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6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PROJECTS'!$A$7:$M$108</definedName>
    <definedName name="_xlnm._FilterDatabase" localSheetId="2" hidden="1">'DEBT SERVICE'!$A$7:$M$20</definedName>
    <definedName name="_xlnm._FilterDatabase" localSheetId="0" hidden="1">'GENERAL FUND'!$A$7:$M$561</definedName>
    <definedName name="_xlnm._FilterDatabase" localSheetId="4" hidden="1">'SCHOOL NUTRITION'!$A$7:$M$89</definedName>
    <definedName name="_xlnm._FilterDatabase" localSheetId="1" hidden="1">'SPECIAL REVENUE'!$A$7:$M$508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9" i="5" l="1"/>
  <c r="F89" i="5"/>
  <c r="G89" i="5"/>
  <c r="H89" i="5"/>
  <c r="D89" i="5"/>
  <c r="E44" i="5"/>
  <c r="F44" i="5"/>
  <c r="G44" i="5"/>
  <c r="H44" i="5"/>
  <c r="D44" i="5"/>
  <c r="E108" i="4"/>
  <c r="F108" i="4"/>
  <c r="G108" i="4"/>
  <c r="H108" i="4"/>
  <c r="D108" i="4"/>
  <c r="E26" i="4"/>
  <c r="F26" i="4"/>
  <c r="G26" i="4"/>
  <c r="H26" i="4"/>
  <c r="D26" i="4"/>
  <c r="E41" i="2"/>
  <c r="F41" i="2"/>
  <c r="G41" i="2"/>
  <c r="H41" i="2"/>
  <c r="D41" i="2"/>
  <c r="E508" i="2"/>
  <c r="F508" i="2"/>
  <c r="G508" i="2"/>
  <c r="H508" i="2"/>
  <c r="D508" i="2"/>
  <c r="E561" i="1"/>
  <c r="F561" i="1"/>
  <c r="G561" i="1"/>
  <c r="H561" i="1"/>
  <c r="D561" i="1"/>
  <c r="E42" i="1"/>
  <c r="F42" i="1"/>
  <c r="G42" i="1"/>
  <c r="H42" i="1"/>
  <c r="D42" i="1"/>
  <c r="M87" i="5" l="1"/>
  <c r="L87" i="5"/>
  <c r="K87" i="5"/>
  <c r="I87" i="5"/>
  <c r="J87" i="5" s="1"/>
  <c r="M86" i="5"/>
  <c r="L86" i="5"/>
  <c r="K86" i="5"/>
  <c r="I86" i="5"/>
  <c r="J86" i="5" s="1"/>
  <c r="I85" i="5"/>
  <c r="J85" i="5" s="1"/>
  <c r="K85" i="5" s="1"/>
  <c r="I84" i="5"/>
  <c r="J84" i="5" s="1"/>
  <c r="K84" i="5" s="1"/>
  <c r="I83" i="5"/>
  <c r="J83" i="5" s="1"/>
  <c r="K83" i="5" s="1"/>
  <c r="I42" i="5"/>
  <c r="J42" i="5" s="1"/>
  <c r="K42" i="5" s="1"/>
  <c r="I41" i="5"/>
  <c r="J41" i="5" s="1"/>
  <c r="K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I95" i="4"/>
  <c r="J95" i="4" s="1"/>
  <c r="K95" i="4" s="1"/>
  <c r="I94" i="4"/>
  <c r="J94" i="4" s="1"/>
  <c r="K94" i="4" s="1"/>
  <c r="M93" i="4"/>
  <c r="L93" i="4"/>
  <c r="K93" i="4"/>
  <c r="I93" i="4"/>
  <c r="J93" i="4" s="1"/>
  <c r="I92" i="4"/>
  <c r="J92" i="4" s="1"/>
  <c r="K92" i="4" s="1"/>
  <c r="I91" i="4"/>
  <c r="J91" i="4" s="1"/>
  <c r="K91" i="4" s="1"/>
  <c r="I90" i="4"/>
  <c r="J90" i="4" s="1"/>
  <c r="K90" i="4" s="1"/>
  <c r="M89" i="4"/>
  <c r="L89" i="4"/>
  <c r="K89" i="4"/>
  <c r="I89" i="4"/>
  <c r="J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M83" i="4"/>
  <c r="L83" i="4"/>
  <c r="K83" i="4"/>
  <c r="I83" i="4"/>
  <c r="J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M78" i="4"/>
  <c r="L78" i="4"/>
  <c r="K78" i="4"/>
  <c r="I78" i="4"/>
  <c r="J78" i="4" s="1"/>
  <c r="M77" i="4"/>
  <c r="L77" i="4"/>
  <c r="K77" i="4"/>
  <c r="I77" i="4"/>
  <c r="J77" i="4" s="1"/>
  <c r="M76" i="4"/>
  <c r="L76" i="4"/>
  <c r="K76" i="4"/>
  <c r="I76" i="4"/>
  <c r="J76" i="4" s="1"/>
  <c r="M75" i="4"/>
  <c r="L75" i="4"/>
  <c r="K75" i="4"/>
  <c r="I75" i="4"/>
  <c r="J75" i="4" s="1"/>
  <c r="M74" i="4"/>
  <c r="L74" i="4"/>
  <c r="K74" i="4"/>
  <c r="I74" i="4"/>
  <c r="J74" i="4" s="1"/>
  <c r="I73" i="4"/>
  <c r="J73" i="4" s="1"/>
  <c r="K73" i="4" s="1"/>
  <c r="M72" i="4"/>
  <c r="L72" i="4"/>
  <c r="K72" i="4"/>
  <c r="I72" i="4"/>
  <c r="J72" i="4" s="1"/>
  <c r="I71" i="4"/>
  <c r="J71" i="4" s="1"/>
  <c r="K71" i="4" s="1"/>
  <c r="M70" i="4"/>
  <c r="L70" i="4"/>
  <c r="K70" i="4"/>
  <c r="I70" i="4"/>
  <c r="J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M66" i="4"/>
  <c r="L66" i="4"/>
  <c r="K66" i="4"/>
  <c r="I66" i="4"/>
  <c r="J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I62" i="4"/>
  <c r="J62" i="4" s="1"/>
  <c r="K62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I475" i="2"/>
  <c r="J475" i="2" s="1"/>
  <c r="K475" i="2" s="1"/>
  <c r="M474" i="2"/>
  <c r="L474" i="2"/>
  <c r="K474" i="2"/>
  <c r="I474" i="2"/>
  <c r="J474" i="2" s="1"/>
  <c r="M473" i="2"/>
  <c r="L473" i="2"/>
  <c r="K473" i="2"/>
  <c r="I473" i="2"/>
  <c r="J473" i="2" s="1"/>
  <c r="I472" i="2"/>
  <c r="J472" i="2" s="1"/>
  <c r="K472" i="2" s="1"/>
  <c r="I471" i="2"/>
  <c r="J471" i="2" s="1"/>
  <c r="K471" i="2" s="1"/>
  <c r="I470" i="2"/>
  <c r="J470" i="2" s="1"/>
  <c r="K470" i="2" s="1"/>
  <c r="M469" i="2"/>
  <c r="L469" i="2"/>
  <c r="K469" i="2"/>
  <c r="I469" i="2"/>
  <c r="J469" i="2" s="1"/>
  <c r="I468" i="2"/>
  <c r="J468" i="2" s="1"/>
  <c r="K468" i="2" s="1"/>
  <c r="M467" i="2"/>
  <c r="L467" i="2"/>
  <c r="K467" i="2"/>
  <c r="I467" i="2"/>
  <c r="J467" i="2" s="1"/>
  <c r="I466" i="2"/>
  <c r="J466" i="2" s="1"/>
  <c r="K466" i="2" s="1"/>
  <c r="M465" i="2"/>
  <c r="L465" i="2"/>
  <c r="K465" i="2"/>
  <c r="I465" i="2"/>
  <c r="J465" i="2" s="1"/>
  <c r="M464" i="2"/>
  <c r="L464" i="2"/>
  <c r="K464" i="2"/>
  <c r="I464" i="2"/>
  <c r="J464" i="2" s="1"/>
  <c r="M463" i="2"/>
  <c r="L463" i="2"/>
  <c r="K463" i="2"/>
  <c r="I463" i="2"/>
  <c r="J463" i="2" s="1"/>
  <c r="M462" i="2"/>
  <c r="L462" i="2"/>
  <c r="K462" i="2"/>
  <c r="I462" i="2"/>
  <c r="J462" i="2" s="1"/>
  <c r="M461" i="2"/>
  <c r="L461" i="2"/>
  <c r="K461" i="2"/>
  <c r="I461" i="2"/>
  <c r="J461" i="2" s="1"/>
  <c r="M460" i="2"/>
  <c r="L460" i="2"/>
  <c r="K460" i="2"/>
  <c r="I460" i="2"/>
  <c r="J460" i="2" s="1"/>
  <c r="I459" i="2"/>
  <c r="J459" i="2" s="1"/>
  <c r="K459" i="2" s="1"/>
  <c r="I458" i="2"/>
  <c r="J458" i="2" s="1"/>
  <c r="K458" i="2" s="1"/>
  <c r="I457" i="2"/>
  <c r="J457" i="2" s="1"/>
  <c r="K457" i="2" s="1"/>
  <c r="M456" i="2"/>
  <c r="L456" i="2"/>
  <c r="K456" i="2"/>
  <c r="I456" i="2"/>
  <c r="J456" i="2" s="1"/>
  <c r="I455" i="2"/>
  <c r="J455" i="2" s="1"/>
  <c r="K455" i="2" s="1"/>
  <c r="I454" i="2"/>
  <c r="J454" i="2" s="1"/>
  <c r="K454" i="2" s="1"/>
  <c r="M453" i="2"/>
  <c r="L453" i="2"/>
  <c r="K453" i="2"/>
  <c r="I453" i="2"/>
  <c r="J453" i="2" s="1"/>
  <c r="I452" i="2"/>
  <c r="J452" i="2" s="1"/>
  <c r="K452" i="2" s="1"/>
  <c r="I451" i="2"/>
  <c r="J451" i="2" s="1"/>
  <c r="K451" i="2" s="1"/>
  <c r="M450" i="2"/>
  <c r="L450" i="2"/>
  <c r="K450" i="2"/>
  <c r="I450" i="2"/>
  <c r="J450" i="2" s="1"/>
  <c r="I449" i="2"/>
  <c r="J449" i="2" s="1"/>
  <c r="K449" i="2" s="1"/>
  <c r="M448" i="2"/>
  <c r="L448" i="2"/>
  <c r="K448" i="2"/>
  <c r="I448" i="2"/>
  <c r="J448" i="2" s="1"/>
  <c r="I447" i="2"/>
  <c r="J447" i="2" s="1"/>
  <c r="K447" i="2" s="1"/>
  <c r="I446" i="2"/>
  <c r="J446" i="2" s="1"/>
  <c r="K446" i="2" s="1"/>
  <c r="M445" i="2"/>
  <c r="L445" i="2"/>
  <c r="K445" i="2"/>
  <c r="I445" i="2"/>
  <c r="J445" i="2" s="1"/>
  <c r="I444" i="2"/>
  <c r="J444" i="2" s="1"/>
  <c r="K444" i="2" s="1"/>
  <c r="M443" i="2"/>
  <c r="L443" i="2"/>
  <c r="K443" i="2"/>
  <c r="I443" i="2"/>
  <c r="J443" i="2" s="1"/>
  <c r="I442" i="2"/>
  <c r="J442" i="2" s="1"/>
  <c r="K442" i="2" s="1"/>
  <c r="M441" i="2"/>
  <c r="L441" i="2"/>
  <c r="K441" i="2"/>
  <c r="I441" i="2"/>
  <c r="J441" i="2" s="1"/>
  <c r="I440" i="2"/>
  <c r="J440" i="2" s="1"/>
  <c r="K440" i="2" s="1"/>
  <c r="M439" i="2"/>
  <c r="L439" i="2"/>
  <c r="K439" i="2"/>
  <c r="I439" i="2"/>
  <c r="J439" i="2" s="1"/>
  <c r="I438" i="2"/>
  <c r="J438" i="2" s="1"/>
  <c r="K438" i="2" s="1"/>
  <c r="I437" i="2"/>
  <c r="J437" i="2" s="1"/>
  <c r="K437" i="2" s="1"/>
  <c r="I436" i="2"/>
  <c r="J436" i="2" s="1"/>
  <c r="K436" i="2" s="1"/>
  <c r="M435" i="2"/>
  <c r="L435" i="2"/>
  <c r="K435" i="2"/>
  <c r="I435" i="2"/>
  <c r="J435" i="2" s="1"/>
  <c r="M434" i="2"/>
  <c r="L434" i="2"/>
  <c r="K434" i="2"/>
  <c r="I434" i="2"/>
  <c r="J434" i="2" s="1"/>
  <c r="I433" i="2"/>
  <c r="J433" i="2" s="1"/>
  <c r="K433" i="2" s="1"/>
  <c r="M432" i="2"/>
  <c r="L432" i="2"/>
  <c r="K432" i="2"/>
  <c r="I432" i="2"/>
  <c r="J432" i="2" s="1"/>
  <c r="I431" i="2"/>
  <c r="J431" i="2" s="1"/>
  <c r="K431" i="2" s="1"/>
  <c r="M430" i="2"/>
  <c r="L430" i="2"/>
  <c r="K430" i="2"/>
  <c r="I430" i="2"/>
  <c r="J430" i="2" s="1"/>
  <c r="M429" i="2"/>
  <c r="L429" i="2"/>
  <c r="K429" i="2"/>
  <c r="I429" i="2"/>
  <c r="J429" i="2" s="1"/>
  <c r="M428" i="2"/>
  <c r="L428" i="2"/>
  <c r="K428" i="2"/>
  <c r="I428" i="2"/>
  <c r="J428" i="2" s="1"/>
  <c r="I427" i="2"/>
  <c r="J427" i="2" s="1"/>
  <c r="K427" i="2" s="1"/>
  <c r="I426" i="2"/>
  <c r="J426" i="2" s="1"/>
  <c r="K426" i="2" s="1"/>
  <c r="M425" i="2"/>
  <c r="L425" i="2"/>
  <c r="K425" i="2"/>
  <c r="I425" i="2"/>
  <c r="J425" i="2" s="1"/>
  <c r="M424" i="2"/>
  <c r="L424" i="2"/>
  <c r="K424" i="2"/>
  <c r="I424" i="2"/>
  <c r="J424" i="2" s="1"/>
  <c r="M423" i="2"/>
  <c r="L423" i="2"/>
  <c r="K423" i="2"/>
  <c r="I423" i="2"/>
  <c r="J423" i="2" s="1"/>
  <c r="I422" i="2"/>
  <c r="J422" i="2" s="1"/>
  <c r="K422" i="2" s="1"/>
  <c r="M421" i="2"/>
  <c r="L421" i="2"/>
  <c r="K421" i="2"/>
  <c r="I421" i="2"/>
  <c r="J421" i="2" s="1"/>
  <c r="M420" i="2"/>
  <c r="L420" i="2"/>
  <c r="K420" i="2"/>
  <c r="I420" i="2"/>
  <c r="J420" i="2" s="1"/>
  <c r="M419" i="2"/>
  <c r="L419" i="2"/>
  <c r="K419" i="2"/>
  <c r="I419" i="2"/>
  <c r="J419" i="2" s="1"/>
  <c r="M418" i="2"/>
  <c r="L418" i="2"/>
  <c r="K418" i="2"/>
  <c r="I418" i="2"/>
  <c r="J418" i="2" s="1"/>
  <c r="M417" i="2"/>
  <c r="L417" i="2"/>
  <c r="K417" i="2"/>
  <c r="I417" i="2"/>
  <c r="J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M405" i="2"/>
  <c r="L405" i="2"/>
  <c r="K405" i="2"/>
  <c r="I405" i="2"/>
  <c r="J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I400" i="2"/>
  <c r="J400" i="2" s="1"/>
  <c r="K400" i="2" s="1"/>
  <c r="M399" i="2"/>
  <c r="L399" i="2"/>
  <c r="K399" i="2"/>
  <c r="I399" i="2"/>
  <c r="J399" i="2" s="1"/>
  <c r="I398" i="2"/>
  <c r="J398" i="2" s="1"/>
  <c r="K398" i="2" s="1"/>
  <c r="I397" i="2"/>
  <c r="J397" i="2" s="1"/>
  <c r="K397" i="2" s="1"/>
  <c r="I396" i="2"/>
  <c r="J396" i="2" s="1"/>
  <c r="K396" i="2" s="1"/>
  <c r="M395" i="2"/>
  <c r="L395" i="2"/>
  <c r="K395" i="2"/>
  <c r="I395" i="2"/>
  <c r="J395" i="2" s="1"/>
  <c r="M394" i="2"/>
  <c r="L394" i="2"/>
  <c r="K394" i="2"/>
  <c r="I394" i="2"/>
  <c r="J394" i="2" s="1"/>
  <c r="M393" i="2"/>
  <c r="L393" i="2"/>
  <c r="K393" i="2"/>
  <c r="I393" i="2"/>
  <c r="J393" i="2" s="1"/>
  <c r="M392" i="2"/>
  <c r="L392" i="2"/>
  <c r="K392" i="2"/>
  <c r="I392" i="2"/>
  <c r="J392" i="2" s="1"/>
  <c r="M391" i="2"/>
  <c r="L391" i="2"/>
  <c r="K391" i="2"/>
  <c r="I391" i="2"/>
  <c r="J391" i="2" s="1"/>
  <c r="I390" i="2"/>
  <c r="J390" i="2" s="1"/>
  <c r="K390" i="2" s="1"/>
  <c r="M389" i="2"/>
  <c r="L389" i="2"/>
  <c r="K389" i="2"/>
  <c r="I389" i="2"/>
  <c r="J389" i="2" s="1"/>
  <c r="I388" i="2"/>
  <c r="J388" i="2" s="1"/>
  <c r="K388" i="2" s="1"/>
  <c r="I387" i="2"/>
  <c r="J387" i="2" s="1"/>
  <c r="K387" i="2" s="1"/>
  <c r="M386" i="2"/>
  <c r="L386" i="2"/>
  <c r="K386" i="2"/>
  <c r="I386" i="2"/>
  <c r="J386" i="2" s="1"/>
  <c r="M385" i="2"/>
  <c r="L385" i="2"/>
  <c r="K385" i="2"/>
  <c r="I385" i="2"/>
  <c r="J385" i="2" s="1"/>
  <c r="I384" i="2"/>
  <c r="J384" i="2" s="1"/>
  <c r="K384" i="2" s="1"/>
  <c r="M383" i="2"/>
  <c r="L383" i="2"/>
  <c r="K383" i="2"/>
  <c r="I383" i="2"/>
  <c r="J383" i="2" s="1"/>
  <c r="M382" i="2"/>
  <c r="L382" i="2"/>
  <c r="K382" i="2"/>
  <c r="I382" i="2"/>
  <c r="J382" i="2" s="1"/>
  <c r="I381" i="2"/>
  <c r="J381" i="2" s="1"/>
  <c r="K381" i="2" s="1"/>
  <c r="M380" i="2"/>
  <c r="L380" i="2"/>
  <c r="K380" i="2"/>
  <c r="I380" i="2"/>
  <c r="J380" i="2" s="1"/>
  <c r="I379" i="2"/>
  <c r="J379" i="2" s="1"/>
  <c r="K379" i="2" s="1"/>
  <c r="I378" i="2"/>
  <c r="J378" i="2" s="1"/>
  <c r="K378" i="2" s="1"/>
  <c r="M377" i="2"/>
  <c r="L377" i="2"/>
  <c r="K377" i="2"/>
  <c r="I377" i="2"/>
  <c r="J377" i="2" s="1"/>
  <c r="M376" i="2"/>
  <c r="L376" i="2"/>
  <c r="K376" i="2"/>
  <c r="I376" i="2"/>
  <c r="J376" i="2" s="1"/>
  <c r="M375" i="2"/>
  <c r="L375" i="2"/>
  <c r="K375" i="2"/>
  <c r="I375" i="2"/>
  <c r="J375" i="2" s="1"/>
  <c r="I374" i="2"/>
  <c r="J374" i="2" s="1"/>
  <c r="K374" i="2" s="1"/>
  <c r="M373" i="2"/>
  <c r="L373" i="2"/>
  <c r="K373" i="2"/>
  <c r="I373" i="2"/>
  <c r="J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I369" i="2"/>
  <c r="J369" i="2" s="1"/>
  <c r="K369" i="2" s="1"/>
  <c r="M368" i="2"/>
  <c r="L368" i="2"/>
  <c r="K368" i="2"/>
  <c r="I368" i="2"/>
  <c r="J368" i="2" s="1"/>
  <c r="I367" i="2"/>
  <c r="J367" i="2" s="1"/>
  <c r="K367" i="2" s="1"/>
  <c r="M366" i="2"/>
  <c r="L366" i="2"/>
  <c r="K366" i="2"/>
  <c r="I366" i="2"/>
  <c r="J366" i="2" s="1"/>
  <c r="M365" i="2"/>
  <c r="L365" i="2"/>
  <c r="K365" i="2"/>
  <c r="I365" i="2"/>
  <c r="J365" i="2" s="1"/>
  <c r="I364" i="2"/>
  <c r="J364" i="2" s="1"/>
  <c r="K364" i="2" s="1"/>
  <c r="I363" i="2"/>
  <c r="J363" i="2" s="1"/>
  <c r="K363" i="2" s="1"/>
  <c r="I362" i="2"/>
  <c r="J362" i="2" s="1"/>
  <c r="K362" i="2" s="1"/>
  <c r="M361" i="2"/>
  <c r="L361" i="2"/>
  <c r="K361" i="2"/>
  <c r="I361" i="2"/>
  <c r="J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M356" i="2"/>
  <c r="L356" i="2"/>
  <c r="K356" i="2"/>
  <c r="I356" i="2"/>
  <c r="J356" i="2" s="1"/>
  <c r="I355" i="2"/>
  <c r="J355" i="2" s="1"/>
  <c r="K355" i="2" s="1"/>
  <c r="I354" i="2"/>
  <c r="J354" i="2" s="1"/>
  <c r="K354" i="2" s="1"/>
  <c r="I353" i="2"/>
  <c r="J353" i="2" s="1"/>
  <c r="K353" i="2" s="1"/>
  <c r="M352" i="2"/>
  <c r="L352" i="2"/>
  <c r="K352" i="2"/>
  <c r="I352" i="2"/>
  <c r="J352" i="2" s="1"/>
  <c r="M351" i="2"/>
  <c r="L351" i="2"/>
  <c r="K351" i="2"/>
  <c r="I351" i="2"/>
  <c r="J351" i="2" s="1"/>
  <c r="M350" i="2"/>
  <c r="L350" i="2"/>
  <c r="K350" i="2"/>
  <c r="I350" i="2"/>
  <c r="J350" i="2" s="1"/>
  <c r="M349" i="2"/>
  <c r="L349" i="2"/>
  <c r="K349" i="2"/>
  <c r="I349" i="2"/>
  <c r="J349" i="2" s="1"/>
  <c r="M348" i="2"/>
  <c r="L348" i="2"/>
  <c r="K348" i="2"/>
  <c r="I348" i="2"/>
  <c r="J348" i="2" s="1"/>
  <c r="I347" i="2"/>
  <c r="J347" i="2" s="1"/>
  <c r="K347" i="2" s="1"/>
  <c r="I346" i="2"/>
  <c r="J346" i="2" s="1"/>
  <c r="K346" i="2" s="1"/>
  <c r="M345" i="2"/>
  <c r="L345" i="2"/>
  <c r="K345" i="2"/>
  <c r="I345" i="2"/>
  <c r="J345" i="2" s="1"/>
  <c r="M344" i="2"/>
  <c r="L344" i="2"/>
  <c r="K344" i="2"/>
  <c r="I344" i="2"/>
  <c r="J344" i="2" s="1"/>
  <c r="M343" i="2"/>
  <c r="L343" i="2"/>
  <c r="K343" i="2"/>
  <c r="I343" i="2"/>
  <c r="J343" i="2" s="1"/>
  <c r="M29" i="2"/>
  <c r="L29" i="2"/>
  <c r="K29" i="2"/>
  <c r="I29" i="2"/>
  <c r="J29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M14" i="2"/>
  <c r="L14" i="2"/>
  <c r="K14" i="2"/>
  <c r="I14" i="2"/>
  <c r="J14" i="2" s="1"/>
  <c r="M13" i="2"/>
  <c r="L13" i="2"/>
  <c r="K13" i="2"/>
  <c r="I13" i="2"/>
  <c r="J13" i="2" s="1"/>
  <c r="M12" i="2"/>
  <c r="L12" i="2"/>
  <c r="K12" i="2"/>
  <c r="I12" i="2"/>
  <c r="J12" i="2" s="1"/>
  <c r="M36" i="1"/>
  <c r="L36" i="1"/>
  <c r="I36" i="1"/>
  <c r="J36" i="1" s="1"/>
  <c r="K36" i="1" s="1"/>
  <c r="M35" i="1"/>
  <c r="L35" i="1"/>
  <c r="K35" i="1"/>
  <c r="I35" i="1"/>
  <c r="J35" i="1" s="1"/>
  <c r="M34" i="1"/>
  <c r="L34" i="1"/>
  <c r="K34" i="1"/>
  <c r="I34" i="1"/>
  <c r="J34" i="1" s="1"/>
  <c r="M33" i="1"/>
  <c r="L33" i="1"/>
  <c r="I33" i="1"/>
  <c r="J33" i="1" s="1"/>
  <c r="K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K26" i="1"/>
  <c r="I26" i="1"/>
  <c r="J26" i="1" s="1"/>
  <c r="M25" i="1"/>
  <c r="L25" i="1"/>
  <c r="I25" i="1"/>
  <c r="J25" i="1" s="1"/>
  <c r="K25" i="1" s="1"/>
  <c r="M24" i="1"/>
  <c r="L24" i="1"/>
  <c r="I24" i="1"/>
  <c r="J24" i="1" s="1"/>
  <c r="K24" i="1" s="1"/>
  <c r="M250" i="1"/>
  <c r="L250" i="1"/>
  <c r="K250" i="1"/>
  <c r="I250" i="1"/>
  <c r="J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K246" i="1"/>
  <c r="I246" i="1"/>
  <c r="J246" i="1" s="1"/>
  <c r="M245" i="1"/>
  <c r="L245" i="1"/>
  <c r="I245" i="1"/>
  <c r="J245" i="1" s="1"/>
  <c r="K245" i="1" s="1"/>
  <c r="M244" i="1"/>
  <c r="L244" i="1"/>
  <c r="K244" i="1"/>
  <c r="I244" i="1"/>
  <c r="J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K241" i="1"/>
  <c r="I241" i="1"/>
  <c r="J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K235" i="1"/>
  <c r="I235" i="1"/>
  <c r="J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K229" i="1"/>
  <c r="I229" i="1"/>
  <c r="J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K226" i="1"/>
  <c r="J226" i="1"/>
  <c r="I226" i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K216" i="1"/>
  <c r="I216" i="1"/>
  <c r="J216" i="1" s="1"/>
  <c r="M215" i="1"/>
  <c r="L215" i="1"/>
  <c r="K215" i="1"/>
  <c r="I215" i="1"/>
  <c r="J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K212" i="1"/>
  <c r="I212" i="1"/>
  <c r="J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K208" i="1"/>
  <c r="I208" i="1"/>
  <c r="J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K205" i="1"/>
  <c r="I205" i="1"/>
  <c r="J205" i="1" s="1"/>
  <c r="M204" i="1"/>
  <c r="L204" i="1"/>
  <c r="K204" i="1"/>
  <c r="I204" i="1"/>
  <c r="J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K198" i="1"/>
  <c r="I198" i="1"/>
  <c r="J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K188" i="1"/>
  <c r="I188" i="1"/>
  <c r="J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K185" i="1"/>
  <c r="I185" i="1"/>
  <c r="J185" i="1" s="1"/>
  <c r="M184" i="1"/>
  <c r="L184" i="1"/>
  <c r="K184" i="1"/>
  <c r="I184" i="1"/>
  <c r="J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K180" i="1"/>
  <c r="I180" i="1"/>
  <c r="J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K174" i="1"/>
  <c r="I174" i="1"/>
  <c r="J174" i="1" s="1"/>
  <c r="M173" i="1"/>
  <c r="L173" i="1"/>
  <c r="I173" i="1"/>
  <c r="J173" i="1" s="1"/>
  <c r="K173" i="1" s="1"/>
  <c r="M172" i="1"/>
  <c r="L172" i="1"/>
  <c r="K172" i="1"/>
  <c r="I172" i="1"/>
  <c r="J172" i="1" s="1"/>
  <c r="M171" i="1"/>
  <c r="L171" i="1"/>
  <c r="K171" i="1"/>
  <c r="I171" i="1"/>
  <c r="J171" i="1" s="1"/>
  <c r="M170" i="1"/>
  <c r="L170" i="1"/>
  <c r="K170" i="1"/>
  <c r="I170" i="1"/>
  <c r="J170" i="1" s="1"/>
  <c r="M169" i="1"/>
  <c r="L169" i="1"/>
  <c r="I169" i="1"/>
  <c r="J169" i="1" s="1"/>
  <c r="K169" i="1" s="1"/>
  <c r="M168" i="1"/>
  <c r="L168" i="1"/>
  <c r="K168" i="1"/>
  <c r="I168" i="1"/>
  <c r="J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J24" i="2" l="1"/>
  <c r="M6" i="5"/>
  <c r="M6" i="4"/>
  <c r="M6" i="3"/>
  <c r="M6" i="2"/>
  <c r="M65" i="2"/>
  <c r="L65" i="2"/>
  <c r="K65" i="2"/>
  <c r="I65" i="2"/>
  <c r="J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M58" i="2"/>
  <c r="L58" i="2"/>
  <c r="K58" i="2"/>
  <c r="I58" i="2"/>
  <c r="J58" i="2" s="1"/>
  <c r="M57" i="2"/>
  <c r="L57" i="2"/>
  <c r="K57" i="2"/>
  <c r="I57" i="2"/>
  <c r="J57" i="2" s="1"/>
  <c r="I56" i="2"/>
  <c r="J56" i="2" s="1"/>
  <c r="K56" i="2" s="1"/>
  <c r="M55" i="2"/>
  <c r="L55" i="2"/>
  <c r="K55" i="2"/>
  <c r="I55" i="2"/>
  <c r="J55" i="2" s="1"/>
  <c r="I54" i="2"/>
  <c r="J54" i="2" s="1"/>
  <c r="K54" i="2" s="1"/>
  <c r="I53" i="2"/>
  <c r="J53" i="2" s="1"/>
  <c r="K53" i="2" s="1"/>
  <c r="I52" i="2"/>
  <c r="J52" i="2" s="1"/>
  <c r="K52" i="2" s="1"/>
  <c r="M51" i="2"/>
  <c r="L51" i="2"/>
  <c r="K51" i="2"/>
  <c r="I51" i="2"/>
  <c r="J51" i="2" s="1"/>
  <c r="I50" i="2"/>
  <c r="J50" i="2" s="1"/>
  <c r="K50" i="2" s="1"/>
  <c r="I49" i="2"/>
  <c r="J49" i="2" s="1"/>
  <c r="K49" i="2" s="1"/>
  <c r="M40" i="1"/>
  <c r="L40" i="1"/>
  <c r="M39" i="1"/>
  <c r="L39" i="1"/>
  <c r="K39" i="1"/>
  <c r="M38" i="1"/>
  <c r="L38" i="1"/>
  <c r="M37" i="1"/>
  <c r="L37" i="1"/>
  <c r="M23" i="1"/>
  <c r="L23" i="1"/>
  <c r="M22" i="1"/>
  <c r="L22" i="1"/>
  <c r="M21" i="1"/>
  <c r="L21" i="1"/>
  <c r="M20" i="1"/>
  <c r="L20" i="1"/>
  <c r="K20" i="1"/>
  <c r="M19" i="1"/>
  <c r="L19" i="1"/>
  <c r="M18" i="1"/>
  <c r="L18" i="1"/>
  <c r="M17" i="1"/>
  <c r="L17" i="1"/>
  <c r="K17" i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M39" i="5" l="1"/>
  <c r="M42" i="5"/>
  <c r="M38" i="5"/>
  <c r="M41" i="5"/>
  <c r="M84" i="5"/>
  <c r="M83" i="5"/>
  <c r="M85" i="5"/>
  <c r="M95" i="4"/>
  <c r="M84" i="4"/>
  <c r="M71" i="4"/>
  <c r="M91" i="4"/>
  <c r="M64" i="4"/>
  <c r="M82" i="4"/>
  <c r="M85" i="4"/>
  <c r="M87" i="4"/>
  <c r="M94" i="4"/>
  <c r="M80" i="4"/>
  <c r="M65" i="4"/>
  <c r="M90" i="4"/>
  <c r="M73" i="4"/>
  <c r="M86" i="4"/>
  <c r="M79" i="4"/>
  <c r="M62" i="4"/>
  <c r="M69" i="4"/>
  <c r="M92" i="4"/>
  <c r="M68" i="4"/>
  <c r="M88" i="4"/>
  <c r="M81" i="4"/>
  <c r="K24" i="2"/>
  <c r="M24" i="2"/>
  <c r="M27" i="2"/>
  <c r="M15" i="2"/>
  <c r="M20" i="2"/>
  <c r="M23" i="2"/>
  <c r="M22" i="2"/>
  <c r="M28" i="2"/>
  <c r="M59" i="2"/>
  <c r="M475" i="2"/>
  <c r="M447" i="2"/>
  <c r="M415" i="2"/>
  <c r="M388" i="2"/>
  <c r="M360" i="2"/>
  <c r="M444" i="2"/>
  <c r="M468" i="2"/>
  <c r="M440" i="2"/>
  <c r="M427" i="2"/>
  <c r="M411" i="2"/>
  <c r="M404" i="2"/>
  <c r="M363" i="2"/>
  <c r="M353" i="2"/>
  <c r="M472" i="2"/>
  <c r="M471" i="2"/>
  <c r="M459" i="2"/>
  <c r="M436" i="2"/>
  <c r="M433" i="2"/>
  <c r="M407" i="2"/>
  <c r="M397" i="2"/>
  <c r="M378" i="2"/>
  <c r="M369" i="2"/>
  <c r="M414" i="2"/>
  <c r="M400" i="2"/>
  <c r="M387" i="2"/>
  <c r="M384" i="2"/>
  <c r="M381" i="2"/>
  <c r="M347" i="2"/>
  <c r="M452" i="2"/>
  <c r="M449" i="2"/>
  <c r="M446" i="2"/>
  <c r="M426" i="2"/>
  <c r="M403" i="2"/>
  <c r="M362" i="2"/>
  <c r="M359" i="2"/>
  <c r="M470" i="2"/>
  <c r="M455" i="2"/>
  <c r="M410" i="2"/>
  <c r="M396" i="2"/>
  <c r="M390" i="2"/>
  <c r="M442" i="2"/>
  <c r="M413" i="2"/>
  <c r="M406" i="2"/>
  <c r="M374" i="2"/>
  <c r="M355" i="2"/>
  <c r="M346" i="2"/>
  <c r="M458" i="2"/>
  <c r="M422" i="2"/>
  <c r="M358" i="2"/>
  <c r="M466" i="2"/>
  <c r="M454" i="2"/>
  <c r="M451" i="2"/>
  <c r="M438" i="2"/>
  <c r="M416" i="2"/>
  <c r="M409" i="2"/>
  <c r="M402" i="2"/>
  <c r="M437" i="2"/>
  <c r="M431" i="2"/>
  <c r="M367" i="2"/>
  <c r="M364" i="2"/>
  <c r="M354" i="2"/>
  <c r="M408" i="2"/>
  <c r="M457" i="2"/>
  <c r="M412" i="2"/>
  <c r="M379" i="2"/>
  <c r="M357" i="2"/>
  <c r="M398" i="2"/>
  <c r="M56" i="2"/>
  <c r="M52" i="2"/>
  <c r="M61" i="2"/>
  <c r="M53" i="2"/>
  <c r="M62" i="2"/>
  <c r="M60" i="2"/>
  <c r="M49" i="2"/>
  <c r="M54" i="2"/>
  <c r="M63" i="2"/>
  <c r="M50" i="2"/>
  <c r="M64" i="2"/>
  <c r="M37" i="5"/>
  <c r="I37" i="5"/>
  <c r="J37" i="5" s="1"/>
  <c r="K37" i="5" s="1"/>
  <c r="M36" i="5"/>
  <c r="L36" i="5"/>
  <c r="K36" i="5"/>
  <c r="I36" i="5"/>
  <c r="J36" i="5" s="1"/>
  <c r="M35" i="5"/>
  <c r="I35" i="5"/>
  <c r="J35" i="5" s="1"/>
  <c r="K35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75" i="5"/>
  <c r="I75" i="5"/>
  <c r="J75" i="5" s="1"/>
  <c r="K75" i="5" s="1"/>
  <c r="M74" i="5"/>
  <c r="I74" i="5"/>
  <c r="J74" i="5" s="1"/>
  <c r="K74" i="5" s="1"/>
  <c r="M73" i="5"/>
  <c r="I73" i="5"/>
  <c r="J73" i="5" s="1"/>
  <c r="K73" i="5" s="1"/>
  <c r="M72" i="5"/>
  <c r="I72" i="5"/>
  <c r="J72" i="5" s="1"/>
  <c r="K72" i="5" s="1"/>
  <c r="M71" i="5"/>
  <c r="I71" i="5"/>
  <c r="J71" i="5" s="1"/>
  <c r="K71" i="5" s="1"/>
  <c r="M70" i="5"/>
  <c r="I70" i="5"/>
  <c r="J70" i="5" s="1"/>
  <c r="K70" i="5" s="1"/>
  <c r="M69" i="5"/>
  <c r="I69" i="5"/>
  <c r="J69" i="5" s="1"/>
  <c r="K69" i="5" s="1"/>
  <c r="M68" i="5"/>
  <c r="I68" i="5"/>
  <c r="J68" i="5" s="1"/>
  <c r="K68" i="5" s="1"/>
  <c r="M67" i="5"/>
  <c r="I67" i="5"/>
  <c r="J67" i="5" s="1"/>
  <c r="K67" i="5" s="1"/>
  <c r="M66" i="5"/>
  <c r="I66" i="5"/>
  <c r="J66" i="5" s="1"/>
  <c r="K66" i="5" s="1"/>
  <c r="M65" i="5"/>
  <c r="L65" i="5"/>
  <c r="K65" i="5"/>
  <c r="I65" i="5"/>
  <c r="J65" i="5" s="1"/>
  <c r="M64" i="5"/>
  <c r="L64" i="5"/>
  <c r="K64" i="5"/>
  <c r="I64" i="5"/>
  <c r="J64" i="5" s="1"/>
  <c r="M63" i="5"/>
  <c r="I63" i="5"/>
  <c r="J63" i="5" s="1"/>
  <c r="K63" i="5" s="1"/>
  <c r="M62" i="5"/>
  <c r="I62" i="5"/>
  <c r="J62" i="5" s="1"/>
  <c r="K62" i="5" s="1"/>
  <c r="M61" i="5"/>
  <c r="I61" i="5"/>
  <c r="J61" i="5" s="1"/>
  <c r="K61" i="5" s="1"/>
  <c r="M60" i="5"/>
  <c r="I60" i="5"/>
  <c r="J60" i="5" s="1"/>
  <c r="K60" i="5" s="1"/>
  <c r="M59" i="5"/>
  <c r="I59" i="5"/>
  <c r="J59" i="5" s="1"/>
  <c r="K59" i="5" s="1"/>
  <c r="M58" i="5"/>
  <c r="I58" i="5"/>
  <c r="J58" i="5" s="1"/>
  <c r="K58" i="5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M16" i="4"/>
  <c r="L16" i="4"/>
  <c r="K16" i="4"/>
  <c r="I16" i="4"/>
  <c r="J16" i="4" s="1"/>
  <c r="M15" i="4"/>
  <c r="I15" i="4"/>
  <c r="J15" i="4" s="1"/>
  <c r="K15" i="4" s="1"/>
  <c r="M14" i="4"/>
  <c r="I14" i="4"/>
  <c r="J14" i="4" s="1"/>
  <c r="K14" i="4" s="1"/>
  <c r="M13" i="4"/>
  <c r="I13" i="4"/>
  <c r="M12" i="4"/>
  <c r="L12" i="4"/>
  <c r="K12" i="4"/>
  <c r="I12" i="4"/>
  <c r="J12" i="4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K276" i="1"/>
  <c r="I276" i="1"/>
  <c r="J276" i="1" s="1"/>
  <c r="M275" i="1"/>
  <c r="L275" i="1"/>
  <c r="K275" i="1"/>
  <c r="I275" i="1"/>
  <c r="J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K265" i="1"/>
  <c r="I265" i="1"/>
  <c r="J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K260" i="1"/>
  <c r="I260" i="1"/>
  <c r="J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K251" i="1"/>
  <c r="I251" i="1"/>
  <c r="J251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K139" i="1"/>
  <c r="I139" i="1"/>
  <c r="J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I40" i="1"/>
  <c r="J40" i="1" s="1"/>
  <c r="K40" i="1" s="1"/>
  <c r="I39" i="1"/>
  <c r="J39" i="1" s="1"/>
  <c r="I38" i="1"/>
  <c r="J38" i="1" s="1"/>
  <c r="K38" i="1" s="1"/>
  <c r="I37" i="1"/>
  <c r="J37" i="1" s="1"/>
  <c r="K37" i="1" s="1"/>
  <c r="I23" i="1"/>
  <c r="J23" i="1" s="1"/>
  <c r="K23" i="1" s="1"/>
  <c r="I22" i="1"/>
  <c r="J22" i="1" s="1"/>
  <c r="K22" i="1" s="1"/>
  <c r="I21" i="1"/>
  <c r="I42" i="1" s="1"/>
  <c r="I20" i="1"/>
  <c r="J20" i="1" s="1"/>
  <c r="I19" i="1"/>
  <c r="J19" i="1" s="1"/>
  <c r="K19" i="1" s="1"/>
  <c r="I18" i="1"/>
  <c r="J18" i="1" s="1"/>
  <c r="K18" i="1" s="1"/>
  <c r="I17" i="1"/>
  <c r="J17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J13" i="4" l="1"/>
  <c r="J21" i="1"/>
  <c r="K21" i="1" l="1"/>
  <c r="J42" i="1"/>
  <c r="K13" i="4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I44" i="5" s="1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24" i="4"/>
  <c r="L24" i="4"/>
  <c r="K24" i="4"/>
  <c r="I24" i="4"/>
  <c r="M48" i="4"/>
  <c r="I48" i="4"/>
  <c r="J48" i="4" s="1"/>
  <c r="K48" i="4" s="1"/>
  <c r="M47" i="4"/>
  <c r="I47" i="4"/>
  <c r="J47" i="4" s="1"/>
  <c r="K47" i="4" s="1"/>
  <c r="M46" i="4"/>
  <c r="I46" i="4"/>
  <c r="J46" i="4" s="1"/>
  <c r="K46" i="4" s="1"/>
  <c r="M45" i="4"/>
  <c r="I45" i="4"/>
  <c r="J45" i="4" s="1"/>
  <c r="K45" i="4" s="1"/>
  <c r="M44" i="4"/>
  <c r="I44" i="4"/>
  <c r="J44" i="4" s="1"/>
  <c r="K44" i="4" s="1"/>
  <c r="M43" i="4"/>
  <c r="L43" i="4"/>
  <c r="K43" i="4"/>
  <c r="I43" i="4"/>
  <c r="J43" i="4" s="1"/>
  <c r="M42" i="4"/>
  <c r="I42" i="4"/>
  <c r="J42" i="4" s="1"/>
  <c r="K42" i="4" s="1"/>
  <c r="M41" i="4"/>
  <c r="I41" i="4"/>
  <c r="J41" i="4" s="1"/>
  <c r="K41" i="4" s="1"/>
  <c r="M40" i="4"/>
  <c r="I40" i="4"/>
  <c r="J40" i="4" s="1"/>
  <c r="K40" i="4" s="1"/>
  <c r="M39" i="4"/>
  <c r="I39" i="4"/>
  <c r="J39" i="4" s="1"/>
  <c r="K39" i="4" s="1"/>
  <c r="M38" i="4"/>
  <c r="L38" i="4"/>
  <c r="K38" i="4"/>
  <c r="I38" i="4"/>
  <c r="J38" i="4" s="1"/>
  <c r="M37" i="4"/>
  <c r="I37" i="4"/>
  <c r="J37" i="4" s="1"/>
  <c r="K37" i="4" s="1"/>
  <c r="M36" i="4"/>
  <c r="L36" i="4"/>
  <c r="K36" i="4"/>
  <c r="I36" i="4"/>
  <c r="J36" i="4" s="1"/>
  <c r="M35" i="4"/>
  <c r="I35" i="4"/>
  <c r="J35" i="4" s="1"/>
  <c r="K35" i="4" s="1"/>
  <c r="M34" i="4"/>
  <c r="I34" i="4"/>
  <c r="M33" i="4"/>
  <c r="L33" i="4"/>
  <c r="K33" i="4"/>
  <c r="I33" i="4"/>
  <c r="J33" i="4" s="1"/>
  <c r="M32" i="4"/>
  <c r="I32" i="4"/>
  <c r="J32" i="4" s="1"/>
  <c r="K32" i="4" s="1"/>
  <c r="M31" i="4"/>
  <c r="L31" i="4"/>
  <c r="K31" i="4"/>
  <c r="I31" i="4"/>
  <c r="J31" i="4" s="1"/>
  <c r="M30" i="4"/>
  <c r="I30" i="4"/>
  <c r="J30" i="4" s="1"/>
  <c r="K30" i="4" s="1"/>
  <c r="M506" i="2"/>
  <c r="I506" i="2"/>
  <c r="J506" i="2" s="1"/>
  <c r="K506" i="2" s="1"/>
  <c r="M505" i="2"/>
  <c r="I505" i="2"/>
  <c r="J505" i="2" s="1"/>
  <c r="K505" i="2" s="1"/>
  <c r="M504" i="2"/>
  <c r="L504" i="2"/>
  <c r="I504" i="2"/>
  <c r="J504" i="2" s="1"/>
  <c r="K504" i="2" s="1"/>
  <c r="M503" i="2"/>
  <c r="I503" i="2"/>
  <c r="J503" i="2" s="1"/>
  <c r="K503" i="2" s="1"/>
  <c r="M502" i="2"/>
  <c r="I502" i="2"/>
  <c r="J502" i="2" s="1"/>
  <c r="K502" i="2" s="1"/>
  <c r="M501" i="2"/>
  <c r="I501" i="2"/>
  <c r="J501" i="2" s="1"/>
  <c r="K501" i="2" s="1"/>
  <c r="M500" i="2"/>
  <c r="I500" i="2"/>
  <c r="J500" i="2" s="1"/>
  <c r="K500" i="2" s="1"/>
  <c r="M499" i="2"/>
  <c r="I499" i="2"/>
  <c r="J499" i="2" s="1"/>
  <c r="K499" i="2" s="1"/>
  <c r="M498" i="2"/>
  <c r="I498" i="2"/>
  <c r="J498" i="2" s="1"/>
  <c r="K498" i="2" s="1"/>
  <c r="M497" i="2"/>
  <c r="I497" i="2"/>
  <c r="J497" i="2" s="1"/>
  <c r="K497" i="2" s="1"/>
  <c r="M496" i="2"/>
  <c r="I496" i="2"/>
  <c r="J496" i="2" s="1"/>
  <c r="K496" i="2" s="1"/>
  <c r="M495" i="2"/>
  <c r="I495" i="2"/>
  <c r="J495" i="2" s="1"/>
  <c r="K495" i="2" s="1"/>
  <c r="M494" i="2"/>
  <c r="I494" i="2"/>
  <c r="J494" i="2" s="1"/>
  <c r="K494" i="2" s="1"/>
  <c r="M493" i="2"/>
  <c r="I493" i="2"/>
  <c r="J493" i="2" s="1"/>
  <c r="K493" i="2" s="1"/>
  <c r="M492" i="2"/>
  <c r="L492" i="2"/>
  <c r="K492" i="2"/>
  <c r="I492" i="2"/>
  <c r="J492" i="2" s="1"/>
  <c r="M491" i="2"/>
  <c r="I491" i="2"/>
  <c r="J491" i="2" s="1"/>
  <c r="K491" i="2" s="1"/>
  <c r="M490" i="2"/>
  <c r="I490" i="2"/>
  <c r="J490" i="2" s="1"/>
  <c r="K490" i="2" s="1"/>
  <c r="M489" i="2"/>
  <c r="I489" i="2"/>
  <c r="J489" i="2" s="1"/>
  <c r="K489" i="2" s="1"/>
  <c r="M488" i="2"/>
  <c r="L488" i="2"/>
  <c r="K488" i="2"/>
  <c r="I488" i="2"/>
  <c r="J488" i="2" s="1"/>
  <c r="M487" i="2"/>
  <c r="I487" i="2"/>
  <c r="J487" i="2" s="1"/>
  <c r="K487" i="2" s="1"/>
  <c r="M486" i="2"/>
  <c r="I486" i="2"/>
  <c r="J486" i="2" s="1"/>
  <c r="K486" i="2" s="1"/>
  <c r="M485" i="2"/>
  <c r="I485" i="2"/>
  <c r="J485" i="2" s="1"/>
  <c r="K485" i="2" s="1"/>
  <c r="M484" i="2"/>
  <c r="I484" i="2"/>
  <c r="J484" i="2" s="1"/>
  <c r="K484" i="2" s="1"/>
  <c r="M483" i="2"/>
  <c r="I483" i="2"/>
  <c r="J483" i="2" s="1"/>
  <c r="K483" i="2" s="1"/>
  <c r="M482" i="2"/>
  <c r="I482" i="2"/>
  <c r="J482" i="2" s="1"/>
  <c r="K482" i="2" s="1"/>
  <c r="M481" i="2"/>
  <c r="I481" i="2"/>
  <c r="J481" i="2" s="1"/>
  <c r="K481" i="2" s="1"/>
  <c r="M480" i="2"/>
  <c r="I480" i="2"/>
  <c r="J480" i="2" s="1"/>
  <c r="K480" i="2" s="1"/>
  <c r="M479" i="2"/>
  <c r="I479" i="2"/>
  <c r="J479" i="2" s="1"/>
  <c r="K479" i="2" s="1"/>
  <c r="M478" i="2"/>
  <c r="I478" i="2"/>
  <c r="J478" i="2" s="1"/>
  <c r="K478" i="2" s="1"/>
  <c r="M477" i="2"/>
  <c r="I477" i="2"/>
  <c r="J477" i="2" s="1"/>
  <c r="K477" i="2" s="1"/>
  <c r="M476" i="2"/>
  <c r="I476" i="2"/>
  <c r="J476" i="2" s="1"/>
  <c r="K476" i="2" s="1"/>
  <c r="M342" i="2"/>
  <c r="I342" i="2"/>
  <c r="J342" i="2" s="1"/>
  <c r="K342" i="2" s="1"/>
  <c r="M341" i="2"/>
  <c r="I341" i="2"/>
  <c r="J341" i="2" s="1"/>
  <c r="K341" i="2" s="1"/>
  <c r="M340" i="2"/>
  <c r="I340" i="2"/>
  <c r="J340" i="2" s="1"/>
  <c r="K340" i="2" s="1"/>
  <c r="M339" i="2"/>
  <c r="I339" i="2"/>
  <c r="J339" i="2" s="1"/>
  <c r="K339" i="2" s="1"/>
  <c r="M338" i="2"/>
  <c r="I338" i="2"/>
  <c r="J338" i="2" s="1"/>
  <c r="K338" i="2" s="1"/>
  <c r="M337" i="2"/>
  <c r="I337" i="2"/>
  <c r="J337" i="2" s="1"/>
  <c r="K337" i="2" s="1"/>
  <c r="M336" i="2"/>
  <c r="I336" i="2"/>
  <c r="J336" i="2" s="1"/>
  <c r="K336" i="2" s="1"/>
  <c r="M335" i="2"/>
  <c r="I335" i="2"/>
  <c r="J335" i="2" s="1"/>
  <c r="K335" i="2" s="1"/>
  <c r="M334" i="2"/>
  <c r="I334" i="2"/>
  <c r="J334" i="2" s="1"/>
  <c r="K334" i="2" s="1"/>
  <c r="M333" i="2"/>
  <c r="I333" i="2"/>
  <c r="J333" i="2" s="1"/>
  <c r="K333" i="2" s="1"/>
  <c r="M332" i="2"/>
  <c r="I332" i="2"/>
  <c r="J332" i="2" s="1"/>
  <c r="K332" i="2" s="1"/>
  <c r="M331" i="2"/>
  <c r="I331" i="2"/>
  <c r="J331" i="2" s="1"/>
  <c r="K331" i="2" s="1"/>
  <c r="M330" i="2"/>
  <c r="I330" i="2"/>
  <c r="J330" i="2" s="1"/>
  <c r="K330" i="2" s="1"/>
  <c r="M329" i="2"/>
  <c r="I329" i="2"/>
  <c r="J329" i="2" s="1"/>
  <c r="K329" i="2" s="1"/>
  <c r="M328" i="2"/>
  <c r="I328" i="2"/>
  <c r="J328" i="2" s="1"/>
  <c r="K328" i="2" s="1"/>
  <c r="M327" i="2"/>
  <c r="I327" i="2"/>
  <c r="J327" i="2" s="1"/>
  <c r="K327" i="2" s="1"/>
  <c r="M326" i="2"/>
  <c r="I326" i="2"/>
  <c r="J326" i="2" s="1"/>
  <c r="K326" i="2" s="1"/>
  <c r="M325" i="2"/>
  <c r="I325" i="2"/>
  <c r="J325" i="2" s="1"/>
  <c r="K325" i="2" s="1"/>
  <c r="M324" i="2"/>
  <c r="I324" i="2"/>
  <c r="J324" i="2" s="1"/>
  <c r="K324" i="2" s="1"/>
  <c r="M323" i="2"/>
  <c r="I323" i="2"/>
  <c r="J323" i="2" s="1"/>
  <c r="K323" i="2" s="1"/>
  <c r="M322" i="2"/>
  <c r="I322" i="2"/>
  <c r="J322" i="2" s="1"/>
  <c r="K322" i="2" s="1"/>
  <c r="M321" i="2"/>
  <c r="I321" i="2"/>
  <c r="J321" i="2" s="1"/>
  <c r="K321" i="2" s="1"/>
  <c r="M320" i="2"/>
  <c r="I320" i="2"/>
  <c r="J320" i="2" s="1"/>
  <c r="K320" i="2" s="1"/>
  <c r="M319" i="2"/>
  <c r="L319" i="2"/>
  <c r="K319" i="2"/>
  <c r="I319" i="2"/>
  <c r="J319" i="2" s="1"/>
  <c r="M318" i="2"/>
  <c r="L318" i="2"/>
  <c r="K318" i="2"/>
  <c r="I318" i="2"/>
  <c r="J318" i="2" s="1"/>
  <c r="M317" i="2"/>
  <c r="L317" i="2"/>
  <c r="K317" i="2"/>
  <c r="I317" i="2"/>
  <c r="J317" i="2" s="1"/>
  <c r="M316" i="2"/>
  <c r="I316" i="2"/>
  <c r="J316" i="2" s="1"/>
  <c r="K316" i="2" s="1"/>
  <c r="M315" i="2"/>
  <c r="I315" i="2"/>
  <c r="J315" i="2" s="1"/>
  <c r="K315" i="2" s="1"/>
  <c r="M314" i="2"/>
  <c r="I314" i="2"/>
  <c r="J314" i="2" s="1"/>
  <c r="K314" i="2" s="1"/>
  <c r="M313" i="2"/>
  <c r="I313" i="2"/>
  <c r="J313" i="2" s="1"/>
  <c r="K313" i="2" s="1"/>
  <c r="M312" i="2"/>
  <c r="I312" i="2"/>
  <c r="J312" i="2" s="1"/>
  <c r="K312" i="2" s="1"/>
  <c r="M311" i="2"/>
  <c r="I311" i="2"/>
  <c r="J311" i="2" s="1"/>
  <c r="K311" i="2" s="1"/>
  <c r="M310" i="2"/>
  <c r="I310" i="2"/>
  <c r="J310" i="2" s="1"/>
  <c r="K310" i="2" s="1"/>
  <c r="M309" i="2"/>
  <c r="I309" i="2"/>
  <c r="J309" i="2" s="1"/>
  <c r="K309" i="2" s="1"/>
  <c r="M308" i="2"/>
  <c r="I308" i="2"/>
  <c r="J308" i="2" s="1"/>
  <c r="K308" i="2" s="1"/>
  <c r="M307" i="2"/>
  <c r="L307" i="2"/>
  <c r="K307" i="2"/>
  <c r="I307" i="2"/>
  <c r="J307" i="2" s="1"/>
  <c r="M306" i="2"/>
  <c r="I306" i="2"/>
  <c r="J306" i="2" s="1"/>
  <c r="K306" i="2" s="1"/>
  <c r="M305" i="2"/>
  <c r="I305" i="2"/>
  <c r="J305" i="2" s="1"/>
  <c r="K305" i="2" s="1"/>
  <c r="M304" i="2"/>
  <c r="I304" i="2"/>
  <c r="J304" i="2" s="1"/>
  <c r="K304" i="2" s="1"/>
  <c r="M303" i="2"/>
  <c r="L303" i="2"/>
  <c r="I303" i="2"/>
  <c r="J303" i="2" s="1"/>
  <c r="K303" i="2" s="1"/>
  <c r="M302" i="2"/>
  <c r="I302" i="2"/>
  <c r="J302" i="2" s="1"/>
  <c r="K302" i="2" s="1"/>
  <c r="M301" i="2"/>
  <c r="L301" i="2"/>
  <c r="K301" i="2"/>
  <c r="I301" i="2"/>
  <c r="J301" i="2" s="1"/>
  <c r="M300" i="2"/>
  <c r="I300" i="2"/>
  <c r="J300" i="2" s="1"/>
  <c r="K300" i="2" s="1"/>
  <c r="M299" i="2"/>
  <c r="I299" i="2"/>
  <c r="J299" i="2" s="1"/>
  <c r="K299" i="2" s="1"/>
  <c r="M298" i="2"/>
  <c r="I298" i="2"/>
  <c r="J298" i="2" s="1"/>
  <c r="K298" i="2" s="1"/>
  <c r="M297" i="2"/>
  <c r="L297" i="2"/>
  <c r="I297" i="2"/>
  <c r="J297" i="2" s="1"/>
  <c r="K297" i="2" s="1"/>
  <c r="M296" i="2"/>
  <c r="I296" i="2"/>
  <c r="J296" i="2" s="1"/>
  <c r="K296" i="2" s="1"/>
  <c r="M295" i="2"/>
  <c r="I295" i="2"/>
  <c r="J295" i="2" s="1"/>
  <c r="K295" i="2" s="1"/>
  <c r="M294" i="2"/>
  <c r="L294" i="2"/>
  <c r="K294" i="2"/>
  <c r="I294" i="2"/>
  <c r="J294" i="2" s="1"/>
  <c r="M293" i="2"/>
  <c r="I293" i="2"/>
  <c r="J293" i="2" s="1"/>
  <c r="K293" i="2" s="1"/>
  <c r="M292" i="2"/>
  <c r="I292" i="2"/>
  <c r="J292" i="2" s="1"/>
  <c r="K292" i="2" s="1"/>
  <c r="M291" i="2"/>
  <c r="L291" i="2"/>
  <c r="I291" i="2"/>
  <c r="J291" i="2" s="1"/>
  <c r="K291" i="2" s="1"/>
  <c r="M290" i="2"/>
  <c r="I290" i="2"/>
  <c r="J290" i="2" s="1"/>
  <c r="K290" i="2" s="1"/>
  <c r="M289" i="2"/>
  <c r="I289" i="2"/>
  <c r="J289" i="2" s="1"/>
  <c r="K289" i="2" s="1"/>
  <c r="M288" i="2"/>
  <c r="I288" i="2"/>
  <c r="J288" i="2" s="1"/>
  <c r="K288" i="2" s="1"/>
  <c r="M287" i="2"/>
  <c r="I287" i="2"/>
  <c r="J287" i="2" s="1"/>
  <c r="K287" i="2" s="1"/>
  <c r="M286" i="2"/>
  <c r="I286" i="2"/>
  <c r="J286" i="2" s="1"/>
  <c r="K286" i="2" s="1"/>
  <c r="M285" i="2"/>
  <c r="L285" i="2"/>
  <c r="I285" i="2"/>
  <c r="J285" i="2" s="1"/>
  <c r="K285" i="2" s="1"/>
  <c r="M284" i="2"/>
  <c r="I284" i="2"/>
  <c r="J284" i="2" s="1"/>
  <c r="K284" i="2" s="1"/>
  <c r="M283" i="2"/>
  <c r="I283" i="2"/>
  <c r="J283" i="2" s="1"/>
  <c r="K283" i="2" s="1"/>
  <c r="M282" i="2"/>
  <c r="I282" i="2"/>
  <c r="J282" i="2" s="1"/>
  <c r="K282" i="2" s="1"/>
  <c r="M281" i="2"/>
  <c r="I281" i="2"/>
  <c r="J281" i="2" s="1"/>
  <c r="K281" i="2" s="1"/>
  <c r="M280" i="2"/>
  <c r="I280" i="2"/>
  <c r="J280" i="2" s="1"/>
  <c r="K280" i="2" s="1"/>
  <c r="M279" i="2"/>
  <c r="L279" i="2"/>
  <c r="K279" i="2"/>
  <c r="I279" i="2"/>
  <c r="J279" i="2" s="1"/>
  <c r="M278" i="2"/>
  <c r="I278" i="2"/>
  <c r="J278" i="2" s="1"/>
  <c r="K278" i="2" s="1"/>
  <c r="M277" i="2"/>
  <c r="I277" i="2"/>
  <c r="J277" i="2" s="1"/>
  <c r="K277" i="2" s="1"/>
  <c r="M276" i="2"/>
  <c r="I276" i="2"/>
  <c r="J276" i="2" s="1"/>
  <c r="K276" i="2" s="1"/>
  <c r="M275" i="2"/>
  <c r="I275" i="2"/>
  <c r="J275" i="2" s="1"/>
  <c r="K275" i="2" s="1"/>
  <c r="M274" i="2"/>
  <c r="I274" i="2"/>
  <c r="J274" i="2" s="1"/>
  <c r="K274" i="2" s="1"/>
  <c r="M273" i="2"/>
  <c r="I273" i="2"/>
  <c r="J273" i="2" s="1"/>
  <c r="K273" i="2" s="1"/>
  <c r="M272" i="2"/>
  <c r="I272" i="2"/>
  <c r="J272" i="2" s="1"/>
  <c r="K272" i="2" s="1"/>
  <c r="M271" i="2"/>
  <c r="I271" i="2"/>
  <c r="J271" i="2" s="1"/>
  <c r="K271" i="2" s="1"/>
  <c r="M270" i="2"/>
  <c r="I270" i="2"/>
  <c r="J270" i="2" s="1"/>
  <c r="K270" i="2" s="1"/>
  <c r="M269" i="2"/>
  <c r="I269" i="2"/>
  <c r="J269" i="2" s="1"/>
  <c r="K269" i="2" s="1"/>
  <c r="M268" i="2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M265" i="2"/>
  <c r="I265" i="2"/>
  <c r="J265" i="2" s="1"/>
  <c r="K265" i="2" s="1"/>
  <c r="M264" i="2"/>
  <c r="L264" i="2"/>
  <c r="K264" i="2"/>
  <c r="I264" i="2"/>
  <c r="J264" i="2" s="1"/>
  <c r="M71" i="1"/>
  <c r="L71" i="1"/>
  <c r="K71" i="1"/>
  <c r="I71" i="1"/>
  <c r="J71" i="1" s="1"/>
  <c r="M70" i="1"/>
  <c r="L70" i="1"/>
  <c r="I70" i="1"/>
  <c r="J70" i="1" s="1"/>
  <c r="K70" i="1" s="1"/>
  <c r="M69" i="1"/>
  <c r="L69" i="1"/>
  <c r="K69" i="1"/>
  <c r="I69" i="1"/>
  <c r="J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K63" i="1"/>
  <c r="I63" i="1"/>
  <c r="J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K60" i="1"/>
  <c r="I60" i="1"/>
  <c r="J60" i="1" s="1"/>
  <c r="M59" i="1"/>
  <c r="L59" i="1"/>
  <c r="K59" i="1"/>
  <c r="I59" i="1"/>
  <c r="J59" i="1" s="1"/>
  <c r="M58" i="1"/>
  <c r="L58" i="1"/>
  <c r="K58" i="1"/>
  <c r="I58" i="1"/>
  <c r="J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K54" i="1"/>
  <c r="I54" i="1"/>
  <c r="J54" i="1" s="1"/>
  <c r="M53" i="1"/>
  <c r="L53" i="1"/>
  <c r="K53" i="1"/>
  <c r="I53" i="1"/>
  <c r="J53" i="1" s="1"/>
  <c r="M52" i="1"/>
  <c r="L52" i="1"/>
  <c r="I52" i="1"/>
  <c r="J52" i="1" s="1"/>
  <c r="K52" i="1" s="1"/>
  <c r="M51" i="1"/>
  <c r="L51" i="1"/>
  <c r="K51" i="1"/>
  <c r="I51" i="1"/>
  <c r="J51" i="1" s="1"/>
  <c r="J24" i="4" l="1"/>
  <c r="J26" i="4" s="1"/>
  <c r="I26" i="4"/>
  <c r="J16" i="5"/>
  <c r="J44" i="5" s="1"/>
  <c r="J34" i="4"/>
  <c r="D13" i="3"/>
  <c r="E13" i="3"/>
  <c r="F13" i="3"/>
  <c r="G13" i="3"/>
  <c r="H13" i="3"/>
  <c r="D20" i="3"/>
  <c r="E20" i="3"/>
  <c r="F20" i="3"/>
  <c r="G20" i="3"/>
  <c r="H20" i="3"/>
  <c r="K16" i="5" l="1"/>
  <c r="K34" i="4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K363" i="1"/>
  <c r="I363" i="1"/>
  <c r="J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K359" i="1"/>
  <c r="I359" i="1"/>
  <c r="J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9" i="2"/>
  <c r="I39" i="2"/>
  <c r="J39" i="2" s="1"/>
  <c r="K39" i="2" s="1"/>
  <c r="M38" i="2"/>
  <c r="I38" i="2"/>
  <c r="J38" i="2" s="1"/>
  <c r="K38" i="2" s="1"/>
  <c r="M37" i="2"/>
  <c r="I37" i="2"/>
  <c r="J37" i="2" s="1"/>
  <c r="K37" i="2" s="1"/>
  <c r="M36" i="2"/>
  <c r="I36" i="2"/>
  <c r="J36" i="2" s="1"/>
  <c r="K36" i="2" s="1"/>
  <c r="M35" i="2"/>
  <c r="I35" i="2"/>
  <c r="J35" i="2" s="1"/>
  <c r="K35" i="2" s="1"/>
  <c r="M34" i="2"/>
  <c r="I34" i="2"/>
  <c r="J34" i="2" s="1"/>
  <c r="K34" i="2" s="1"/>
  <c r="M33" i="2"/>
  <c r="I33" i="2"/>
  <c r="J33" i="2" s="1"/>
  <c r="K33" i="2" s="1"/>
  <c r="M32" i="2"/>
  <c r="I32" i="2"/>
  <c r="J32" i="2" s="1"/>
  <c r="K32" i="2" s="1"/>
  <c r="M31" i="2"/>
  <c r="I31" i="2"/>
  <c r="J31" i="2" s="1"/>
  <c r="K31" i="2" s="1"/>
  <c r="M30" i="2"/>
  <c r="I30" i="2"/>
  <c r="M11" i="4"/>
  <c r="L11" i="4"/>
  <c r="I11" i="4"/>
  <c r="J11" i="4" s="1"/>
  <c r="K11" i="4" s="1"/>
  <c r="M10" i="4"/>
  <c r="I10" i="4"/>
  <c r="J10" i="4" s="1"/>
  <c r="K10" i="4" s="1"/>
  <c r="J30" i="2" l="1"/>
  <c r="I41" i="2"/>
  <c r="I51" i="4"/>
  <c r="J51" i="4" s="1"/>
  <c r="K51" i="4" s="1"/>
  <c r="M51" i="4"/>
  <c r="I52" i="4"/>
  <c r="J52" i="4" s="1"/>
  <c r="K52" i="4" s="1"/>
  <c r="M52" i="4"/>
  <c r="I53" i="4"/>
  <c r="J53" i="4" s="1"/>
  <c r="K53" i="4" s="1"/>
  <c r="M53" i="4"/>
  <c r="I54" i="4"/>
  <c r="J54" i="4" s="1"/>
  <c r="K54" i="4" s="1"/>
  <c r="M54" i="4"/>
  <c r="I55" i="4"/>
  <c r="J55" i="4" s="1"/>
  <c r="K55" i="4" s="1"/>
  <c r="M55" i="4"/>
  <c r="I56" i="4"/>
  <c r="J56" i="4" s="1"/>
  <c r="K56" i="4" s="1"/>
  <c r="M56" i="4"/>
  <c r="M202" i="2"/>
  <c r="I202" i="2"/>
  <c r="J202" i="2" s="1"/>
  <c r="K202" i="2" s="1"/>
  <c r="M201" i="2"/>
  <c r="I201" i="2"/>
  <c r="J201" i="2" s="1"/>
  <c r="K201" i="2" s="1"/>
  <c r="M200" i="2"/>
  <c r="I200" i="2"/>
  <c r="J200" i="2" s="1"/>
  <c r="K200" i="2" s="1"/>
  <c r="M199" i="2"/>
  <c r="I199" i="2"/>
  <c r="J199" i="2" s="1"/>
  <c r="K199" i="2" s="1"/>
  <c r="M198" i="2"/>
  <c r="I198" i="2"/>
  <c r="J198" i="2" s="1"/>
  <c r="K198" i="2" s="1"/>
  <c r="M197" i="2"/>
  <c r="I197" i="2"/>
  <c r="J197" i="2" s="1"/>
  <c r="K197" i="2" s="1"/>
  <c r="M196" i="2"/>
  <c r="I196" i="2"/>
  <c r="J196" i="2" s="1"/>
  <c r="K196" i="2" s="1"/>
  <c r="M195" i="2"/>
  <c r="I195" i="2"/>
  <c r="J195" i="2" s="1"/>
  <c r="K195" i="2" s="1"/>
  <c r="M194" i="2"/>
  <c r="I194" i="2"/>
  <c r="J194" i="2" s="1"/>
  <c r="K194" i="2" s="1"/>
  <c r="M193" i="2"/>
  <c r="I193" i="2"/>
  <c r="J193" i="2" s="1"/>
  <c r="K193" i="2" s="1"/>
  <c r="M192" i="2"/>
  <c r="I192" i="2"/>
  <c r="J192" i="2" s="1"/>
  <c r="K192" i="2" s="1"/>
  <c r="M191" i="2"/>
  <c r="I191" i="2"/>
  <c r="J191" i="2" s="1"/>
  <c r="K191" i="2" s="1"/>
  <c r="M190" i="2"/>
  <c r="I190" i="2"/>
  <c r="J190" i="2" s="1"/>
  <c r="K190" i="2" s="1"/>
  <c r="M189" i="2"/>
  <c r="I189" i="2"/>
  <c r="J189" i="2" s="1"/>
  <c r="K189" i="2" s="1"/>
  <c r="M188" i="2"/>
  <c r="I188" i="2"/>
  <c r="J188" i="2" s="1"/>
  <c r="K188" i="2" s="1"/>
  <c r="M187" i="2"/>
  <c r="I187" i="2"/>
  <c r="J187" i="2" s="1"/>
  <c r="K187" i="2" s="1"/>
  <c r="M186" i="2"/>
  <c r="I186" i="2"/>
  <c r="J186" i="2" s="1"/>
  <c r="K186" i="2" s="1"/>
  <c r="M185" i="2"/>
  <c r="I185" i="2"/>
  <c r="J185" i="2" s="1"/>
  <c r="K185" i="2" s="1"/>
  <c r="M184" i="2"/>
  <c r="I184" i="2"/>
  <c r="J184" i="2" s="1"/>
  <c r="K184" i="2" s="1"/>
  <c r="M183" i="2"/>
  <c r="I183" i="2"/>
  <c r="J183" i="2" s="1"/>
  <c r="K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I179" i="2"/>
  <c r="J179" i="2" s="1"/>
  <c r="K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171" i="2"/>
  <c r="I171" i="2"/>
  <c r="J171" i="2" s="1"/>
  <c r="K171" i="2" s="1"/>
  <c r="M170" i="2"/>
  <c r="I170" i="2"/>
  <c r="J170" i="2" s="1"/>
  <c r="K170" i="2" s="1"/>
  <c r="M169" i="2"/>
  <c r="I169" i="2"/>
  <c r="J169" i="2" s="1"/>
  <c r="K169" i="2" s="1"/>
  <c r="M168" i="2"/>
  <c r="I168" i="2"/>
  <c r="J168" i="2" s="1"/>
  <c r="K168" i="2" s="1"/>
  <c r="M167" i="2"/>
  <c r="I167" i="2"/>
  <c r="J167" i="2" s="1"/>
  <c r="K167" i="2" s="1"/>
  <c r="M166" i="2"/>
  <c r="I166" i="2"/>
  <c r="J166" i="2" s="1"/>
  <c r="K166" i="2" s="1"/>
  <c r="M165" i="2"/>
  <c r="I165" i="2"/>
  <c r="J165" i="2" s="1"/>
  <c r="K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I161" i="2"/>
  <c r="J161" i="2" s="1"/>
  <c r="K161" i="2" s="1"/>
  <c r="M160" i="2"/>
  <c r="I160" i="2"/>
  <c r="J160" i="2" s="1"/>
  <c r="K160" i="2" s="1"/>
  <c r="M159" i="2"/>
  <c r="I159" i="2"/>
  <c r="J159" i="2" s="1"/>
  <c r="K159" i="2" s="1"/>
  <c r="M158" i="2"/>
  <c r="I158" i="2"/>
  <c r="J158" i="2" s="1"/>
  <c r="K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I154" i="2"/>
  <c r="J154" i="2" s="1"/>
  <c r="K154" i="2" s="1"/>
  <c r="M153" i="2"/>
  <c r="I153" i="2"/>
  <c r="J153" i="2" s="1"/>
  <c r="K153" i="2" s="1"/>
  <c r="M152" i="2"/>
  <c r="I152" i="2"/>
  <c r="J152" i="2" s="1"/>
  <c r="K152" i="2" s="1"/>
  <c r="M151" i="2"/>
  <c r="I151" i="2"/>
  <c r="J151" i="2" s="1"/>
  <c r="K151" i="2" s="1"/>
  <c r="M150" i="2"/>
  <c r="I150" i="2"/>
  <c r="J150" i="2" s="1"/>
  <c r="K150" i="2" s="1"/>
  <c r="M149" i="2"/>
  <c r="I149" i="2"/>
  <c r="J149" i="2" s="1"/>
  <c r="K149" i="2" s="1"/>
  <c r="M148" i="2"/>
  <c r="I148" i="2"/>
  <c r="J148" i="2" s="1"/>
  <c r="K148" i="2" s="1"/>
  <c r="M147" i="2"/>
  <c r="I147" i="2"/>
  <c r="J147" i="2" s="1"/>
  <c r="K147" i="2" s="1"/>
  <c r="M146" i="2"/>
  <c r="I146" i="2"/>
  <c r="J146" i="2" s="1"/>
  <c r="K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I142" i="2"/>
  <c r="J142" i="2" s="1"/>
  <c r="K142" i="2" s="1"/>
  <c r="M141" i="2"/>
  <c r="I141" i="2"/>
  <c r="J141" i="2" s="1"/>
  <c r="K141" i="2" s="1"/>
  <c r="M140" i="2"/>
  <c r="I140" i="2"/>
  <c r="J140" i="2" s="1"/>
  <c r="K140" i="2" s="1"/>
  <c r="M139" i="2"/>
  <c r="I139" i="2"/>
  <c r="J139" i="2" s="1"/>
  <c r="K139" i="2" s="1"/>
  <c r="M138" i="2"/>
  <c r="I138" i="2"/>
  <c r="J138" i="2" s="1"/>
  <c r="K138" i="2" s="1"/>
  <c r="M137" i="2"/>
  <c r="I137" i="2"/>
  <c r="J137" i="2" s="1"/>
  <c r="K137" i="2" s="1"/>
  <c r="M136" i="2"/>
  <c r="I136" i="2"/>
  <c r="J136" i="2" s="1"/>
  <c r="K136" i="2" s="1"/>
  <c r="M59" i="4"/>
  <c r="I59" i="4"/>
  <c r="J59" i="4" s="1"/>
  <c r="K59" i="4" s="1"/>
  <c r="M58" i="4"/>
  <c r="I58" i="4"/>
  <c r="J58" i="4" s="1"/>
  <c r="K58" i="4" s="1"/>
  <c r="M57" i="4"/>
  <c r="I57" i="4"/>
  <c r="J57" i="4" s="1"/>
  <c r="K57" i="4" s="1"/>
  <c r="K30" i="2" l="1"/>
  <c r="J41" i="2"/>
  <c r="M12" i="5"/>
  <c r="L12" i="5"/>
  <c r="I12" i="5"/>
  <c r="J12" i="5" s="1"/>
  <c r="K12" i="5" s="1"/>
  <c r="M133" i="2"/>
  <c r="I133" i="2"/>
  <c r="J133" i="2" s="1"/>
  <c r="K133" i="2" s="1"/>
  <c r="M132" i="2"/>
  <c r="I132" i="2"/>
  <c r="J132" i="2" s="1"/>
  <c r="K132" i="2" s="1"/>
  <c r="M131" i="2"/>
  <c r="I131" i="2"/>
  <c r="J131" i="2" s="1"/>
  <c r="K131" i="2" s="1"/>
  <c r="M130" i="2"/>
  <c r="I130" i="2"/>
  <c r="J130" i="2" s="1"/>
  <c r="K130" i="2" s="1"/>
  <c r="M129" i="2"/>
  <c r="I129" i="2"/>
  <c r="J129" i="2" s="1"/>
  <c r="K129" i="2" s="1"/>
  <c r="M128" i="2"/>
  <c r="I128" i="2"/>
  <c r="J128" i="2" s="1"/>
  <c r="K128" i="2" s="1"/>
  <c r="M127" i="2"/>
  <c r="I127" i="2"/>
  <c r="J127" i="2" s="1"/>
  <c r="K127" i="2" s="1"/>
  <c r="M126" i="2"/>
  <c r="I126" i="2"/>
  <c r="J126" i="2" s="1"/>
  <c r="K126" i="2" s="1"/>
  <c r="M125" i="2"/>
  <c r="I125" i="2"/>
  <c r="J125" i="2" s="1"/>
  <c r="K125" i="2" s="1"/>
  <c r="M124" i="2"/>
  <c r="I124" i="2"/>
  <c r="J124" i="2" s="1"/>
  <c r="K124" i="2" s="1"/>
  <c r="M123" i="2"/>
  <c r="I123" i="2"/>
  <c r="J123" i="2" s="1"/>
  <c r="K123" i="2" s="1"/>
  <c r="M122" i="2"/>
  <c r="I122" i="2"/>
  <c r="J122" i="2" s="1"/>
  <c r="K122" i="2" s="1"/>
  <c r="M121" i="2"/>
  <c r="I121" i="2"/>
  <c r="J121" i="2" s="1"/>
  <c r="K121" i="2" s="1"/>
  <c r="M120" i="2"/>
  <c r="I120" i="2"/>
  <c r="J120" i="2" s="1"/>
  <c r="K120" i="2" s="1"/>
  <c r="M119" i="2"/>
  <c r="I119" i="2"/>
  <c r="J119" i="2" s="1"/>
  <c r="K119" i="2" s="1"/>
  <c r="M118" i="2"/>
  <c r="I118" i="2"/>
  <c r="J118" i="2" s="1"/>
  <c r="K118" i="2" s="1"/>
  <c r="M117" i="2"/>
  <c r="I117" i="2"/>
  <c r="J117" i="2" s="1"/>
  <c r="K117" i="2" s="1"/>
  <c r="M116" i="2"/>
  <c r="I116" i="2"/>
  <c r="M115" i="2"/>
  <c r="I115" i="2"/>
  <c r="M114" i="2"/>
  <c r="I114" i="2"/>
  <c r="J114" i="2" s="1"/>
  <c r="K114" i="2" s="1"/>
  <c r="M113" i="2"/>
  <c r="I113" i="2"/>
  <c r="J113" i="2" s="1"/>
  <c r="K113" i="2" s="1"/>
  <c r="M112" i="2"/>
  <c r="I112" i="2"/>
  <c r="J112" i="2" s="1"/>
  <c r="K112" i="2" s="1"/>
  <c r="M111" i="2"/>
  <c r="I111" i="2"/>
  <c r="J111" i="2" s="1"/>
  <c r="K111" i="2" s="1"/>
  <c r="M110" i="2"/>
  <c r="I110" i="2"/>
  <c r="J110" i="2" s="1"/>
  <c r="K110" i="2" s="1"/>
  <c r="M109" i="2"/>
  <c r="I109" i="2"/>
  <c r="J109" i="2" s="1"/>
  <c r="K109" i="2" s="1"/>
  <c r="M108" i="2"/>
  <c r="I108" i="2"/>
  <c r="J108" i="2" s="1"/>
  <c r="K108" i="2" s="1"/>
  <c r="M107" i="2"/>
  <c r="I107" i="2"/>
  <c r="J107" i="2" s="1"/>
  <c r="K107" i="2" s="1"/>
  <c r="M106" i="2"/>
  <c r="I106" i="2"/>
  <c r="J106" i="2" s="1"/>
  <c r="K106" i="2" s="1"/>
  <c r="M105" i="2"/>
  <c r="I105" i="2"/>
  <c r="J105" i="2" s="1"/>
  <c r="K105" i="2" s="1"/>
  <c r="M104" i="2"/>
  <c r="I104" i="2"/>
  <c r="J104" i="2" s="1"/>
  <c r="K104" i="2" s="1"/>
  <c r="M103" i="2"/>
  <c r="I103" i="2"/>
  <c r="J103" i="2" s="1"/>
  <c r="K103" i="2" s="1"/>
  <c r="M102" i="2"/>
  <c r="I102" i="2"/>
  <c r="J102" i="2" s="1"/>
  <c r="K102" i="2" s="1"/>
  <c r="M101" i="2"/>
  <c r="I101" i="2"/>
  <c r="M100" i="2"/>
  <c r="I100" i="2"/>
  <c r="J100" i="2" s="1"/>
  <c r="K100" i="2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J101" i="2" l="1"/>
  <c r="J116" i="2"/>
  <c r="J115" i="2"/>
  <c r="K101" i="2" l="1"/>
  <c r="K116" i="2"/>
  <c r="K115" i="2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K108" i="1"/>
  <c r="I108" i="1"/>
  <c r="J108" i="1" s="1"/>
  <c r="M107" i="1"/>
  <c r="L107" i="1"/>
  <c r="I107" i="1"/>
  <c r="J107" i="1" s="1"/>
  <c r="K107" i="1" s="1"/>
  <c r="M106" i="1"/>
  <c r="L106" i="1"/>
  <c r="I106" i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J111" i="1" l="1"/>
  <c r="J106" i="1"/>
  <c r="J290" i="1"/>
  <c r="M106" i="4"/>
  <c r="I106" i="4"/>
  <c r="J106" i="4" s="1"/>
  <c r="K106" i="4" s="1"/>
  <c r="I105" i="4"/>
  <c r="J105" i="4" s="1"/>
  <c r="K105" i="4" s="1"/>
  <c r="M559" i="1"/>
  <c r="L559" i="1"/>
  <c r="I559" i="1"/>
  <c r="J559" i="1" s="1"/>
  <c r="K559" i="1" s="1"/>
  <c r="M558" i="1"/>
  <c r="L558" i="1"/>
  <c r="I558" i="1"/>
  <c r="J558" i="1" s="1"/>
  <c r="K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I555" i="1"/>
  <c r="J555" i="1" s="1"/>
  <c r="K555" i="1" s="1"/>
  <c r="M554" i="1"/>
  <c r="L554" i="1"/>
  <c r="I554" i="1"/>
  <c r="J554" i="1" s="1"/>
  <c r="K554" i="1" s="1"/>
  <c r="M553" i="1"/>
  <c r="L553" i="1"/>
  <c r="I553" i="1"/>
  <c r="J553" i="1" s="1"/>
  <c r="K553" i="1" s="1"/>
  <c r="M552" i="1"/>
  <c r="L552" i="1"/>
  <c r="I552" i="1"/>
  <c r="J552" i="1" s="1"/>
  <c r="K552" i="1" s="1"/>
  <c r="M551" i="1"/>
  <c r="L551" i="1"/>
  <c r="I551" i="1"/>
  <c r="J551" i="1" s="1"/>
  <c r="K551" i="1" s="1"/>
  <c r="M550" i="1"/>
  <c r="L550" i="1"/>
  <c r="I550" i="1"/>
  <c r="J550" i="1" s="1"/>
  <c r="K550" i="1" s="1"/>
  <c r="M549" i="1"/>
  <c r="L549" i="1"/>
  <c r="I549" i="1"/>
  <c r="J549" i="1" s="1"/>
  <c r="K549" i="1" s="1"/>
  <c r="M548" i="1"/>
  <c r="L548" i="1"/>
  <c r="I548" i="1"/>
  <c r="J548" i="1" s="1"/>
  <c r="K548" i="1" s="1"/>
  <c r="M547" i="1"/>
  <c r="L547" i="1"/>
  <c r="I547" i="1"/>
  <c r="J547" i="1" s="1"/>
  <c r="K547" i="1" s="1"/>
  <c r="M546" i="1"/>
  <c r="L546" i="1"/>
  <c r="I546" i="1"/>
  <c r="J546" i="1" s="1"/>
  <c r="K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K111" i="1" l="1"/>
  <c r="K106" i="1"/>
  <c r="K290" i="1"/>
  <c r="I263" i="2"/>
  <c r="J263" i="2" s="1"/>
  <c r="K263" i="2" s="1"/>
  <c r="I262" i="2"/>
  <c r="J262" i="2" s="1"/>
  <c r="K262" i="2" s="1"/>
  <c r="I261" i="2"/>
  <c r="J261" i="2" s="1"/>
  <c r="K261" i="2" s="1"/>
  <c r="M260" i="2"/>
  <c r="I260" i="2"/>
  <c r="J260" i="2" s="1"/>
  <c r="K260" i="2" s="1"/>
  <c r="I259" i="2"/>
  <c r="J259" i="2" s="1"/>
  <c r="K259" i="2" s="1"/>
  <c r="M258" i="2"/>
  <c r="I258" i="2"/>
  <c r="J258" i="2" s="1"/>
  <c r="K258" i="2" s="1"/>
  <c r="M257" i="2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M247" i="2"/>
  <c r="I247" i="2"/>
  <c r="J247" i="2" s="1"/>
  <c r="K247" i="2" s="1"/>
  <c r="M246" i="2"/>
  <c r="I246" i="2"/>
  <c r="J246" i="2" s="1"/>
  <c r="K246" i="2" s="1"/>
  <c r="I245" i="2"/>
  <c r="J245" i="2" s="1"/>
  <c r="K245" i="2" s="1"/>
  <c r="I244" i="2"/>
  <c r="J244" i="2" s="1"/>
  <c r="K244" i="2" s="1"/>
  <c r="M243" i="2"/>
  <c r="I243" i="2"/>
  <c r="J243" i="2" s="1"/>
  <c r="K243" i="2" s="1"/>
  <c r="I242" i="2"/>
  <c r="J242" i="2" s="1"/>
  <c r="K242" i="2" s="1"/>
  <c r="M241" i="2"/>
  <c r="I241" i="2"/>
  <c r="J241" i="2" s="1"/>
  <c r="K241" i="2" s="1"/>
  <c r="I240" i="2"/>
  <c r="J240" i="2" s="1"/>
  <c r="K240" i="2" s="1"/>
  <c r="I239" i="2"/>
  <c r="J239" i="2" s="1"/>
  <c r="K239" i="2" s="1"/>
  <c r="I55" i="5" l="1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I11" i="1" l="1"/>
  <c r="J11" i="1" s="1"/>
  <c r="K11" i="1" s="1"/>
  <c r="I10" i="1"/>
  <c r="J10" i="1" s="1"/>
  <c r="I9" i="1"/>
  <c r="J9" i="1" s="1"/>
  <c r="I82" i="5" l="1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57" i="5"/>
  <c r="J57" i="5" s="1"/>
  <c r="K57" i="5" s="1"/>
  <c r="I56" i="5"/>
  <c r="J56" i="5" s="1"/>
  <c r="K56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89" i="5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M222" i="2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I215" i="2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23" i="2" l="1"/>
  <c r="I508" i="2"/>
  <c r="J203" i="2"/>
  <c r="J232" i="2"/>
  <c r="J216" i="2"/>
  <c r="J49" i="5"/>
  <c r="J89" i="5" s="1"/>
  <c r="J215" i="2"/>
  <c r="M11" i="2"/>
  <c r="L11" i="2"/>
  <c r="I11" i="2"/>
  <c r="J11" i="2" s="1"/>
  <c r="K11" i="2" s="1"/>
  <c r="I10" i="2"/>
  <c r="J10" i="2" s="1"/>
  <c r="K10" i="2" s="1"/>
  <c r="K223" i="2" l="1"/>
  <c r="J508" i="2"/>
  <c r="K203" i="2"/>
  <c r="K232" i="2"/>
  <c r="K49" i="5"/>
  <c r="K216" i="2"/>
  <c r="K215" i="2"/>
  <c r="I135" i="2"/>
  <c r="J135" i="2" s="1"/>
  <c r="K135" i="2" s="1"/>
  <c r="I134" i="2"/>
  <c r="J134" i="2" s="1"/>
  <c r="K134" i="2" s="1"/>
  <c r="I99" i="2"/>
  <c r="I98" i="2"/>
  <c r="J98" i="2" s="1"/>
  <c r="K98" i="2" s="1"/>
  <c r="J99" i="2" l="1"/>
  <c r="I104" i="4"/>
  <c r="J104" i="4" s="1"/>
  <c r="K104" i="4" s="1"/>
  <c r="I103" i="4"/>
  <c r="J103" i="4" s="1"/>
  <c r="K103" i="4" s="1"/>
  <c r="K99" i="2" l="1"/>
  <c r="K26" i="4"/>
  <c r="I11" i="5" l="1"/>
  <c r="J11" i="5" s="1"/>
  <c r="K11" i="5" s="1"/>
  <c r="I10" i="5"/>
  <c r="J10" i="5" s="1"/>
  <c r="K10" i="5" s="1"/>
  <c r="I102" i="4"/>
  <c r="J102" i="4" s="1"/>
  <c r="K102" i="4" s="1"/>
  <c r="I9" i="4" l="1"/>
  <c r="J9" i="4" s="1"/>
  <c r="K9" i="4" s="1"/>
  <c r="I98" i="4" l="1"/>
  <c r="I97" i="4"/>
  <c r="J97" i="4" s="1"/>
  <c r="K97" i="4" s="1"/>
  <c r="I96" i="4"/>
  <c r="J96" i="4" s="1"/>
  <c r="K96" i="4" s="1"/>
  <c r="I61" i="4"/>
  <c r="J61" i="4" s="1"/>
  <c r="K61" i="4" s="1"/>
  <c r="I60" i="4"/>
  <c r="J60" i="4" l="1"/>
  <c r="J98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J15" i="3" l="1"/>
  <c r="J20" i="3" s="1"/>
  <c r="I20" i="3"/>
  <c r="K60" i="4"/>
  <c r="J16" i="3"/>
  <c r="K16" i="3" s="1"/>
  <c r="K98" i="4"/>
  <c r="I48" i="5"/>
  <c r="J48" i="5" s="1"/>
  <c r="K48" i="5" s="1"/>
  <c r="I47" i="5"/>
  <c r="J47" i="5" s="1"/>
  <c r="K47" i="5" s="1"/>
  <c r="I46" i="5"/>
  <c r="J46" i="5" s="1"/>
  <c r="K46" i="5" s="1"/>
  <c r="I100" i="4"/>
  <c r="J100" i="4" s="1"/>
  <c r="K100" i="4" s="1"/>
  <c r="I99" i="4"/>
  <c r="J99" i="4" s="1"/>
  <c r="K99" i="4" s="1"/>
  <c r="I50" i="4"/>
  <c r="I108" i="4" s="1"/>
  <c r="I49" i="4"/>
  <c r="J49" i="4" s="1"/>
  <c r="K49" i="4" s="1"/>
  <c r="I29" i="4"/>
  <c r="J29" i="4" s="1"/>
  <c r="K29" i="4" s="1"/>
  <c r="J50" i="4" l="1"/>
  <c r="J108" i="4" s="1"/>
  <c r="I9" i="2"/>
  <c r="J9" i="2" s="1"/>
  <c r="K9" i="2" s="1"/>
  <c r="K50" i="4" l="1"/>
  <c r="I97" i="2"/>
  <c r="J97" i="2" s="1"/>
  <c r="K97" i="2" s="1"/>
  <c r="I96" i="2"/>
  <c r="J96" i="2" s="1"/>
  <c r="K96" i="2" s="1"/>
  <c r="I95" i="2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72" i="1"/>
  <c r="J72" i="1" s="1"/>
  <c r="K72" i="1" s="1"/>
  <c r="L72" i="1"/>
  <c r="M72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J95" i="2" l="1"/>
  <c r="K95" i="2" l="1"/>
  <c r="M10" i="1" l="1"/>
  <c r="L10" i="1"/>
  <c r="K10" i="1"/>
  <c r="M9" i="1"/>
  <c r="L9" i="1"/>
  <c r="K9" i="1"/>
  <c r="L42" i="1" l="1"/>
  <c r="M42" i="1"/>
  <c r="I101" i="4"/>
  <c r="I28" i="4"/>
  <c r="J28" i="4" s="1"/>
  <c r="K28" i="4" s="1"/>
  <c r="J101" i="4" l="1"/>
  <c r="I9" i="5"/>
  <c r="J9" i="5" s="1"/>
  <c r="K9" i="5" s="1"/>
  <c r="I8" i="5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523" i="1"/>
  <c r="L523" i="1"/>
  <c r="I523" i="1"/>
  <c r="J523" i="1" s="1"/>
  <c r="K523" i="1" s="1"/>
  <c r="M522" i="1"/>
  <c r="L522" i="1"/>
  <c r="I522" i="1"/>
  <c r="J522" i="1" s="1"/>
  <c r="K522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M325" i="1"/>
  <c r="L325" i="1"/>
  <c r="I325" i="1"/>
  <c r="J325" i="1" s="1"/>
  <c r="K325" i="1" s="1"/>
  <c r="M324" i="1"/>
  <c r="L324" i="1"/>
  <c r="I324" i="1"/>
  <c r="M323" i="1"/>
  <c r="L323" i="1"/>
  <c r="I323" i="1"/>
  <c r="I561" i="1" s="1"/>
  <c r="M322" i="1"/>
  <c r="L322" i="1"/>
  <c r="I322" i="1"/>
  <c r="M321" i="1"/>
  <c r="L321" i="1"/>
  <c r="I321" i="1"/>
  <c r="M320" i="1"/>
  <c r="L320" i="1"/>
  <c r="I320" i="1"/>
  <c r="M319" i="1"/>
  <c r="L319" i="1"/>
  <c r="I319" i="1"/>
  <c r="M318" i="1"/>
  <c r="L318" i="1"/>
  <c r="I318" i="1"/>
  <c r="M317" i="1"/>
  <c r="L317" i="1"/>
  <c r="I317" i="1"/>
  <c r="M316" i="1"/>
  <c r="L316" i="1"/>
  <c r="I316" i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M307" i="1"/>
  <c r="L307" i="1"/>
  <c r="I307" i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M303" i="1"/>
  <c r="L303" i="1"/>
  <c r="I303" i="1"/>
  <c r="J303" i="1" s="1"/>
  <c r="K303" i="1" s="1"/>
  <c r="M302" i="1"/>
  <c r="L302" i="1"/>
  <c r="I302" i="1"/>
  <c r="M301" i="1"/>
  <c r="L301" i="1"/>
  <c r="I301" i="1"/>
  <c r="J301" i="1" s="1"/>
  <c r="K301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J308" i="1" l="1"/>
  <c r="J320" i="1"/>
  <c r="J414" i="1"/>
  <c r="J324" i="1"/>
  <c r="J323" i="1"/>
  <c r="J561" i="1" s="1"/>
  <c r="J322" i="1"/>
  <c r="J321" i="1"/>
  <c r="K101" i="4"/>
  <c r="K108" i="4"/>
  <c r="J319" i="1"/>
  <c r="J318" i="1"/>
  <c r="J307" i="1"/>
  <c r="J316" i="1"/>
  <c r="J317" i="1"/>
  <c r="J312" i="1"/>
  <c r="J304" i="1"/>
  <c r="J302" i="1"/>
  <c r="K308" i="1" l="1"/>
  <c r="K320" i="1"/>
  <c r="K414" i="1"/>
  <c r="K324" i="1"/>
  <c r="K323" i="1"/>
  <c r="K322" i="1"/>
  <c r="K321" i="1"/>
  <c r="K319" i="1"/>
  <c r="K318" i="1"/>
  <c r="K307" i="1"/>
  <c r="K316" i="1"/>
  <c r="K317" i="1"/>
  <c r="K42" i="1"/>
  <c r="K312" i="1"/>
  <c r="K304" i="1"/>
  <c r="K302" i="1"/>
  <c r="I43" i="2" l="1"/>
  <c r="J43" i="2" s="1"/>
  <c r="K43" i="2" s="1"/>
  <c r="K508" i="2" l="1"/>
  <c r="K561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39" i="5" l="1"/>
  <c r="L42" i="5"/>
  <c r="L38" i="5"/>
  <c r="L41" i="5"/>
  <c r="L84" i="5"/>
  <c r="L83" i="5"/>
  <c r="L85" i="5"/>
  <c r="L63" i="5"/>
  <c r="L61" i="5"/>
  <c r="L59" i="5"/>
  <c r="L88" i="4"/>
  <c r="L81" i="4"/>
  <c r="L95" i="4"/>
  <c r="L84" i="4"/>
  <c r="L71" i="4"/>
  <c r="L69" i="4"/>
  <c r="L91" i="4"/>
  <c r="L64" i="4"/>
  <c r="L87" i="4"/>
  <c r="L82" i="4"/>
  <c r="L94" i="4"/>
  <c r="L80" i="4"/>
  <c r="L90" i="4"/>
  <c r="L73" i="4"/>
  <c r="L86" i="4"/>
  <c r="L79" i="4"/>
  <c r="L85" i="4"/>
  <c r="L65" i="4"/>
  <c r="L62" i="4"/>
  <c r="L92" i="4"/>
  <c r="L68" i="4"/>
  <c r="L40" i="4"/>
  <c r="L24" i="2"/>
  <c r="L27" i="2"/>
  <c r="L20" i="2"/>
  <c r="L23" i="2"/>
  <c r="L28" i="2"/>
  <c r="L22" i="2"/>
  <c r="L15" i="2"/>
  <c r="L32" i="2"/>
  <c r="L37" i="2"/>
  <c r="L36" i="2"/>
  <c r="L30" i="2"/>
  <c r="L31" i="2"/>
  <c r="L35" i="2"/>
  <c r="L34" i="2"/>
  <c r="L39" i="2"/>
  <c r="L472" i="2"/>
  <c r="L444" i="2"/>
  <c r="L437" i="2"/>
  <c r="L408" i="2"/>
  <c r="L398" i="2"/>
  <c r="L475" i="2"/>
  <c r="L447" i="2"/>
  <c r="L415" i="2"/>
  <c r="L388" i="2"/>
  <c r="L360" i="2"/>
  <c r="L468" i="2"/>
  <c r="L440" i="2"/>
  <c r="L427" i="2"/>
  <c r="L411" i="2"/>
  <c r="L404" i="2"/>
  <c r="L363" i="2"/>
  <c r="L353" i="2"/>
  <c r="L471" i="2"/>
  <c r="L459" i="2"/>
  <c r="L436" i="2"/>
  <c r="L433" i="2"/>
  <c r="L407" i="2"/>
  <c r="L397" i="2"/>
  <c r="L378" i="2"/>
  <c r="L369" i="2"/>
  <c r="L414" i="2"/>
  <c r="L400" i="2"/>
  <c r="L387" i="2"/>
  <c r="L384" i="2"/>
  <c r="L381" i="2"/>
  <c r="L347" i="2"/>
  <c r="L412" i="2"/>
  <c r="L357" i="2"/>
  <c r="L452" i="2"/>
  <c r="L449" i="2"/>
  <c r="L446" i="2"/>
  <c r="L426" i="2"/>
  <c r="L403" i="2"/>
  <c r="L362" i="2"/>
  <c r="L359" i="2"/>
  <c r="L379" i="2"/>
  <c r="L470" i="2"/>
  <c r="L455" i="2"/>
  <c r="L410" i="2"/>
  <c r="L396" i="2"/>
  <c r="L390" i="2"/>
  <c r="L442" i="2"/>
  <c r="L413" i="2"/>
  <c r="L406" i="2"/>
  <c r="L374" i="2"/>
  <c r="L355" i="2"/>
  <c r="L346" i="2"/>
  <c r="L457" i="2"/>
  <c r="L458" i="2"/>
  <c r="L422" i="2"/>
  <c r="L358" i="2"/>
  <c r="L466" i="2"/>
  <c r="L454" i="2"/>
  <c r="L451" i="2"/>
  <c r="L438" i="2"/>
  <c r="L416" i="2"/>
  <c r="L409" i="2"/>
  <c r="L402" i="2"/>
  <c r="L431" i="2"/>
  <c r="L367" i="2"/>
  <c r="L364" i="2"/>
  <c r="L354" i="2"/>
  <c r="L331" i="2"/>
  <c r="L499" i="2"/>
  <c r="L287" i="2"/>
  <c r="L479" i="2"/>
  <c r="L271" i="2"/>
  <c r="L278" i="2"/>
  <c r="L493" i="2"/>
  <c r="L330" i="2"/>
  <c r="L310" i="2"/>
  <c r="L483" i="2"/>
  <c r="L334" i="2"/>
  <c r="L293" i="2"/>
  <c r="L333" i="2"/>
  <c r="L313" i="2"/>
  <c r="L495" i="2"/>
  <c r="L142" i="2"/>
  <c r="L127" i="2"/>
  <c r="L77" i="5"/>
  <c r="L73" i="5"/>
  <c r="L69" i="5"/>
  <c r="L62" i="5"/>
  <c r="L70" i="5"/>
  <c r="L76" i="5"/>
  <c r="L72" i="5"/>
  <c r="L68" i="5"/>
  <c r="L58" i="5"/>
  <c r="L74" i="5"/>
  <c r="L75" i="5"/>
  <c r="L71" i="5"/>
  <c r="L67" i="5"/>
  <c r="L78" i="5"/>
  <c r="L60" i="5"/>
  <c r="L66" i="5"/>
  <c r="L47" i="4"/>
  <c r="L46" i="4"/>
  <c r="L50" i="2"/>
  <c r="L56" i="2"/>
  <c r="L61" i="2"/>
  <c r="L64" i="2"/>
  <c r="L54" i="2"/>
  <c r="L60" i="2"/>
  <c r="L49" i="2"/>
  <c r="L52" i="2"/>
  <c r="L63" i="2"/>
  <c r="L53" i="2"/>
  <c r="L59" i="2"/>
  <c r="L62" i="2"/>
  <c r="L485" i="2"/>
  <c r="L326" i="2"/>
  <c r="L309" i="2"/>
  <c r="L305" i="2"/>
  <c r="L480" i="2"/>
  <c r="L300" i="2"/>
  <c r="L487" i="2"/>
  <c r="L329" i="2"/>
  <c r="L295" i="2"/>
  <c r="L491" i="2"/>
  <c r="L332" i="2"/>
  <c r="L320" i="2"/>
  <c r="L494" i="2"/>
  <c r="L335" i="2"/>
  <c r="L324" i="2"/>
  <c r="L280" i="2"/>
  <c r="L276" i="2"/>
  <c r="L328" i="2"/>
  <c r="L482" i="2"/>
  <c r="L327" i="2"/>
  <c r="L323" i="2"/>
  <c r="L306" i="2"/>
  <c r="L486" i="2"/>
  <c r="L298" i="2"/>
  <c r="L165" i="2"/>
  <c r="L167" i="2"/>
  <c r="L159" i="2"/>
  <c r="L185" i="2"/>
  <c r="L121" i="2"/>
  <c r="L120" i="2"/>
  <c r="L124" i="2"/>
  <c r="L122" i="2"/>
  <c r="L35" i="5"/>
  <c r="L37" i="5"/>
  <c r="L15" i="4"/>
  <c r="L13" i="4"/>
  <c r="L14" i="4"/>
  <c r="L26" i="5"/>
  <c r="L16" i="5"/>
  <c r="L22" i="5"/>
  <c r="L31" i="5"/>
  <c r="L15" i="5"/>
  <c r="L42" i="4"/>
  <c r="L35" i="4"/>
  <c r="L45" i="4"/>
  <c r="L32" i="4"/>
  <c r="L48" i="4"/>
  <c r="L41" i="4"/>
  <c r="L34" i="4"/>
  <c r="L44" i="4"/>
  <c r="L37" i="4"/>
  <c r="L30" i="4"/>
  <c r="L39" i="4"/>
  <c r="L54" i="4"/>
  <c r="L52" i="4"/>
  <c r="L477" i="2"/>
  <c r="L325" i="2"/>
  <c r="L316" i="2"/>
  <c r="L284" i="2"/>
  <c r="L267" i="2"/>
  <c r="L490" i="2"/>
  <c r="L502" i="2"/>
  <c r="L489" i="2"/>
  <c r="L337" i="2"/>
  <c r="L322" i="2"/>
  <c r="L277" i="2"/>
  <c r="L270" i="2"/>
  <c r="L273" i="2"/>
  <c r="L266" i="2"/>
  <c r="L478" i="2"/>
  <c r="L484" i="2"/>
  <c r="L505" i="2"/>
  <c r="L314" i="2"/>
  <c r="L498" i="2"/>
  <c r="L340" i="2"/>
  <c r="L312" i="2"/>
  <c r="L290" i="2"/>
  <c r="L283" i="2"/>
  <c r="L265" i="2"/>
  <c r="L481" i="2"/>
  <c r="L476" i="2"/>
  <c r="L321" i="2"/>
  <c r="L315" i="2"/>
  <c r="L275" i="2"/>
  <c r="L501" i="2"/>
  <c r="L336" i="2"/>
  <c r="L299" i="2"/>
  <c r="L296" i="2"/>
  <c r="L286" i="2"/>
  <c r="L269" i="2"/>
  <c r="L496" i="2"/>
  <c r="L497" i="2"/>
  <c r="L339" i="2"/>
  <c r="L302" i="2"/>
  <c r="L289" i="2"/>
  <c r="L282" i="2"/>
  <c r="L272" i="2"/>
  <c r="L342" i="2"/>
  <c r="L311" i="2"/>
  <c r="L308" i="2"/>
  <c r="L292" i="2"/>
  <c r="L288" i="2"/>
  <c r="L503" i="2"/>
  <c r="L338" i="2"/>
  <c r="L304" i="2"/>
  <c r="L281" i="2"/>
  <c r="L500" i="2"/>
  <c r="L268" i="2"/>
  <c r="L506" i="2"/>
  <c r="L341" i="2"/>
  <c r="L274" i="2"/>
  <c r="L171" i="2"/>
  <c r="L157" i="2"/>
  <c r="L146" i="2"/>
  <c r="L140" i="2"/>
  <c r="L196" i="2"/>
  <c r="L175" i="2"/>
  <c r="L156" i="2"/>
  <c r="L145" i="2"/>
  <c r="L163" i="2"/>
  <c r="L200" i="2"/>
  <c r="L182" i="2"/>
  <c r="L183" i="2"/>
  <c r="L178" i="2"/>
  <c r="L186" i="2"/>
  <c r="L137" i="2"/>
  <c r="L101" i="2"/>
  <c r="L133" i="2"/>
  <c r="L116" i="2"/>
  <c r="L114" i="2"/>
  <c r="L125" i="2"/>
  <c r="L132" i="2"/>
  <c r="L119" i="2"/>
  <c r="L55" i="4"/>
  <c r="L59" i="4"/>
  <c r="L10" i="4"/>
  <c r="L33" i="2"/>
  <c r="L38" i="2"/>
  <c r="L160" i="2"/>
  <c r="L150" i="2"/>
  <c r="L198" i="2"/>
  <c r="L179" i="2"/>
  <c r="L176" i="2"/>
  <c r="L173" i="2"/>
  <c r="L143" i="2"/>
  <c r="L199" i="2"/>
  <c r="L201" i="2"/>
  <c r="L194" i="2"/>
  <c r="L191" i="2"/>
  <c r="L169" i="2"/>
  <c r="L153" i="2"/>
  <c r="L139" i="2"/>
  <c r="L166" i="2"/>
  <c r="L149" i="2"/>
  <c r="L136" i="2"/>
  <c r="L197" i="2"/>
  <c r="L187" i="2"/>
  <c r="L184" i="2"/>
  <c r="L172" i="2"/>
  <c r="L174" i="2"/>
  <c r="L193" i="2"/>
  <c r="L190" i="2"/>
  <c r="L181" i="2"/>
  <c r="L152" i="2"/>
  <c r="L168" i="2"/>
  <c r="L162" i="2"/>
  <c r="L148" i="2"/>
  <c r="L164" i="2"/>
  <c r="L158" i="2"/>
  <c r="L155" i="2"/>
  <c r="L189" i="2"/>
  <c r="L144" i="2"/>
  <c r="L141" i="2"/>
  <c r="L138" i="2"/>
  <c r="L192" i="2"/>
  <c r="L180" i="2"/>
  <c r="L177" i="2"/>
  <c r="L161" i="2"/>
  <c r="L151" i="2"/>
  <c r="L147" i="2"/>
  <c r="L202" i="2"/>
  <c r="L195" i="2"/>
  <c r="L188" i="2"/>
  <c r="L170" i="2"/>
  <c r="L154" i="2"/>
  <c r="L53" i="4"/>
  <c r="L56" i="4"/>
  <c r="L58" i="4"/>
  <c r="L51" i="4"/>
  <c r="L57" i="4"/>
  <c r="L106" i="4"/>
  <c r="L123" i="2"/>
  <c r="L107" i="2"/>
  <c r="L100" i="2"/>
  <c r="L108" i="2"/>
  <c r="L126" i="2"/>
  <c r="L117" i="2"/>
  <c r="L103" i="2"/>
  <c r="L129" i="2"/>
  <c r="L110" i="2"/>
  <c r="L115" i="2"/>
  <c r="L113" i="2"/>
  <c r="L106" i="2"/>
  <c r="L128" i="2"/>
  <c r="L109" i="2"/>
  <c r="L102" i="2"/>
  <c r="L118" i="2"/>
  <c r="L131" i="2"/>
  <c r="L112" i="2"/>
  <c r="L105" i="2"/>
  <c r="L130" i="2"/>
  <c r="L111" i="2"/>
  <c r="L104" i="2"/>
  <c r="L246" i="2"/>
  <c r="L243" i="2"/>
  <c r="L260" i="2"/>
  <c r="L258" i="2"/>
  <c r="L247" i="2"/>
  <c r="L257" i="2"/>
  <c r="L241" i="2"/>
  <c r="L222" i="2"/>
  <c r="L105" i="4"/>
  <c r="M105" i="4"/>
  <c r="L263" i="2"/>
  <c r="L253" i="2"/>
  <c r="L240" i="2"/>
  <c r="L239" i="2"/>
  <c r="L256" i="2"/>
  <c r="L249" i="2"/>
  <c r="L242" i="2"/>
  <c r="L259" i="2"/>
  <c r="L252" i="2"/>
  <c r="L262" i="2"/>
  <c r="L255" i="2"/>
  <c r="L248" i="2"/>
  <c r="L245" i="2"/>
  <c r="L261" i="2"/>
  <c r="L251" i="2"/>
  <c r="L250" i="2"/>
  <c r="L254" i="2"/>
  <c r="L244" i="2"/>
  <c r="L238" i="2"/>
  <c r="L221" i="2"/>
  <c r="L220" i="2"/>
  <c r="L233" i="2"/>
  <c r="L61" i="4"/>
  <c r="L97" i="4"/>
  <c r="M97" i="4"/>
  <c r="M61" i="4"/>
  <c r="L55" i="5"/>
  <c r="M55" i="5"/>
  <c r="L52" i="5"/>
  <c r="L53" i="5"/>
  <c r="L56" i="5"/>
  <c r="L79" i="5"/>
  <c r="L50" i="5"/>
  <c r="L57" i="5"/>
  <c r="L46" i="5"/>
  <c r="L48" i="5"/>
  <c r="L47" i="5"/>
  <c r="M52" i="5"/>
  <c r="M53" i="5"/>
  <c r="M79" i="5"/>
  <c r="M50" i="5"/>
  <c r="M56" i="5"/>
  <c r="M57" i="5"/>
  <c r="M46" i="5"/>
  <c r="M48" i="5"/>
  <c r="M47" i="5"/>
  <c r="L232" i="2"/>
  <c r="L216" i="2"/>
  <c r="L225" i="2"/>
  <c r="L237" i="2"/>
  <c r="L229" i="2"/>
  <c r="L219" i="2"/>
  <c r="L227" i="2"/>
  <c r="L80" i="5"/>
  <c r="M80" i="5"/>
  <c r="L213" i="2"/>
  <c r="L215" i="2"/>
  <c r="L81" i="5"/>
  <c r="L82" i="5"/>
  <c r="M81" i="5"/>
  <c r="M82" i="5"/>
  <c r="L228" i="2"/>
  <c r="L218" i="2"/>
  <c r="L212" i="2"/>
  <c r="L231" i="2"/>
  <c r="L205" i="2"/>
  <c r="L234" i="2"/>
  <c r="L224" i="2"/>
  <c r="L208" i="2"/>
  <c r="L217" i="2"/>
  <c r="L211" i="2"/>
  <c r="L230" i="2"/>
  <c r="L214" i="2"/>
  <c r="L204" i="2"/>
  <c r="L223" i="2"/>
  <c r="L207" i="2"/>
  <c r="L235" i="2"/>
  <c r="L210" i="2"/>
  <c r="L236" i="2"/>
  <c r="L226" i="2"/>
  <c r="L203" i="2"/>
  <c r="L206" i="2"/>
  <c r="L209" i="2"/>
  <c r="L10" i="2"/>
  <c r="L96" i="4"/>
  <c r="M96" i="4"/>
  <c r="L60" i="4"/>
  <c r="M60" i="4"/>
  <c r="L98" i="2"/>
  <c r="L134" i="2"/>
  <c r="L135" i="2"/>
  <c r="L99" i="2"/>
  <c r="L104" i="4"/>
  <c r="L103" i="4"/>
  <c r="M104" i="4"/>
  <c r="M103" i="4"/>
  <c r="L10" i="5"/>
  <c r="L11" i="5"/>
  <c r="M10" i="5"/>
  <c r="M11" i="5"/>
  <c r="L102" i="4"/>
  <c r="M102" i="4"/>
  <c r="L9" i="4"/>
  <c r="M9" i="4"/>
  <c r="L108" i="4"/>
  <c r="M108" i="4"/>
  <c r="L98" i="4"/>
  <c r="M98" i="4"/>
  <c r="L100" i="4"/>
  <c r="L99" i="4"/>
  <c r="L50" i="4"/>
  <c r="L101" i="4"/>
  <c r="M99" i="4"/>
  <c r="M100" i="4"/>
  <c r="M50" i="4"/>
  <c r="M101" i="4"/>
  <c r="L49" i="4"/>
  <c r="L29" i="4"/>
  <c r="M49" i="4"/>
  <c r="M29" i="4"/>
  <c r="L11" i="3"/>
  <c r="L18" i="3"/>
  <c r="L17" i="3"/>
  <c r="M11" i="3"/>
  <c r="M18" i="3"/>
  <c r="M17" i="3"/>
  <c r="L9" i="2"/>
  <c r="L92" i="2"/>
  <c r="L96" i="2"/>
  <c r="L91" i="2"/>
  <c r="L95" i="2"/>
  <c r="L97" i="2"/>
  <c r="L94" i="2"/>
  <c r="L93" i="2"/>
  <c r="L28" i="4"/>
  <c r="M28" i="4"/>
  <c r="L9" i="5"/>
  <c r="M9" i="5"/>
  <c r="L90" i="2"/>
  <c r="L86" i="2"/>
  <c r="L77" i="2"/>
  <c r="L66" i="2"/>
  <c r="L45" i="2"/>
  <c r="L80" i="2"/>
  <c r="L73" i="2"/>
  <c r="L68" i="2"/>
  <c r="L89" i="2"/>
  <c r="L85" i="2"/>
  <c r="L70" i="2"/>
  <c r="L48" i="2"/>
  <c r="L87" i="2"/>
  <c r="L82" i="2"/>
  <c r="L76" i="2"/>
  <c r="L72" i="2"/>
  <c r="L67" i="2"/>
  <c r="L44" i="2"/>
  <c r="L79" i="2"/>
  <c r="L83" i="2"/>
  <c r="L88" i="2"/>
  <c r="L84" i="2"/>
  <c r="L47" i="2"/>
  <c r="L46" i="2"/>
  <c r="L81" i="2"/>
  <c r="L75" i="2"/>
  <c r="L71" i="2"/>
  <c r="L78" i="2"/>
  <c r="L69" i="2"/>
  <c r="L74" i="2"/>
  <c r="L508" i="2"/>
  <c r="L26" i="4"/>
  <c r="M26" i="4"/>
  <c r="L43" i="2"/>
  <c r="L10" i="3"/>
  <c r="M10" i="3"/>
  <c r="L8" i="5"/>
  <c r="L44" i="5"/>
  <c r="L89" i="5"/>
  <c r="M8" i="5"/>
  <c r="M89" i="5"/>
  <c r="M44" i="5"/>
  <c r="L8" i="4"/>
  <c r="M8" i="4"/>
  <c r="L41" i="2"/>
  <c r="L8" i="2"/>
  <c r="K41" i="2" l="1"/>
  <c r="L561" i="1"/>
  <c r="M561" i="1" l="1"/>
  <c r="I10" i="3"/>
  <c r="J10" i="3" s="1"/>
  <c r="K10" i="3" l="1"/>
  <c r="M256" i="2" l="1"/>
  <c r="M249" i="2"/>
  <c r="M240" i="2"/>
  <c r="M259" i="2"/>
  <c r="M252" i="2"/>
  <c r="M262" i="2"/>
  <c r="M242" i="2"/>
  <c r="M239" i="2"/>
  <c r="M255" i="2"/>
  <c r="M248" i="2"/>
  <c r="M245" i="2"/>
  <c r="M261" i="2"/>
  <c r="M251" i="2"/>
  <c r="M263" i="2"/>
  <c r="M254" i="2"/>
  <c r="M244" i="2"/>
  <c r="M250" i="2"/>
  <c r="M253" i="2"/>
  <c r="M238" i="2"/>
  <c r="M221" i="2"/>
  <c r="M220" i="2"/>
  <c r="M233" i="2"/>
  <c r="M225" i="2"/>
  <c r="M237" i="2"/>
  <c r="M232" i="2"/>
  <c r="M216" i="2"/>
  <c r="M229" i="2"/>
  <c r="M219" i="2"/>
  <c r="M227" i="2"/>
  <c r="M215" i="2"/>
  <c r="M213" i="2"/>
  <c r="M231" i="2"/>
  <c r="M205" i="2"/>
  <c r="M234" i="2"/>
  <c r="M224" i="2"/>
  <c r="M208" i="2"/>
  <c r="M228" i="2"/>
  <c r="M217" i="2"/>
  <c r="M211" i="2"/>
  <c r="M230" i="2"/>
  <c r="M214" i="2"/>
  <c r="M204" i="2"/>
  <c r="M223" i="2"/>
  <c r="M207" i="2"/>
  <c r="M210" i="2"/>
  <c r="M236" i="2"/>
  <c r="M226" i="2"/>
  <c r="M203" i="2"/>
  <c r="M218" i="2"/>
  <c r="M206" i="2"/>
  <c r="M209" i="2"/>
  <c r="M235" i="2"/>
  <c r="M212" i="2"/>
  <c r="M10" i="2"/>
  <c r="M98" i="2"/>
  <c r="M135" i="2"/>
  <c r="M134" i="2"/>
  <c r="M99" i="2"/>
  <c r="M9" i="2"/>
  <c r="M92" i="2"/>
  <c r="M96" i="2"/>
  <c r="M91" i="2"/>
  <c r="M95" i="2"/>
  <c r="M94" i="2"/>
  <c r="M93" i="2"/>
  <c r="M97" i="2"/>
  <c r="M90" i="2"/>
  <c r="M86" i="2"/>
  <c r="M77" i="2"/>
  <c r="M66" i="2"/>
  <c r="M45" i="2"/>
  <c r="M83" i="2"/>
  <c r="M69" i="2"/>
  <c r="M80" i="2"/>
  <c r="M73" i="2"/>
  <c r="M68" i="2"/>
  <c r="M89" i="2"/>
  <c r="M85" i="2"/>
  <c r="M70" i="2"/>
  <c r="M48" i="2"/>
  <c r="M82" i="2"/>
  <c r="M76" i="2"/>
  <c r="M72" i="2"/>
  <c r="M67" i="2"/>
  <c r="M44" i="2"/>
  <c r="M87" i="2"/>
  <c r="M46" i="2"/>
  <c r="M79" i="2"/>
  <c r="M88" i="2"/>
  <c r="M84" i="2"/>
  <c r="M47" i="2"/>
  <c r="M81" i="2"/>
  <c r="M75" i="2"/>
  <c r="M71" i="2"/>
  <c r="M78" i="2"/>
  <c r="M74" i="2"/>
  <c r="M508" i="2"/>
  <c r="M43" i="2"/>
  <c r="M41" i="2"/>
  <c r="M8" i="2"/>
  <c r="I8" i="3" l="1"/>
  <c r="I9" i="3" l="1"/>
  <c r="I13" i="3" s="1"/>
  <c r="K89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<sst xmlns="http://schemas.openxmlformats.org/spreadsheetml/2006/main" count="2551" uniqueCount="575">
  <si>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</si>
  <si>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</si>
  <si>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</si>
  <si>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</si>
  <si>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</si>
  <si>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</si>
  <si>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</si>
  <si>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</si>
  <si>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</si>
  <si>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</si>
  <si>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</si>
  <si>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</si>
  <si>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</si>
  <si>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</si>
  <si>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</si>
  <si>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</si>
  <si>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</si>
  <si>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</si>
  <si>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</si>
  <si>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</si>
  <si>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</si>
  <si>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</si>
  <si>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</si>
  <si>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</si>
  <si>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</si>
  <si>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</si>
  <si>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</si>
  <si>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</si>
  <si>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</si>
  <si>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</si>
  <si>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</si>
  <si>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</si>
  <si>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</si>
  <si>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</si>
  <si>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</si>
  <si>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</si>
  <si>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</si>
  <si>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</si>
  <si>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</si>
  <si>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</si>
  <si>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</si>
  <si>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</si>
  <si>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</si>
  <si>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</si>
  <si>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</si>
  <si>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</si>
  <si>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</si>
  <si>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</si>
  <si>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</si>
  <si>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</si>
  <si>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</si>
  <si>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</si>
  <si>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</si>
  <si>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</si>
  <si>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</si>
  <si>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</si>
  <si>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</si>
  <si>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</si>
  <si>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</si>
  <si>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</si>
  <si>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</si>
  <si>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</si>
  <si>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</si>
  <si>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</si>
  <si>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</si>
  <si>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</si>
  <si>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</si>
  <si>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</si>
  <si>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</si>
  <si>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</si>
  <si>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</si>
  <si>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</si>
  <si>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</si>
  <si>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</si>
  <si>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</si>
  <si>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</si>
  <si>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</si>
  <si>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</si>
  <si>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</si>
  <si>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</si>
  <si>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</si>
  <si>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</si>
  <si>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</si>
  <si>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</si>
  <si>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</si>
  <si>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</si>
  <si>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</si>
  <si>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</si>
  <si>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</si>
  <si>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</si>
  <si>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</si>
  <si>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</si>
  <si>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</si>
  <si>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</si>
  <si>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</si>
  <si>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</si>
  <si>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</si>
  <si>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</si>
  <si>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</si>
  <si>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</si>
  <si>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</si>
  <si>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</si>
  <si>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</si>
  <si>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</si>
  <si>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</si>
  <si>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</si>
  <si>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</si>
  <si>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</si>
  <si>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</si>
  <si>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</si>
  <si>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</si>
  <si>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</si>
  <si>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</si>
  <si>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</si>
  <si>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</si>
  <si>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</si>
  <si>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</si>
  <si>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</si>
  <si>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</si>
  <si>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</si>
  <si>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</si>
  <si>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</si>
  <si>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</si>
  <si>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</si>
  <si>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</si>
  <si>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</si>
  <si>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</si>
  <si>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</si>
  <si>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</si>
  <si>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</si>
  <si>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</si>
  <si>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</si>
  <si>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</si>
  <si>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</si>
  <si>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</si>
  <si>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</si>
  <si>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</si>
  <si>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</si>
  <si>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</si>
  <si>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</si>
  <si>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</si>
  <si>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</si>
  <si>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</si>
  <si>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</si>
  <si>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</si>
  <si>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</si>
  <si>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</si>
  <si>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</si>
  <si>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</si>
  <si>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</si>
  <si>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</si>
  <si>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</si>
  <si>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</si>
  <si>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</si>
  <si>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</si>
  <si>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</si>
  <si>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</si>
  <si>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</si>
  <si>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</si>
  <si>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</si>
  <si>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</si>
  <si>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</si>
  <si>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</si>
  <si>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</si>
  <si>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</si>
  <si>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</si>
  <si>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</si>
  <si>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</si>
  <si>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</si>
  <si>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</si>
  <si>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</si>
  <si>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</si>
  <si>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</si>
  <si>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</si>
  <si>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</si>
  <si>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</si>
  <si>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</si>
  <si>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</si>
  <si>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</si>
  <si>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</si>
  <si>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</si>
  <si>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</si>
  <si>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</si>
  <si>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</si>
  <si>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</si>
  <si>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</si>
  <si>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</si>
  <si>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</si>
  <si>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</si>
  <si>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</si>
  <si>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</si>
  <si>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</si>
  <si>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</si>
  <si>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</si>
  <si>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</si>
  <si>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</si>
  <si>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</si>
  <si>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</si>
  <si>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</si>
  <si>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</si>
  <si>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</si>
  <si>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</si>
  <si>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</si>
  <si>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</si>
  <si>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</si>
  <si>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</si>
  <si>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</si>
  <si>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</si>
  <si>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</si>
  <si>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</si>
  <si>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</si>
  <si>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</si>
  <si>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</si>
  <si>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</si>
  <si>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</si>
  <si>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</si>
  <si>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</si>
  <si>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</si>
  <si>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</si>
  <si>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</si>
  <si>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</si>
  <si>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</si>
  <si>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</si>
  <si>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</si>
  <si>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</si>
  <si>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</si>
  <si>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</si>
  <si>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</si>
  <si>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</si>
  <si>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</si>
  <si>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</si>
  <si>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</si>
  <si>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</si>
  <si>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</si>
  <si>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</si>
  <si>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</si>
  <si>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</si>
  <si>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</si>
  <si>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</si>
  <si>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</si>
  <si>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</si>
  <si>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</si>
  <si>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</si>
  <si>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</si>
  <si>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</si>
  <si>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</si>
  <si>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</si>
  <si>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</si>
  <si>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</si>
  <si>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</si>
  <si>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</si>
  <si>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</si>
  <si>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</si>
  <si>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</si>
  <si>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</si>
  <si>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</si>
  <si>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</si>
  <si>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</si>
  <si>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</si>
  <si>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</si>
  <si>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</si>
  <si>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</si>
  <si>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</si>
  <si>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</si>
  <si>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</si>
  <si>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</si>
  <si>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</si>
  <si>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</si>
  <si>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</si>
  <si>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</si>
  <si>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</si>
  <si>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</si>
  <si>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</si>
  <si>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</si>
  <si>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</si>
  <si>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</si>
  <si>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</si>
  <si>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</si>
  <si>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</si>
  <si>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</si>
  <si>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</si>
  <si>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</si>
  <si>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</si>
  <si>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</si>
  <si>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</si>
  <si>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</si>
  <si>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</si>
  <si>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</si>
  <si>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</si>
  <si>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</si>
  <si>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</si>
  <si>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</si>
  <si>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</si>
  <si>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</si>
  <si>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</si>
  <si>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</si>
  <si>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</si>
  <si>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</si>
  <si>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</si>
  <si>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</si>
  <si>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</si>
  <si>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</si>
  <si>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</si>
  <si>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</si>
  <si>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</si>
  <si>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</si>
  <si>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</si>
  <si>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</si>
  <si>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</si>
  <si>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</si>
  <si>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</si>
  <si>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</si>
  <si>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</si>
  <si>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</si>
  <si>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</si>
  <si>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</si>
  <si>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</si>
  <si>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</si>
  <si>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</si>
  <si>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</si>
  <si>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</si>
  <si>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</si>
  <si>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</si>
  <si>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</si>
  <si>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</si>
  <si>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</si>
  <si>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</si>
  <si>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</si>
  <si>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</si>
  <si>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</si>
  <si>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</si>
  <si>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</si>
  <si>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</si>
  <si>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</si>
  <si>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</si>
  <si>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</si>
  <si>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</si>
  <si>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</si>
  <si>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</si>
  <si>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</si>
  <si>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</si>
  <si>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</si>
  <si>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</si>
  <si>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</si>
  <si>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</si>
  <si>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</si>
  <si>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</si>
  <si>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</si>
  <si>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</si>
  <si>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</si>
  <si>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</si>
  <si>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</si>
  <si>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</si>
  <si>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</si>
  <si>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</si>
  <si>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</si>
  <si>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</si>
  <si>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</si>
  <si>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</si>
  <si>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</si>
  <si>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</si>
  <si>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</si>
  <si>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</si>
  <si>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</si>
  <si>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</si>
  <si>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</si>
  <si>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</si>
  <si>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</si>
  <si>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</si>
  <si>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</si>
  <si>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</si>
  <si>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</si>
  <si>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</si>
  <si>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</si>
  <si>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</si>
  <si>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</si>
  <si>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</si>
  <si>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</si>
  <si>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</si>
  <si>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</si>
  <si>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</si>
  <si>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</si>
  <si>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</si>
  <si>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</si>
  <si>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</si>
  <si>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</si>
  <si>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</si>
  <si>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</si>
  <si>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</si>
  <si>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</si>
  <si>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</si>
  <si>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</si>
  <si>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</si>
  <si>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</si>
  <si>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</si>
  <si>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</si>
  <si>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</si>
  <si>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</si>
  <si>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</si>
  <si>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</si>
  <si>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</si>
  <si>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</si>
  <si>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</si>
  <si>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</si>
  <si>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</si>
  <si>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</si>
  <si>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</si>
  <si>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</si>
  <si>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</si>
  <si>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</si>
  <si>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</si>
  <si>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</si>
  <si>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</si>
  <si>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</si>
  <si>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</si>
  <si>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</si>
  <si>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</si>
  <si>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</si>
  <si>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</si>
  <si>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</si>
  <si>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</si>
  <si>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</si>
  <si>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</si>
  <si>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</si>
  <si>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</si>
  <si>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</si>
  <si>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</si>
  <si>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</si>
  <si>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</si>
  <si>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</si>
  <si>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</si>
  <si>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</si>
  <si>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</si>
  <si>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</si>
  <si>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</si>
  <si>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</si>
  <si>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</si>
  <si>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</si>
  <si>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</si>
  <si>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</si>
  <si>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</si>
  <si>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</si>
  <si>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</si>
  <si>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</si>
  <si>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</si>
  <si>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</si>
  <si>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</si>
  <si>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</si>
  <si>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</si>
  <si>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</si>
  <si>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</si>
  <si>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</si>
  <si>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</si>
  <si>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</si>
  <si>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</si>
  <si>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</si>
  <si>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</si>
  <si>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</si>
  <si>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</si>
  <si>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</si>
  <si>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</si>
  <si>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</si>
  <si>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</si>
  <si>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</si>
  <si>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</si>
  <si>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</si>
  <si>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</si>
  <si>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</si>
  <si>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</si>
  <si>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</si>
  <si>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</si>
  <si>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</si>
  <si>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</si>
  <si>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</si>
  <si>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</si>
  <si>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</si>
  <si>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</si>
  <si>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</si>
  <si>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</si>
  <si>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</si>
  <si>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</si>
  <si>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</si>
  <si>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</si>
  <si>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</si>
  <si>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</si>
  <si>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</si>
  <si>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</si>
  <si>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</si>
  <si>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</si>
  <si>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</si>
  <si>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</si>
  <si>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</si>
  <si>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</si>
  <si>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</si>
  <si>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</si>
  <si>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</si>
  <si>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</si>
  <si>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</si>
  <si>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</si>
  <si>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</si>
  <si>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</si>
  <si>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</si>
  <si>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</si>
  <si>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</si>
  <si>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</si>
  <si>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</si>
  <si>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</si>
  <si>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</si>
  <si>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</si>
  <si>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</si>
  <si>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</si>
  <si>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</si>
  <si>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</si>
  <si>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</si>
  <si>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</si>
  <si>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</si>
  <si>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</si>
  <si>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</si>
  <si>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</si>
  <si>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</si>
  <si>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</si>
  <si>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</si>
  <si>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</si>
  <si>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</si>
  <si>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</si>
  <si>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</si>
  <si>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</si>
  <si>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</si>
  <si>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</si>
  <si>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</si>
  <si>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</si>
  <si>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</si>
  <si>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</si>
  <si>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</si>
  <si>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</si>
  <si>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</si>
  <si>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</si>
  <si>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</si>
  <si>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</si>
  <si>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</si>
  <si>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</si>
  <si>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</si>
  <si>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</si>
  <si>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</si>
  <si>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</si>
  <si>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</si>
  <si>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</si>
  <si>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</si>
  <si>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</si>
  <si>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</si>
  <si>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</si>
  <si>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</si>
  <si>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</si>
  <si>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</si>
  <si>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</si>
  <si>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</si>
  <si>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</si>
  <si>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</si>
  <si>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</si>
  <si>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</si>
  <si>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</si>
  <si>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</si>
  <si>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</si>
  <si>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</si>
  <si>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</si>
  <si>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</si>
  <si>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</si>
  <si>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</si>
  <si>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OTHER COST-BOARD LEGAL FEES  **</t>
  </si>
  <si>
    <t xml:space="preserve">   SCHOOL SAFETY AND SECURITY</t>
  </si>
  <si>
    <t>518300</t>
  </si>
  <si>
    <t>SAFETY AND SECURITY PERSONNEL</t>
  </si>
  <si>
    <t xml:space="preserve">   SCHOOL SAFETY AND SECURITY Total</t>
  </si>
  <si>
    <t>517800</t>
  </si>
  <si>
    <t>GRADUATION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</si>
</sst>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73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45473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12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66" t="s">
        <v>46</v>
      </c>
      <c r="C8" s="51" t="s">
        <v>47</v>
      </c>
      <c r="D8" s="56">
        <v>868000000</v>
      </c>
      <c r="E8" s="56">
        <v>868000000</v>
      </c>
      <c r="F8" s="56">
        <v>2934713.63</v>
      </c>
      <c r="G8" s="56">
        <v>844544191.71000004</v>
      </c>
      <c r="H8" s="56">
        <v>0</v>
      </c>
      <c r="I8" s="56">
        <f t="shared" ref="I8" si="0">SUM(G8:H8)</f>
        <v>844544191.71000004</v>
      </c>
      <c r="J8" s="56">
        <f t="shared" ref="J8" si="1">E8-I8</f>
        <v>23455808.289999962</v>
      </c>
      <c r="K8" s="57">
        <f t="shared" ref="K8:K10" si="2">IF(E8=0,"NA",J8/E8)</f>
        <v>2.7022820610599036E-2</v>
      </c>
      <c r="L8" s="57">
        <f t="shared" ref="L8:L10" si="3">IF(E8=0,"NA",(  ( F8 - (E8/$L$6)) / (E8/$L$6)))</f>
        <v>-0.99661899351382488</v>
      </c>
      <c r="M8" s="57">
        <f t="shared" ref="M8:M10" si="4">IF(E8=0,"NA",(  ( G8 - ($M$6*(E8/12))) / ($M$6*(E8/12))))</f>
        <v>-2.7022820610599036E-2</v>
      </c>
      <c r="R8" s="53"/>
      <c r="S8" s="53"/>
      <c r="T8" s="53"/>
      <c r="U8" s="53"/>
      <c r="V8" s="53"/>
    </row>
    <row r="9" spans="1:25" s="51" customFormat="1" x14ac:dyDescent="0.2">
      <c r="B9" s="66" t="s">
        <v>48</v>
      </c>
      <c r="C9" s="51" t="s">
        <v>49</v>
      </c>
      <c r="D9" s="56">
        <v>15000000</v>
      </c>
      <c r="E9" s="56">
        <v>15000000</v>
      </c>
      <c r="F9" s="56">
        <v>958511.48</v>
      </c>
      <c r="G9" s="56">
        <v>6632972.3399999999</v>
      </c>
      <c r="H9" s="56">
        <v>0</v>
      </c>
      <c r="I9" s="56">
        <f t="shared" ref="I9:I11" si="5">SUM(G9:H9)</f>
        <v>6632972.3399999999</v>
      </c>
      <c r="J9" s="56">
        <f t="shared" ref="J9:J11" si="6">E9-I9</f>
        <v>8367027.6600000001</v>
      </c>
      <c r="K9" s="57">
        <f t="shared" si="2"/>
        <v>0.55780184399999999</v>
      </c>
      <c r="L9" s="57">
        <f t="shared" si="3"/>
        <v>-0.93609923466666667</v>
      </c>
      <c r="M9" s="57">
        <f t="shared" si="4"/>
        <v>-0.55780184399999999</v>
      </c>
      <c r="R9" s="53"/>
      <c r="S9" s="53"/>
      <c r="T9" s="53"/>
      <c r="U9" s="53"/>
      <c r="V9" s="53"/>
    </row>
    <row r="10" spans="1:25" s="51" customFormat="1" x14ac:dyDescent="0.2">
      <c r="B10" s="66" t="s">
        <v>50</v>
      </c>
      <c r="C10" s="51" t="s">
        <v>51</v>
      </c>
      <c r="D10" s="56">
        <v>3800000</v>
      </c>
      <c r="E10" s="56">
        <v>3800000</v>
      </c>
      <c r="F10" s="56">
        <v>225442.33</v>
      </c>
      <c r="G10" s="56">
        <v>3626390.63</v>
      </c>
      <c r="H10" s="56">
        <v>0</v>
      </c>
      <c r="I10" s="56">
        <f t="shared" si="5"/>
        <v>3626390.63</v>
      </c>
      <c r="J10" s="56">
        <f t="shared" si="6"/>
        <v>173609.37000000011</v>
      </c>
      <c r="K10" s="57">
        <f t="shared" si="2"/>
        <v>4.5686676315789501E-2</v>
      </c>
      <c r="L10" s="57">
        <f t="shared" si="3"/>
        <v>-0.94067307105263154</v>
      </c>
      <c r="M10" s="57">
        <f t="shared" si="4"/>
        <v>-4.5686676315789501E-2</v>
      </c>
      <c r="R10" s="53"/>
      <c r="S10" s="53"/>
      <c r="T10" s="53"/>
      <c r="U10" s="53"/>
      <c r="V10" s="53"/>
    </row>
    <row r="11" spans="1:25" s="51" customFormat="1" x14ac:dyDescent="0.2">
      <c r="B11" s="66" t="s">
        <v>52</v>
      </c>
      <c r="C11" s="51" t="s">
        <v>53</v>
      </c>
      <c r="D11" s="56">
        <v>29000000</v>
      </c>
      <c r="E11" s="56">
        <v>29000000</v>
      </c>
      <c r="F11" s="56">
        <v>3024277.32</v>
      </c>
      <c r="G11" s="56">
        <v>33796221.130000003</v>
      </c>
      <c r="H11" s="56">
        <v>0</v>
      </c>
      <c r="I11" s="56">
        <f t="shared" si="5"/>
        <v>33796221.130000003</v>
      </c>
      <c r="J11" s="56">
        <f t="shared" si="6"/>
        <v>-4796221.1300000027</v>
      </c>
      <c r="K11" s="57">
        <f t="shared" ref="K11:K40" si="7">IF(E11=0,"NA",J11/E11)</f>
        <v>-0.16538693551724148</v>
      </c>
      <c r="L11" s="57">
        <f t="shared" ref="L11:L40" si="8">IF(E11=0,"NA",(  ( F11 - (E11/$L$6)) / (E11/$L$6)))</f>
        <v>-0.89571457517241382</v>
      </c>
      <c r="M11" s="57">
        <f t="shared" ref="M11:M40" si="9">IF(E11=0,"NA",(  ( G11 - ($M$6*(E11/12))) / ($M$6*(E11/12))))</f>
        <v>0.16538693551724148</v>
      </c>
      <c r="R11" s="53"/>
      <c r="S11" s="53"/>
      <c r="T11" s="53"/>
      <c r="U11" s="53"/>
      <c r="V11" s="53"/>
    </row>
    <row r="12" spans="1:25" s="51" customFormat="1" x14ac:dyDescent="0.2">
      <c r="B12" s="66" t="s">
        <v>54</v>
      </c>
      <c r="C12" s="51" t="s">
        <v>55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40" si="10">SUM(G12:H12)</f>
        <v>0</v>
      </c>
      <c r="J12" s="56">
        <f t="shared" ref="J12:J40" si="11">E12-I12</f>
        <v>24651.21</v>
      </c>
      <c r="K12" s="57">
        <f t="shared" si="7"/>
        <v>1</v>
      </c>
      <c r="L12" s="57">
        <f t="shared" si="8"/>
        <v>-1</v>
      </c>
      <c r="M12" s="57">
        <f t="shared" si="9"/>
        <v>-1</v>
      </c>
      <c r="R12" s="53"/>
      <c r="S12" s="53"/>
      <c r="T12" s="53"/>
      <c r="U12" s="53"/>
      <c r="V12" s="53"/>
    </row>
    <row r="13" spans="1:25" s="51" customFormat="1" x14ac:dyDescent="0.2">
      <c r="B13" s="66" t="s">
        <v>56</v>
      </c>
      <c r="C13" s="51" t="s">
        <v>57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30000</v>
      </c>
      <c r="K13" s="57">
        <f t="shared" si="7"/>
        <v>1</v>
      </c>
      <c r="L13" s="57">
        <f t="shared" si="8"/>
        <v>-1</v>
      </c>
      <c r="M13" s="57">
        <f t="shared" si="9"/>
        <v>-1</v>
      </c>
      <c r="R13" s="53"/>
      <c r="S13" s="53"/>
      <c r="T13" s="53"/>
      <c r="U13" s="53"/>
      <c r="V13" s="53"/>
    </row>
    <row r="14" spans="1:25" s="51" customFormat="1" x14ac:dyDescent="0.2">
      <c r="B14" s="66" t="s">
        <v>58</v>
      </c>
      <c r="C14" s="51" t="s">
        <v>59</v>
      </c>
      <c r="D14" s="56">
        <v>775000</v>
      </c>
      <c r="E14" s="56">
        <v>775000</v>
      </c>
      <c r="F14" s="56">
        <v>156509.29</v>
      </c>
      <c r="G14" s="56">
        <v>1018879.27</v>
      </c>
      <c r="H14" s="56">
        <v>0</v>
      </c>
      <c r="I14" s="56">
        <f t="shared" si="10"/>
        <v>1018879.27</v>
      </c>
      <c r="J14" s="56">
        <f t="shared" si="11"/>
        <v>-243879.27000000002</v>
      </c>
      <c r="K14" s="57">
        <f t="shared" si="7"/>
        <v>-0.31468292903225809</v>
      </c>
      <c r="L14" s="57">
        <f t="shared" si="8"/>
        <v>-0.79805252903225798</v>
      </c>
      <c r="M14" s="57">
        <f t="shared" si="9"/>
        <v>0.31468292903225809</v>
      </c>
      <c r="R14" s="53"/>
      <c r="S14" s="53"/>
      <c r="T14" s="53"/>
      <c r="U14" s="53"/>
      <c r="V14" s="53"/>
    </row>
    <row r="15" spans="1:25" s="51" customFormat="1" x14ac:dyDescent="0.2">
      <c r="B15" s="66" t="s">
        <v>60</v>
      </c>
      <c r="C15" s="51" t="s">
        <v>61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62</v>
      </c>
      <c r="C16" s="51" t="s">
        <v>63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1000</v>
      </c>
      <c r="K16" s="57">
        <f t="shared" si="7"/>
        <v>1</v>
      </c>
      <c r="L16" s="57">
        <f t="shared" si="8"/>
        <v>-1</v>
      </c>
      <c r="M16" s="57">
        <f t="shared" si="9"/>
        <v>-1</v>
      </c>
      <c r="R16" s="53"/>
      <c r="S16" s="53"/>
      <c r="T16" s="53"/>
      <c r="U16" s="53"/>
      <c r="V16" s="53"/>
    </row>
    <row r="17" spans="1:22" s="51" customFormat="1" x14ac:dyDescent="0.2">
      <c r="B17" s="66" t="s">
        <v>64</v>
      </c>
      <c r="C17" s="51" t="s">
        <v>65</v>
      </c>
      <c r="D17" s="56">
        <v>0</v>
      </c>
      <c r="E17" s="56">
        <v>0</v>
      </c>
      <c r="F17" s="56">
        <v>1151.54</v>
      </c>
      <c r="G17" s="56">
        <v>3966.83</v>
      </c>
      <c r="H17" s="56">
        <v>0</v>
      </c>
      <c r="I17" s="56">
        <f t="shared" si="10"/>
        <v>3966.83</v>
      </c>
      <c r="J17" s="56">
        <f t="shared" si="11"/>
        <v>-3966.83</v>
      </c>
      <c r="K17" s="57" t="str">
        <f t="shared" si="7"/>
        <v>NA</v>
      </c>
      <c r="L17" s="57" t="str">
        <f t="shared" si="8"/>
        <v>NA</v>
      </c>
      <c r="M17" s="57" t="str">
        <f t="shared" si="9"/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66</v>
      </c>
      <c r="C18" s="51" t="s">
        <v>67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10"/>
        <v>4223728.3600000003</v>
      </c>
      <c r="J18" s="56">
        <f t="shared" si="11"/>
        <v>-2264363.3600000003</v>
      </c>
      <c r="K18" s="57">
        <f t="shared" si="7"/>
        <v>-1.155661839422466</v>
      </c>
      <c r="L18" s="57">
        <f t="shared" si="8"/>
        <v>-1</v>
      </c>
      <c r="M18" s="57">
        <f t="shared" si="9"/>
        <v>1.155661839422466</v>
      </c>
      <c r="R18" s="53"/>
      <c r="S18" s="53"/>
      <c r="T18" s="53"/>
      <c r="U18" s="53"/>
      <c r="V18" s="53"/>
    </row>
    <row r="19" spans="1:22" s="51" customFormat="1" x14ac:dyDescent="0.2">
      <c r="B19" s="66" t="s">
        <v>68</v>
      </c>
      <c r="C19" s="51" t="s">
        <v>69</v>
      </c>
      <c r="D19" s="56">
        <v>1795000</v>
      </c>
      <c r="E19" s="56">
        <v>1795000</v>
      </c>
      <c r="F19" s="56">
        <v>287175.20999999996</v>
      </c>
      <c r="G19" s="56">
        <v>2388516.11</v>
      </c>
      <c r="H19" s="56">
        <v>0</v>
      </c>
      <c r="I19" s="56">
        <f t="shared" si="10"/>
        <v>2388516.11</v>
      </c>
      <c r="J19" s="56">
        <f t="shared" si="11"/>
        <v>-593516.10999999987</v>
      </c>
      <c r="K19" s="57">
        <f t="shared" si="7"/>
        <v>-0.33064964345403891</v>
      </c>
      <c r="L19" s="57">
        <f t="shared" si="8"/>
        <v>-0.84001381058495828</v>
      </c>
      <c r="M19" s="57">
        <f t="shared" si="9"/>
        <v>0.33064964345403891</v>
      </c>
      <c r="R19" s="53"/>
      <c r="S19" s="53"/>
      <c r="T19" s="53"/>
      <c r="U19" s="53"/>
      <c r="V19" s="53"/>
    </row>
    <row r="20" spans="1:22" s="51" customFormat="1" x14ac:dyDescent="0.2">
      <c r="B20" s="66" t="s">
        <v>70</v>
      </c>
      <c r="C20" s="51" t="s">
        <v>71</v>
      </c>
      <c r="D20" s="56">
        <v>0</v>
      </c>
      <c r="E20" s="56">
        <v>0</v>
      </c>
      <c r="F20" s="56">
        <v>45000</v>
      </c>
      <c r="G20" s="56">
        <v>50399.22</v>
      </c>
      <c r="H20" s="56">
        <v>0</v>
      </c>
      <c r="I20" s="56">
        <f t="shared" si="10"/>
        <v>50399.22</v>
      </c>
      <c r="J20" s="56">
        <f t="shared" si="11"/>
        <v>-50399.22</v>
      </c>
      <c r="K20" s="57" t="str">
        <f t="shared" si="7"/>
        <v>NA</v>
      </c>
      <c r="L20" s="57" t="str">
        <f t="shared" si="8"/>
        <v>NA</v>
      </c>
      <c r="M20" s="57" t="str">
        <f t="shared" si="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72</v>
      </c>
      <c r="B21" s="71"/>
      <c r="C21" s="63"/>
      <c r="D21" s="64">
        <v>920399645.21000004</v>
      </c>
      <c r="E21" s="64">
        <v>920385016.21000004</v>
      </c>
      <c r="F21" s="64">
        <v>7632780.7999999998</v>
      </c>
      <c r="G21" s="64">
        <v>896285265.60000014</v>
      </c>
      <c r="H21" s="64">
        <v>0</v>
      </c>
      <c r="I21" s="64">
        <f t="shared" si="10"/>
        <v>896285265.60000014</v>
      </c>
      <c r="J21" s="64">
        <f t="shared" si="11"/>
        <v>24099750.609999895</v>
      </c>
      <c r="K21" s="65">
        <f t="shared" si="7"/>
        <v>2.6184423024658589E-2</v>
      </c>
      <c r="L21" s="65">
        <f t="shared" si="8"/>
        <v>-0.99170696972943939</v>
      </c>
      <c r="M21" s="65">
        <f t="shared" si="9"/>
        <v>-2.6184423024658589E-2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2129027.21</v>
      </c>
      <c r="G22" s="56">
        <v>23475343.82</v>
      </c>
      <c r="H22" s="56">
        <v>0</v>
      </c>
      <c r="I22" s="56">
        <f t="shared" si="10"/>
        <v>23475343.82</v>
      </c>
      <c r="J22" s="56">
        <f t="shared" si="11"/>
        <v>-14475343.82</v>
      </c>
      <c r="K22" s="57">
        <f t="shared" si="7"/>
        <v>-1.6083715355555557</v>
      </c>
      <c r="L22" s="57">
        <f t="shared" si="8"/>
        <v>-0.76344142111111113</v>
      </c>
      <c r="M22" s="57">
        <f t="shared" si="9"/>
        <v>1.6083715355555557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1"/>
      <c r="C23" s="63"/>
      <c r="D23" s="64">
        <v>9000000</v>
      </c>
      <c r="E23" s="64">
        <v>9000000</v>
      </c>
      <c r="F23" s="64">
        <v>2129027.21</v>
      </c>
      <c r="G23" s="64">
        <v>23475343.82</v>
      </c>
      <c r="H23" s="64">
        <v>0</v>
      </c>
      <c r="I23" s="64">
        <f t="shared" si="10"/>
        <v>23475343.82</v>
      </c>
      <c r="J23" s="64">
        <f t="shared" si="11"/>
        <v>-14475343.82</v>
      </c>
      <c r="K23" s="65">
        <f t="shared" si="7"/>
        <v>-1.6083715355555557</v>
      </c>
      <c r="L23" s="65">
        <f t="shared" si="8"/>
        <v>-0.76344142111111113</v>
      </c>
      <c r="M23" s="65">
        <f t="shared" si="9"/>
        <v>1.6083715355555557</v>
      </c>
      <c r="R23" s="53"/>
      <c r="S23" s="53"/>
      <c r="T23" s="53"/>
      <c r="U23" s="53"/>
      <c r="V23" s="53"/>
    </row>
    <row r="24" spans="1:22" s="51" customFormat="1" x14ac:dyDescent="0.2">
      <c r="A24" s="51" t="s">
        <v>73</v>
      </c>
      <c r="B24" s="66" t="s">
        <v>74</v>
      </c>
      <c r="C24" s="51" t="s">
        <v>75</v>
      </c>
      <c r="D24" s="56">
        <v>641249522</v>
      </c>
      <c r="E24" s="56">
        <v>640421328</v>
      </c>
      <c r="F24" s="56">
        <v>64265285</v>
      </c>
      <c r="G24" s="56">
        <v>643005413</v>
      </c>
      <c r="H24" s="56">
        <v>0</v>
      </c>
      <c r="I24" s="56">
        <f t="shared" ref="I24:I36" si="12">SUM(G24:H24)</f>
        <v>643005413</v>
      </c>
      <c r="J24" s="56">
        <f t="shared" ref="J24:J36" si="13">E24-I24</f>
        <v>-2584085</v>
      </c>
      <c r="K24" s="57">
        <f t="shared" ref="K24:K36" si="14">IF(E24=0,"NA",J24/E24)</f>
        <v>-4.0349764866044564E-3</v>
      </c>
      <c r="L24" s="57">
        <f t="shared" ref="L24:L36" si="15">IF(E24=0,"NA",(  ( F24 - (E24/$L$6)) / (E24/$L$6)))</f>
        <v>-0.89965155407816144</v>
      </c>
      <c r="M24" s="57">
        <f t="shared" ref="M24:M36" si="16">IF(E24=0,"NA",(  ( G24 - ($M$6*(E24/12))) / ($M$6*(E24/12))))</f>
        <v>4.0349764866044564E-3</v>
      </c>
      <c r="R24" s="53"/>
      <c r="S24" s="53"/>
      <c r="T24" s="53"/>
      <c r="U24" s="53"/>
      <c r="V24" s="53"/>
    </row>
    <row r="25" spans="1:22" s="51" customFormat="1" x14ac:dyDescent="0.2">
      <c r="B25" s="66" t="s">
        <v>76</v>
      </c>
      <c r="C25" s="51" t="s">
        <v>77</v>
      </c>
      <c r="D25" s="56">
        <v>40102852</v>
      </c>
      <c r="E25" s="56">
        <v>40102852</v>
      </c>
      <c r="F25" s="56">
        <v>3285445</v>
      </c>
      <c r="G25" s="56">
        <v>39847398</v>
      </c>
      <c r="H25" s="56">
        <v>0</v>
      </c>
      <c r="I25" s="56">
        <f t="shared" si="12"/>
        <v>39847398</v>
      </c>
      <c r="J25" s="56">
        <f t="shared" si="13"/>
        <v>255454</v>
      </c>
      <c r="K25" s="57">
        <f t="shared" si="14"/>
        <v>6.3699708938406673E-3</v>
      </c>
      <c r="L25" s="57">
        <f t="shared" si="15"/>
        <v>-0.91807452996111094</v>
      </c>
      <c r="M25" s="57">
        <f t="shared" si="16"/>
        <v>-6.3699708938406673E-3</v>
      </c>
      <c r="R25" s="53"/>
      <c r="S25" s="53"/>
      <c r="T25" s="53"/>
      <c r="U25" s="53"/>
      <c r="V25" s="53"/>
    </row>
    <row r="26" spans="1:22" s="51" customFormat="1" x14ac:dyDescent="0.2">
      <c r="B26" s="66" t="s">
        <v>78</v>
      </c>
      <c r="C26" s="51" t="s">
        <v>79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12"/>
        <v>0</v>
      </c>
      <c r="J26" s="56">
        <f t="shared" si="13"/>
        <v>0</v>
      </c>
      <c r="K26" s="57" t="str">
        <f t="shared" si="14"/>
        <v>NA</v>
      </c>
      <c r="L26" s="57" t="str">
        <f t="shared" si="15"/>
        <v>NA</v>
      </c>
      <c r="M26" s="57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B27" s="66" t="s">
        <v>80</v>
      </c>
      <c r="C27" s="51" t="s">
        <v>81</v>
      </c>
      <c r="D27" s="56">
        <v>11966474</v>
      </c>
      <c r="E27" s="56">
        <v>11966474</v>
      </c>
      <c r="F27" s="56">
        <v>1543533</v>
      </c>
      <c r="G27" s="56">
        <v>12105375</v>
      </c>
      <c r="H27" s="56">
        <v>0</v>
      </c>
      <c r="I27" s="56">
        <f t="shared" si="12"/>
        <v>12105375</v>
      </c>
      <c r="J27" s="56">
        <f t="shared" si="13"/>
        <v>-138901</v>
      </c>
      <c r="K27" s="57">
        <f t="shared" si="14"/>
        <v>-1.160751278948168E-2</v>
      </c>
      <c r="L27" s="57">
        <f t="shared" si="15"/>
        <v>-0.87101187868707186</v>
      </c>
      <c r="M27" s="57">
        <f t="shared" si="16"/>
        <v>1.160751278948168E-2</v>
      </c>
      <c r="R27" s="53"/>
      <c r="S27" s="53"/>
      <c r="T27" s="53"/>
      <c r="U27" s="53"/>
      <c r="V27" s="53"/>
    </row>
    <row r="28" spans="1:22" s="51" customFormat="1" x14ac:dyDescent="0.2">
      <c r="B28" s="66" t="s">
        <v>82</v>
      </c>
      <c r="C28" s="51" t="s">
        <v>83</v>
      </c>
      <c r="D28" s="56">
        <v>-175655285</v>
      </c>
      <c r="E28" s="56">
        <v>-175655285</v>
      </c>
      <c r="F28" s="56">
        <v>-14609251</v>
      </c>
      <c r="G28" s="56">
        <v>-175540704</v>
      </c>
      <c r="H28" s="56">
        <v>0</v>
      </c>
      <c r="I28" s="56">
        <f t="shared" si="12"/>
        <v>-175540704</v>
      </c>
      <c r="J28" s="56">
        <f t="shared" si="13"/>
        <v>-114581</v>
      </c>
      <c r="K28" s="57">
        <f t="shared" si="14"/>
        <v>6.5230602085214798E-4</v>
      </c>
      <c r="L28" s="57">
        <f t="shared" si="15"/>
        <v>-0.91682999461132064</v>
      </c>
      <c r="M28" s="57">
        <f t="shared" si="16"/>
        <v>-6.5230602085214798E-4</v>
      </c>
      <c r="R28" s="53"/>
      <c r="S28" s="53"/>
      <c r="T28" s="53"/>
      <c r="U28" s="53"/>
      <c r="V28" s="53"/>
    </row>
    <row r="29" spans="1:22" s="51" customFormat="1" x14ac:dyDescent="0.2">
      <c r="B29" s="66" t="s">
        <v>84</v>
      </c>
      <c r="C29" s="51" t="s">
        <v>85</v>
      </c>
      <c r="D29" s="56">
        <v>4076113.48</v>
      </c>
      <c r="E29" s="56">
        <v>5531703.4800000004</v>
      </c>
      <c r="F29" s="56">
        <v>46259.79</v>
      </c>
      <c r="G29" s="56">
        <v>13691187.270000001</v>
      </c>
      <c r="H29" s="56">
        <v>0</v>
      </c>
      <c r="I29" s="56">
        <f t="shared" si="12"/>
        <v>13691187.270000001</v>
      </c>
      <c r="J29" s="56">
        <f t="shared" si="13"/>
        <v>-8159483.790000001</v>
      </c>
      <c r="K29" s="57">
        <f t="shared" si="14"/>
        <v>-1.4750399799086846</v>
      </c>
      <c r="L29" s="57">
        <f t="shared" si="15"/>
        <v>-0.99163733374949448</v>
      </c>
      <c r="M29" s="57">
        <f t="shared" si="16"/>
        <v>1.4750399799086846</v>
      </c>
      <c r="R29" s="53"/>
      <c r="S29" s="53"/>
      <c r="T29" s="53"/>
      <c r="U29" s="53"/>
      <c r="V29" s="53"/>
    </row>
    <row r="30" spans="1:22" s="51" customFormat="1" x14ac:dyDescent="0.2">
      <c r="B30" s="66" t="s">
        <v>86</v>
      </c>
      <c r="C30" s="51" t="s">
        <v>87</v>
      </c>
      <c r="D30" s="56">
        <v>188228.14</v>
      </c>
      <c r="E30" s="56">
        <v>188228.14</v>
      </c>
      <c r="F30" s="56">
        <v>236710.93</v>
      </c>
      <c r="G30" s="56">
        <v>236710.93</v>
      </c>
      <c r="H30" s="56">
        <v>0</v>
      </c>
      <c r="I30" s="56">
        <f t="shared" si="12"/>
        <v>236710.93</v>
      </c>
      <c r="J30" s="56">
        <f t="shared" si="13"/>
        <v>-48482.789999999979</v>
      </c>
      <c r="K30" s="57">
        <f t="shared" si="14"/>
        <v>-0.25757461132007137</v>
      </c>
      <c r="L30" s="57">
        <f t="shared" si="15"/>
        <v>0.25757461132007137</v>
      </c>
      <c r="M30" s="57">
        <f t="shared" si="16"/>
        <v>0.25757461132007137</v>
      </c>
      <c r="R30" s="53"/>
      <c r="S30" s="53"/>
      <c r="T30" s="53"/>
      <c r="U30" s="53"/>
      <c r="V30" s="53"/>
    </row>
    <row r="31" spans="1:22" s="51" customFormat="1" x14ac:dyDescent="0.2">
      <c r="B31" s="66" t="s">
        <v>88</v>
      </c>
      <c r="C31" s="51" t="s">
        <v>89</v>
      </c>
      <c r="D31" s="56">
        <v>1917413</v>
      </c>
      <c r="E31" s="56">
        <v>1917413</v>
      </c>
      <c r="F31" s="56">
        <v>1963334</v>
      </c>
      <c r="G31" s="56">
        <v>1963334</v>
      </c>
      <c r="H31" s="56">
        <v>0</v>
      </c>
      <c r="I31" s="56">
        <f t="shared" si="12"/>
        <v>1963334</v>
      </c>
      <c r="J31" s="56">
        <f t="shared" si="13"/>
        <v>-45921</v>
      </c>
      <c r="K31" s="57">
        <f t="shared" si="14"/>
        <v>-2.3949456898435549E-2</v>
      </c>
      <c r="L31" s="57">
        <f t="shared" si="15"/>
        <v>2.3949456898435549E-2</v>
      </c>
      <c r="M31" s="57">
        <f t="shared" si="16"/>
        <v>2.3949456898435549E-2</v>
      </c>
      <c r="R31" s="53"/>
      <c r="S31" s="53"/>
      <c r="T31" s="53"/>
      <c r="U31" s="53"/>
      <c r="V31" s="53"/>
    </row>
    <row r="32" spans="1:22" s="51" customFormat="1" x14ac:dyDescent="0.2">
      <c r="B32" s="66" t="s">
        <v>90</v>
      </c>
      <c r="C32" s="51" t="s">
        <v>91</v>
      </c>
      <c r="D32" s="56">
        <v>0</v>
      </c>
      <c r="E32" s="56">
        <v>3876840</v>
      </c>
      <c r="F32" s="56">
        <v>0</v>
      </c>
      <c r="G32" s="56">
        <v>0</v>
      </c>
      <c r="H32" s="56">
        <v>0</v>
      </c>
      <c r="I32" s="56">
        <f t="shared" si="12"/>
        <v>0</v>
      </c>
      <c r="J32" s="56">
        <f t="shared" si="13"/>
        <v>3876840</v>
      </c>
      <c r="K32" s="57">
        <f t="shared" si="14"/>
        <v>1</v>
      </c>
      <c r="L32" s="57">
        <f t="shared" si="15"/>
        <v>-1</v>
      </c>
      <c r="M32" s="57">
        <f t="shared" si="16"/>
        <v>-1</v>
      </c>
      <c r="R32" s="53"/>
      <c r="S32" s="53"/>
      <c r="T32" s="53"/>
      <c r="U32" s="53"/>
      <c r="V32" s="53"/>
    </row>
    <row r="33" spans="1:25" s="51" customFormat="1" x14ac:dyDescent="0.2">
      <c r="A33" s="63" t="s">
        <v>92</v>
      </c>
      <c r="B33" s="71"/>
      <c r="C33" s="63"/>
      <c r="D33" s="64">
        <v>523845317.62</v>
      </c>
      <c r="E33" s="64">
        <v>528349553.62</v>
      </c>
      <c r="F33" s="64">
        <v>56731316.719999999</v>
      </c>
      <c r="G33" s="64">
        <v>535308714.19999999</v>
      </c>
      <c r="H33" s="64">
        <v>0</v>
      </c>
      <c r="I33" s="64">
        <f t="shared" si="12"/>
        <v>535308714.19999999</v>
      </c>
      <c r="J33" s="64">
        <f t="shared" si="13"/>
        <v>-6959160.5799999833</v>
      </c>
      <c r="K33" s="65">
        <f t="shared" si="14"/>
        <v>-1.3171508393106652E-2</v>
      </c>
      <c r="L33" s="65">
        <f t="shared" si="15"/>
        <v>-0.89262540995576889</v>
      </c>
      <c r="M33" s="65">
        <f t="shared" si="16"/>
        <v>1.3171508393106652E-2</v>
      </c>
      <c r="R33" s="53"/>
      <c r="S33" s="53"/>
      <c r="T33" s="53"/>
      <c r="U33" s="53"/>
      <c r="V33" s="53"/>
    </row>
    <row r="34" spans="1:25" s="51" customFormat="1" x14ac:dyDescent="0.2">
      <c r="A34" s="51" t="s">
        <v>93</v>
      </c>
      <c r="B34" s="66" t="s">
        <v>94</v>
      </c>
      <c r="C34" s="51" t="s">
        <v>95</v>
      </c>
      <c r="D34" s="56">
        <v>0</v>
      </c>
      <c r="E34" s="56">
        <v>0</v>
      </c>
      <c r="F34" s="56">
        <v>0</v>
      </c>
      <c r="G34" s="56">
        <v>6147132</v>
      </c>
      <c r="H34" s="56">
        <v>0</v>
      </c>
      <c r="I34" s="56">
        <f t="shared" si="12"/>
        <v>6147132</v>
      </c>
      <c r="J34" s="56">
        <f t="shared" si="13"/>
        <v>-6147132</v>
      </c>
      <c r="K34" s="57" t="str">
        <f t="shared" si="14"/>
        <v>NA</v>
      </c>
      <c r="L34" s="57" t="str">
        <f t="shared" si="15"/>
        <v>NA</v>
      </c>
      <c r="M34" s="57" t="str">
        <f t="shared" si="16"/>
        <v>NA</v>
      </c>
      <c r="R34" s="53"/>
      <c r="S34" s="53"/>
      <c r="T34" s="53"/>
      <c r="U34" s="53"/>
      <c r="V34" s="53"/>
    </row>
    <row r="35" spans="1:25" s="51" customFormat="1" x14ac:dyDescent="0.2">
      <c r="A35" s="63" t="s">
        <v>96</v>
      </c>
      <c r="B35" s="71"/>
      <c r="C35" s="63"/>
      <c r="D35" s="64">
        <v>0</v>
      </c>
      <c r="E35" s="64">
        <v>0</v>
      </c>
      <c r="F35" s="64">
        <v>0</v>
      </c>
      <c r="G35" s="64">
        <v>6147132</v>
      </c>
      <c r="H35" s="64">
        <v>0</v>
      </c>
      <c r="I35" s="64">
        <f t="shared" si="12"/>
        <v>6147132</v>
      </c>
      <c r="J35" s="64">
        <f t="shared" si="13"/>
        <v>-6147132</v>
      </c>
      <c r="K35" s="65" t="str">
        <f t="shared" si="14"/>
        <v>NA</v>
      </c>
      <c r="L35" s="65" t="str">
        <f t="shared" si="15"/>
        <v>NA</v>
      </c>
      <c r="M35" s="65" t="str">
        <f t="shared" si="16"/>
        <v>NA</v>
      </c>
      <c r="R35" s="53"/>
      <c r="S35" s="53"/>
      <c r="T35" s="53"/>
      <c r="U35" s="53"/>
      <c r="V35" s="53"/>
    </row>
    <row r="36" spans="1:25" s="51" customFormat="1" x14ac:dyDescent="0.2">
      <c r="A36" s="51" t="s">
        <v>26</v>
      </c>
      <c r="B36" s="66" t="s">
        <v>27</v>
      </c>
      <c r="C36" s="51" t="s">
        <v>28</v>
      </c>
      <c r="D36" s="56">
        <v>1433772</v>
      </c>
      <c r="E36" s="56">
        <v>1433772</v>
      </c>
      <c r="F36" s="56">
        <v>0</v>
      </c>
      <c r="G36" s="56">
        <v>0</v>
      </c>
      <c r="H36" s="56">
        <v>0</v>
      </c>
      <c r="I36" s="56">
        <f t="shared" si="12"/>
        <v>0</v>
      </c>
      <c r="J36" s="56">
        <f t="shared" si="13"/>
        <v>1433772</v>
      </c>
      <c r="K36" s="57">
        <f t="shared" si="14"/>
        <v>1</v>
      </c>
      <c r="L36" s="57">
        <f t="shared" si="15"/>
        <v>-1</v>
      </c>
      <c r="M36" s="57">
        <f t="shared" si="16"/>
        <v>-1</v>
      </c>
      <c r="R36" s="53"/>
      <c r="S36" s="53"/>
      <c r="T36" s="53"/>
      <c r="U36" s="53"/>
      <c r="V36" s="53"/>
    </row>
    <row r="37" spans="1:25" s="51" customFormat="1" x14ac:dyDescent="0.2">
      <c r="B37" s="66" t="s">
        <v>97</v>
      </c>
      <c r="C37" s="51" t="s">
        <v>98</v>
      </c>
      <c r="D37" s="56">
        <v>0</v>
      </c>
      <c r="E37" s="56">
        <v>0</v>
      </c>
      <c r="F37" s="56">
        <v>0</v>
      </c>
      <c r="G37" s="56">
        <v>185157.97</v>
      </c>
      <c r="H37" s="56">
        <v>0</v>
      </c>
      <c r="I37" s="56">
        <f t="shared" si="10"/>
        <v>185157.97</v>
      </c>
      <c r="J37" s="56">
        <f t="shared" si="11"/>
        <v>-185157.97</v>
      </c>
      <c r="K37" s="57" t="str">
        <f t="shared" si="7"/>
        <v>NA</v>
      </c>
      <c r="L37" s="57" t="str">
        <f t="shared" si="8"/>
        <v>NA</v>
      </c>
      <c r="M37" s="57" t="str">
        <f t="shared" si="9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99</v>
      </c>
      <c r="C38" s="51" t="s">
        <v>100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0"/>
        <v>0</v>
      </c>
      <c r="J38" s="56">
        <f t="shared" si="11"/>
        <v>0</v>
      </c>
      <c r="K38" s="57" t="str">
        <f t="shared" si="7"/>
        <v>NA</v>
      </c>
      <c r="L38" s="57" t="str">
        <f t="shared" si="8"/>
        <v>NA</v>
      </c>
      <c r="M38" s="57" t="str">
        <f t="shared" si="9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101</v>
      </c>
      <c r="C39" s="51" t="s">
        <v>102</v>
      </c>
      <c r="D39" s="56">
        <v>0</v>
      </c>
      <c r="E39" s="56">
        <v>0</v>
      </c>
      <c r="F39" s="56">
        <v>0</v>
      </c>
      <c r="G39" s="56">
        <v>-2853.04</v>
      </c>
      <c r="H39" s="56">
        <v>0</v>
      </c>
      <c r="I39" s="56">
        <f t="shared" si="10"/>
        <v>-2853.04</v>
      </c>
      <c r="J39" s="56">
        <f t="shared" si="11"/>
        <v>2853.04</v>
      </c>
      <c r="K39" s="57" t="str">
        <f t="shared" si="7"/>
        <v>NA</v>
      </c>
      <c r="L39" s="57" t="str">
        <f t="shared" si="8"/>
        <v>NA</v>
      </c>
      <c r="M39" s="57" t="str">
        <f t="shared" si="9"/>
        <v>NA</v>
      </c>
      <c r="R39" s="53"/>
      <c r="S39" s="53"/>
      <c r="T39" s="53"/>
      <c r="U39" s="53"/>
      <c r="V39" s="53"/>
    </row>
    <row r="40" spans="1:25" s="51" customFormat="1" x14ac:dyDescent="0.2">
      <c r="A40" s="63" t="s">
        <v>29</v>
      </c>
      <c r="B40" s="71"/>
      <c r="C40" s="63"/>
      <c r="D40" s="64">
        <v>1433772</v>
      </c>
      <c r="E40" s="64">
        <v>1433772</v>
      </c>
      <c r="F40" s="64">
        <v>0</v>
      </c>
      <c r="G40" s="64">
        <v>182304.93</v>
      </c>
      <c r="H40" s="64">
        <v>0</v>
      </c>
      <c r="I40" s="64">
        <f t="shared" si="10"/>
        <v>182304.93</v>
      </c>
      <c r="J40" s="64">
        <f t="shared" si="11"/>
        <v>1251467.07</v>
      </c>
      <c r="K40" s="65">
        <f t="shared" si="7"/>
        <v>0.87284942794251807</v>
      </c>
      <c r="L40" s="65">
        <f t="shared" si="8"/>
        <v>-1</v>
      </c>
      <c r="M40" s="65">
        <f t="shared" si="9"/>
        <v>-0.87284942794251807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1454678734.8299999</v>
      </c>
      <c r="E42" s="6">
        <f t="shared" ref="E42:J42" si="17">+E21+E23+E33+E35+E40</f>
        <v>1459168341.8299999</v>
      </c>
      <c r="F42" s="6">
        <f t="shared" si="17"/>
        <v>66493124.729999997</v>
      </c>
      <c r="G42" s="6">
        <f t="shared" si="17"/>
        <v>1461398760.5500002</v>
      </c>
      <c r="H42" s="6">
        <f t="shared" si="17"/>
        <v>0</v>
      </c>
      <c r="I42" s="6">
        <f t="shared" si="17"/>
        <v>1461398760.5500002</v>
      </c>
      <c r="J42" s="6">
        <f t="shared" si="17"/>
        <v>-2230418.7200000882</v>
      </c>
      <c r="K42" s="38">
        <f>IF(E42=0,"NA",J42/E42)</f>
        <v>-1.5285547637381119E-3</v>
      </c>
      <c r="L42" s="38">
        <f>IF(E42=0,"NA",(  ( F42 - (E42/12)) / (E42/12)))</f>
        <v>-0.45316967625592774</v>
      </c>
      <c r="M42" s="38">
        <f>IF(E42=0,"NA",(  ( G42 - ($M$6*(E42/12))) / ($M$6*(E42/12))))</f>
        <v>1.5285547637382347E-3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103</v>
      </c>
      <c r="B44" s="66" t="s">
        <v>104</v>
      </c>
      <c r="C44" s="51" t="s">
        <v>105</v>
      </c>
      <c r="D44" s="56">
        <v>479212502.67999905</v>
      </c>
      <c r="E44" s="56">
        <v>479639061.57999909</v>
      </c>
      <c r="F44" s="56">
        <v>43934074.370000027</v>
      </c>
      <c r="G44" s="56">
        <v>432347257.26000047</v>
      </c>
      <c r="H44" s="56">
        <v>0</v>
      </c>
      <c r="I44" s="56">
        <f t="shared" ref="I44" si="18">SUM(G44:H44)</f>
        <v>432347257.26000047</v>
      </c>
      <c r="J44" s="56">
        <f t="shared" ref="J44" si="19">E44-I44</f>
        <v>47291804.319998622</v>
      </c>
      <c r="K44" s="57">
        <f t="shared" ref="K44" si="20">IF(E44=0,"NA",J44/E44)</f>
        <v>9.8598734148575617E-2</v>
      </c>
      <c r="L44" s="57">
        <f t="shared" ref="L44" si="21">IF(E44=0,"NA",(  ( F44 - (E44/$L$6)) / (E44/$L$6)))</f>
        <v>-0.90840180066803788</v>
      </c>
      <c r="M44" s="57">
        <f t="shared" ref="M44" si="22">IF(E44=0,"NA",(  ( G44 - ($M$6*(E44/12))) / ($M$6*(E44/12))))</f>
        <v>-9.8598734148575617E-2</v>
      </c>
      <c r="R44" s="53"/>
      <c r="S44" s="53"/>
      <c r="T44" s="53"/>
      <c r="U44" s="53"/>
      <c r="V44" s="53"/>
    </row>
    <row r="45" spans="1:25" s="51" customFormat="1" x14ac:dyDescent="0.2">
      <c r="B45" s="66" t="s">
        <v>106</v>
      </c>
      <c r="C45" s="51" t="s">
        <v>107</v>
      </c>
      <c r="D45" s="56">
        <v>0</v>
      </c>
      <c r="E45" s="56">
        <v>194000</v>
      </c>
      <c r="F45" s="56">
        <v>400822.65</v>
      </c>
      <c r="G45" s="56">
        <v>15162481.649999999</v>
      </c>
      <c r="H45" s="56">
        <v>0</v>
      </c>
      <c r="I45" s="56">
        <f t="shared" ref="I45:I307" si="23">SUM(G45:H45)</f>
        <v>15162481.649999999</v>
      </c>
      <c r="J45" s="56">
        <f t="shared" ref="J45:J307" si="24">E45-I45</f>
        <v>-14968481.649999999</v>
      </c>
      <c r="K45" s="57">
        <f t="shared" ref="K45:K307" si="25">IF(E45=0,"NA",J45/E45)</f>
        <v>-77.157121907216492</v>
      </c>
      <c r="L45" s="57">
        <f t="shared" ref="L45:L307" si="26">IF(E45=0,"NA",(  ( F45 - (E45/$L$6)) / (E45/$L$6)))</f>
        <v>1.0660961340206188</v>
      </c>
      <c r="M45" s="57">
        <f t="shared" ref="M45:M307" si="27">IF(E45=0,"NA",(  ( G45 - ($M$6*(E45/12))) / ($M$6*(E45/12))))</f>
        <v>77.157121907216492</v>
      </c>
      <c r="R45" s="53"/>
      <c r="S45" s="53"/>
      <c r="T45" s="53"/>
      <c r="U45" s="53"/>
      <c r="V45" s="53"/>
    </row>
    <row r="46" spans="1:25" s="51" customFormat="1" x14ac:dyDescent="0.2">
      <c r="B46" s="66" t="s">
        <v>108</v>
      </c>
      <c r="C46" s="51" t="s">
        <v>107</v>
      </c>
      <c r="D46" s="56">
        <v>0</v>
      </c>
      <c r="E46" s="56">
        <v>0</v>
      </c>
      <c r="F46" s="56">
        <v>15978</v>
      </c>
      <c r="G46" s="56">
        <v>531166.62</v>
      </c>
      <c r="H46" s="56">
        <v>0</v>
      </c>
      <c r="I46" s="56">
        <f t="shared" si="23"/>
        <v>531166.62</v>
      </c>
      <c r="J46" s="56">
        <f t="shared" si="24"/>
        <v>-531166.62</v>
      </c>
      <c r="K46" s="57" t="str">
        <f t="shared" si="25"/>
        <v>NA</v>
      </c>
      <c r="L46" s="57" t="str">
        <f t="shared" si="26"/>
        <v>NA</v>
      </c>
      <c r="M46" s="57" t="str">
        <f t="shared" si="27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109</v>
      </c>
      <c r="C47" s="51" t="s">
        <v>110</v>
      </c>
      <c r="D47" s="56">
        <v>0</v>
      </c>
      <c r="E47" s="56">
        <v>421614</v>
      </c>
      <c r="F47" s="56">
        <v>179.29</v>
      </c>
      <c r="G47" s="56">
        <v>960310.57</v>
      </c>
      <c r="H47" s="56">
        <v>0</v>
      </c>
      <c r="I47" s="56">
        <f t="shared" si="23"/>
        <v>960310.57</v>
      </c>
      <c r="J47" s="56">
        <f t="shared" si="24"/>
        <v>-538696.56999999995</v>
      </c>
      <c r="K47" s="57">
        <f t="shared" si="25"/>
        <v>-1.2777008590796319</v>
      </c>
      <c r="L47" s="57">
        <f t="shared" si="26"/>
        <v>-0.99957475321028244</v>
      </c>
      <c r="M47" s="57">
        <f t="shared" si="27"/>
        <v>1.2777008590796319</v>
      </c>
      <c r="R47" s="53"/>
      <c r="S47" s="53"/>
      <c r="T47" s="53"/>
      <c r="U47" s="53"/>
      <c r="V47" s="53"/>
    </row>
    <row r="48" spans="1:25" s="51" customFormat="1" x14ac:dyDescent="0.2">
      <c r="B48" s="66" t="s">
        <v>111</v>
      </c>
      <c r="C48" s="51" t="s">
        <v>112</v>
      </c>
      <c r="D48" s="56">
        <v>0</v>
      </c>
      <c r="E48" s="56">
        <v>30000</v>
      </c>
      <c r="F48" s="56">
        <v>4656.32</v>
      </c>
      <c r="G48" s="56">
        <v>138028.26</v>
      </c>
      <c r="H48" s="56">
        <v>0</v>
      </c>
      <c r="I48" s="56">
        <f t="shared" si="23"/>
        <v>138028.26</v>
      </c>
      <c r="J48" s="56">
        <f t="shared" si="24"/>
        <v>-108028.26000000001</v>
      </c>
      <c r="K48" s="57">
        <f t="shared" si="25"/>
        <v>-3.6009420000000003</v>
      </c>
      <c r="L48" s="57">
        <f t="shared" si="26"/>
        <v>-0.84478933333333339</v>
      </c>
      <c r="M48" s="57">
        <f t="shared" si="27"/>
        <v>3.6009420000000003</v>
      </c>
      <c r="R48" s="53"/>
      <c r="S48" s="53"/>
      <c r="T48" s="53"/>
      <c r="U48" s="53"/>
      <c r="V48" s="53"/>
    </row>
    <row r="49" spans="2:22" s="51" customFormat="1" x14ac:dyDescent="0.2">
      <c r="B49" s="66" t="s">
        <v>113</v>
      </c>
      <c r="C49" s="51" t="s">
        <v>114</v>
      </c>
      <c r="D49" s="56">
        <v>0</v>
      </c>
      <c r="E49" s="56">
        <v>10673</v>
      </c>
      <c r="F49" s="56">
        <v>0</v>
      </c>
      <c r="G49" s="56">
        <v>0</v>
      </c>
      <c r="H49" s="56">
        <v>0</v>
      </c>
      <c r="I49" s="56">
        <f t="shared" si="23"/>
        <v>0</v>
      </c>
      <c r="J49" s="56">
        <f t="shared" si="24"/>
        <v>10673</v>
      </c>
      <c r="K49" s="57">
        <f t="shared" si="25"/>
        <v>1</v>
      </c>
      <c r="L49" s="57">
        <f t="shared" si="26"/>
        <v>-1</v>
      </c>
      <c r="M49" s="57">
        <f t="shared" si="27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115</v>
      </c>
      <c r="C50" s="51" t="s">
        <v>116</v>
      </c>
      <c r="D50" s="56">
        <v>0</v>
      </c>
      <c r="E50" s="56">
        <v>0</v>
      </c>
      <c r="F50" s="56">
        <v>3100525.3100000024</v>
      </c>
      <c r="G50" s="56">
        <v>31267181.409999989</v>
      </c>
      <c r="H50" s="56">
        <v>0</v>
      </c>
      <c r="I50" s="56">
        <f t="shared" si="23"/>
        <v>31267181.409999989</v>
      </c>
      <c r="J50" s="56">
        <f t="shared" si="24"/>
        <v>-31267181.409999989</v>
      </c>
      <c r="K50" s="57" t="str">
        <f t="shared" si="25"/>
        <v>NA</v>
      </c>
      <c r="L50" s="57" t="str">
        <f t="shared" si="26"/>
        <v>NA</v>
      </c>
      <c r="M50" s="57" t="str">
        <f t="shared" si="27"/>
        <v>NA</v>
      </c>
      <c r="R50" s="53"/>
      <c r="S50" s="53"/>
      <c r="T50" s="53"/>
      <c r="U50" s="53"/>
      <c r="V50" s="53"/>
    </row>
    <row r="51" spans="2:22" s="51" customFormat="1" x14ac:dyDescent="0.2">
      <c r="B51" s="66" t="s">
        <v>117</v>
      </c>
      <c r="C51" s="51" t="s">
        <v>118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28">SUM(G51:H51)</f>
        <v>0</v>
      </c>
      <c r="J51" s="56">
        <f t="shared" ref="J51:J71" si="29">E51-I51</f>
        <v>0</v>
      </c>
      <c r="K51" s="57" t="str">
        <f t="shared" ref="K51:K71" si="30">IF(E51=0,"NA",J51/E51)</f>
        <v>NA</v>
      </c>
      <c r="L51" s="57" t="str">
        <f t="shared" ref="L51:L71" si="31">IF(E51=0,"NA",(  ( F51 - (E51/$L$6)) / (E51/$L$6)))</f>
        <v>NA</v>
      </c>
      <c r="M51" s="57" t="str">
        <f t="shared" ref="M51:M71" si="32">IF(E51=0,"NA",(  ( G51 - ($M$6*(E51/12))) / ($M$6*(E51/12))))</f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119</v>
      </c>
      <c r="C52" s="51" t="s">
        <v>120</v>
      </c>
      <c r="D52" s="56">
        <v>23849622.270000007</v>
      </c>
      <c r="E52" s="56">
        <v>23670936.45000001</v>
      </c>
      <c r="F52" s="56">
        <v>2236269.4799999991</v>
      </c>
      <c r="G52" s="56">
        <v>24106934.130000025</v>
      </c>
      <c r="H52" s="56">
        <v>0</v>
      </c>
      <c r="I52" s="56">
        <f t="shared" si="28"/>
        <v>24106934.130000025</v>
      </c>
      <c r="J52" s="56">
        <f t="shared" si="29"/>
        <v>-435997.6800000146</v>
      </c>
      <c r="K52" s="57">
        <f t="shared" si="30"/>
        <v>-1.8419114128457491E-2</v>
      </c>
      <c r="L52" s="57">
        <f t="shared" si="31"/>
        <v>-0.90552678451384205</v>
      </c>
      <c r="M52" s="57">
        <f t="shared" si="32"/>
        <v>1.8419114128457491E-2</v>
      </c>
      <c r="R52" s="53"/>
      <c r="S52" s="53"/>
      <c r="T52" s="53"/>
      <c r="U52" s="53"/>
      <c r="V52" s="53"/>
    </row>
    <row r="53" spans="2:22" s="51" customFormat="1" x14ac:dyDescent="0.2">
      <c r="B53" s="66" t="s">
        <v>121</v>
      </c>
      <c r="C53" s="51" t="s">
        <v>122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28"/>
        <v>0</v>
      </c>
      <c r="J53" s="56">
        <f t="shared" si="29"/>
        <v>0</v>
      </c>
      <c r="K53" s="57" t="str">
        <f t="shared" si="30"/>
        <v>NA</v>
      </c>
      <c r="L53" s="57" t="str">
        <f t="shared" si="31"/>
        <v>NA</v>
      </c>
      <c r="M53" s="57" t="str">
        <f t="shared" si="32"/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123</v>
      </c>
      <c r="C54" s="51" t="s">
        <v>124</v>
      </c>
      <c r="D54" s="56">
        <v>0</v>
      </c>
      <c r="E54" s="56">
        <v>0</v>
      </c>
      <c r="F54" s="56">
        <v>12538.5</v>
      </c>
      <c r="G54" s="56">
        <v>65685.72</v>
      </c>
      <c r="H54" s="56">
        <v>0</v>
      </c>
      <c r="I54" s="56">
        <f t="shared" si="28"/>
        <v>65685.72</v>
      </c>
      <c r="J54" s="56">
        <f t="shared" si="29"/>
        <v>-65685.72</v>
      </c>
      <c r="K54" s="57" t="str">
        <f t="shared" si="30"/>
        <v>NA</v>
      </c>
      <c r="L54" s="57" t="str">
        <f t="shared" si="31"/>
        <v>NA</v>
      </c>
      <c r="M54" s="57" t="str">
        <f t="shared" si="32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125</v>
      </c>
      <c r="C55" s="51" t="s">
        <v>126</v>
      </c>
      <c r="D55" s="56">
        <v>82213.600000000006</v>
      </c>
      <c r="E55" s="56">
        <v>82213.600000000006</v>
      </c>
      <c r="F55" s="56">
        <v>3471.54</v>
      </c>
      <c r="G55" s="56">
        <v>67459.260000000009</v>
      </c>
      <c r="H55" s="56">
        <v>0</v>
      </c>
      <c r="I55" s="56">
        <f t="shared" si="28"/>
        <v>67459.260000000009</v>
      </c>
      <c r="J55" s="56">
        <f t="shared" si="29"/>
        <v>14754.339999999997</v>
      </c>
      <c r="K55" s="57">
        <f t="shared" si="30"/>
        <v>0.17946349509083651</v>
      </c>
      <c r="L55" s="57">
        <f t="shared" si="31"/>
        <v>-0.95777413955841861</v>
      </c>
      <c r="M55" s="57">
        <f t="shared" si="32"/>
        <v>-0.17946349509083651</v>
      </c>
      <c r="R55" s="53"/>
      <c r="S55" s="53"/>
      <c r="T55" s="53"/>
      <c r="U55" s="53"/>
      <c r="V55" s="53"/>
    </row>
    <row r="56" spans="2:22" s="51" customFormat="1" x14ac:dyDescent="0.2">
      <c r="B56" s="66" t="s">
        <v>231</v>
      </c>
      <c r="C56" s="51" t="s">
        <v>232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28"/>
        <v>0</v>
      </c>
      <c r="J56" s="56">
        <f t="shared" si="29"/>
        <v>0</v>
      </c>
      <c r="K56" s="57" t="str">
        <f t="shared" si="30"/>
        <v>NA</v>
      </c>
      <c r="L56" s="57" t="str">
        <f t="shared" si="31"/>
        <v>NA</v>
      </c>
      <c r="M56" s="57" t="str">
        <f t="shared" si="32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127</v>
      </c>
      <c r="C57" s="51" t="s">
        <v>128</v>
      </c>
      <c r="D57" s="56">
        <v>8752826.6599999946</v>
      </c>
      <c r="E57" s="56">
        <v>8752826.6599999946</v>
      </c>
      <c r="F57" s="56">
        <v>545384.65</v>
      </c>
      <c r="G57" s="56">
        <v>5883618.2199999997</v>
      </c>
      <c r="H57" s="56">
        <v>0</v>
      </c>
      <c r="I57" s="56">
        <f t="shared" si="28"/>
        <v>5883618.2199999997</v>
      </c>
      <c r="J57" s="56">
        <f t="shared" si="29"/>
        <v>2869208.4399999948</v>
      </c>
      <c r="K57" s="57">
        <f t="shared" si="30"/>
        <v>0.32780364006431684</v>
      </c>
      <c r="L57" s="57">
        <f t="shared" si="31"/>
        <v>-0.93769045461709155</v>
      </c>
      <c r="M57" s="57">
        <f t="shared" si="32"/>
        <v>-0.32780364006431684</v>
      </c>
      <c r="R57" s="53"/>
      <c r="S57" s="53"/>
      <c r="T57" s="53"/>
      <c r="U57" s="53"/>
      <c r="V57" s="53"/>
    </row>
    <row r="58" spans="2:22" s="51" customFormat="1" x14ac:dyDescent="0.2">
      <c r="B58" s="66" t="s">
        <v>273</v>
      </c>
      <c r="C58" s="51" t="s">
        <v>274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28"/>
        <v>0</v>
      </c>
      <c r="J58" s="56">
        <f t="shared" si="29"/>
        <v>0</v>
      </c>
      <c r="K58" s="57" t="str">
        <f t="shared" si="30"/>
        <v>NA</v>
      </c>
      <c r="L58" s="57" t="str">
        <f t="shared" si="31"/>
        <v>NA</v>
      </c>
      <c r="M58" s="57" t="str">
        <f t="shared" si="32"/>
        <v>NA</v>
      </c>
      <c r="R58" s="53"/>
      <c r="S58" s="53"/>
      <c r="T58" s="53"/>
      <c r="U58" s="53"/>
      <c r="V58" s="53"/>
    </row>
    <row r="59" spans="2:22" s="51" customFormat="1" x14ac:dyDescent="0.2">
      <c r="B59" s="66" t="s">
        <v>233</v>
      </c>
      <c r="C59" s="51" t="s">
        <v>234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28"/>
        <v>0</v>
      </c>
      <c r="J59" s="56">
        <f t="shared" si="29"/>
        <v>0</v>
      </c>
      <c r="K59" s="57" t="str">
        <f t="shared" si="30"/>
        <v>NA</v>
      </c>
      <c r="L59" s="57" t="str">
        <f t="shared" si="31"/>
        <v>NA</v>
      </c>
      <c r="M59" s="57" t="str">
        <f t="shared" si="32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129</v>
      </c>
      <c r="C60" s="51" t="s">
        <v>130</v>
      </c>
      <c r="D60" s="56">
        <v>0</v>
      </c>
      <c r="E60" s="56">
        <v>0</v>
      </c>
      <c r="F60" s="56">
        <v>47558.07</v>
      </c>
      <c r="G60" s="56">
        <v>414909</v>
      </c>
      <c r="H60" s="56">
        <v>0</v>
      </c>
      <c r="I60" s="56">
        <f t="shared" si="28"/>
        <v>414909</v>
      </c>
      <c r="J60" s="56">
        <f t="shared" si="29"/>
        <v>-414909</v>
      </c>
      <c r="K60" s="57" t="str">
        <f t="shared" si="30"/>
        <v>NA</v>
      </c>
      <c r="L60" s="57" t="str">
        <f t="shared" si="31"/>
        <v>NA</v>
      </c>
      <c r="M60" s="57" t="str">
        <f t="shared" si="32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131</v>
      </c>
      <c r="C61" s="51" t="s">
        <v>132</v>
      </c>
      <c r="D61" s="56">
        <v>0</v>
      </c>
      <c r="E61" s="56">
        <v>0</v>
      </c>
      <c r="F61" s="56">
        <v>13993.55</v>
      </c>
      <c r="G61" s="56">
        <v>122663.30000000002</v>
      </c>
      <c r="H61" s="56">
        <v>0</v>
      </c>
      <c r="I61" s="56">
        <f t="shared" si="28"/>
        <v>122663.30000000002</v>
      </c>
      <c r="J61" s="56">
        <f t="shared" si="29"/>
        <v>-122663.30000000002</v>
      </c>
      <c r="K61" s="57" t="str">
        <f t="shared" si="30"/>
        <v>NA</v>
      </c>
      <c r="L61" s="57" t="str">
        <f t="shared" si="31"/>
        <v>NA</v>
      </c>
      <c r="M61" s="57" t="str">
        <f t="shared" si="32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237</v>
      </c>
      <c r="C62" s="51" t="s">
        <v>238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28"/>
        <v>0</v>
      </c>
      <c r="J62" s="56">
        <f t="shared" si="29"/>
        <v>0</v>
      </c>
      <c r="K62" s="57" t="str">
        <f t="shared" si="30"/>
        <v>NA</v>
      </c>
      <c r="L62" s="57" t="str">
        <f t="shared" si="31"/>
        <v>NA</v>
      </c>
      <c r="M62" s="57" t="str">
        <f t="shared" si="32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133</v>
      </c>
      <c r="C63" s="51" t="s">
        <v>134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28"/>
        <v>0</v>
      </c>
      <c r="J63" s="56">
        <f t="shared" si="29"/>
        <v>0</v>
      </c>
      <c r="K63" s="57" t="str">
        <f t="shared" si="30"/>
        <v>NA</v>
      </c>
      <c r="L63" s="57" t="str">
        <f t="shared" si="31"/>
        <v>NA</v>
      </c>
      <c r="M63" s="57" t="str">
        <f t="shared" si="32"/>
        <v>NA</v>
      </c>
      <c r="R63" s="53"/>
      <c r="S63" s="53"/>
      <c r="T63" s="53"/>
      <c r="U63" s="53"/>
      <c r="V63" s="53"/>
    </row>
    <row r="64" spans="2:22" s="51" customFormat="1" x14ac:dyDescent="0.2">
      <c r="B64" s="66" t="s">
        <v>135</v>
      </c>
      <c r="C64" s="51" t="s">
        <v>136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28"/>
        <v>0</v>
      </c>
      <c r="J64" s="56">
        <f t="shared" si="29"/>
        <v>0</v>
      </c>
      <c r="K64" s="57" t="str">
        <f t="shared" si="30"/>
        <v>NA</v>
      </c>
      <c r="L64" s="57" t="str">
        <f t="shared" si="31"/>
        <v>NA</v>
      </c>
      <c r="M64" s="57" t="str">
        <f t="shared" si="32"/>
        <v>NA</v>
      </c>
      <c r="R64" s="53"/>
      <c r="S64" s="53"/>
      <c r="T64" s="53"/>
      <c r="U64" s="53"/>
      <c r="V64" s="53"/>
    </row>
    <row r="65" spans="2:22" s="51" customFormat="1" x14ac:dyDescent="0.2">
      <c r="B65" s="66" t="s">
        <v>137</v>
      </c>
      <c r="C65" s="51" t="s">
        <v>138</v>
      </c>
      <c r="D65" s="56">
        <v>-15841317.93</v>
      </c>
      <c r="E65" s="56">
        <v>-20008729.259999998</v>
      </c>
      <c r="F65" s="56">
        <v>1265</v>
      </c>
      <c r="G65" s="56">
        <v>14097.31</v>
      </c>
      <c r="H65" s="56">
        <v>0</v>
      </c>
      <c r="I65" s="56">
        <f t="shared" si="28"/>
        <v>14097.31</v>
      </c>
      <c r="J65" s="56">
        <f t="shared" si="29"/>
        <v>-20022826.569999997</v>
      </c>
      <c r="K65" s="57">
        <f t="shared" si="30"/>
        <v>1.0007045579865075</v>
      </c>
      <c r="L65" s="57">
        <f t="shared" si="31"/>
        <v>-1.0000632224057591</v>
      </c>
      <c r="M65" s="57">
        <f t="shared" si="32"/>
        <v>-1.0007045579865075</v>
      </c>
      <c r="R65" s="53"/>
      <c r="S65" s="53"/>
      <c r="T65" s="53"/>
      <c r="U65" s="53"/>
      <c r="V65" s="53"/>
    </row>
    <row r="66" spans="2:22" s="51" customFormat="1" x14ac:dyDescent="0.2">
      <c r="B66" s="66" t="s">
        <v>139</v>
      </c>
      <c r="C66" s="51" t="s">
        <v>140</v>
      </c>
      <c r="D66" s="56">
        <v>0</v>
      </c>
      <c r="E66" s="56">
        <v>319831.19</v>
      </c>
      <c r="F66" s="56">
        <v>4458.04</v>
      </c>
      <c r="G66" s="56">
        <v>120318.47</v>
      </c>
      <c r="H66" s="56">
        <v>0</v>
      </c>
      <c r="I66" s="56">
        <f t="shared" si="28"/>
        <v>120318.47</v>
      </c>
      <c r="J66" s="56">
        <f t="shared" si="29"/>
        <v>199512.72</v>
      </c>
      <c r="K66" s="57">
        <f t="shared" si="30"/>
        <v>0.62380632733161512</v>
      </c>
      <c r="L66" s="57">
        <f t="shared" si="31"/>
        <v>-0.98606127188533432</v>
      </c>
      <c r="M66" s="57">
        <f t="shared" si="32"/>
        <v>-0.62380632733161512</v>
      </c>
      <c r="R66" s="53"/>
      <c r="S66" s="53"/>
      <c r="T66" s="53"/>
      <c r="U66" s="53"/>
      <c r="V66" s="53"/>
    </row>
    <row r="67" spans="2:22" s="51" customFormat="1" x14ac:dyDescent="0.2">
      <c r="B67" s="66" t="s">
        <v>141</v>
      </c>
      <c r="C67" s="51" t="s">
        <v>142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28"/>
        <v>0</v>
      </c>
      <c r="J67" s="56">
        <f t="shared" si="29"/>
        <v>0</v>
      </c>
      <c r="K67" s="57" t="str">
        <f t="shared" si="30"/>
        <v>NA</v>
      </c>
      <c r="L67" s="57" t="str">
        <f t="shared" si="31"/>
        <v>NA</v>
      </c>
      <c r="M67" s="57" t="str">
        <f t="shared" si="32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143</v>
      </c>
      <c r="C68" s="51" t="s">
        <v>144</v>
      </c>
      <c r="D68" s="56">
        <v>100627785</v>
      </c>
      <c r="E68" s="56">
        <v>100666265</v>
      </c>
      <c r="F68" s="56">
        <v>8772643.4000000022</v>
      </c>
      <c r="G68" s="56">
        <v>87454406.920000061</v>
      </c>
      <c r="H68" s="56">
        <v>0</v>
      </c>
      <c r="I68" s="56">
        <f t="shared" si="28"/>
        <v>87454406.920000061</v>
      </c>
      <c r="J68" s="56">
        <f t="shared" si="29"/>
        <v>13211858.079999939</v>
      </c>
      <c r="K68" s="57">
        <f t="shared" si="30"/>
        <v>0.13124414698409581</v>
      </c>
      <c r="L68" s="57">
        <f t="shared" si="31"/>
        <v>-0.9128541880440284</v>
      </c>
      <c r="M68" s="57">
        <f t="shared" si="32"/>
        <v>-0.13124414698409581</v>
      </c>
      <c r="R68" s="53"/>
      <c r="S68" s="53"/>
      <c r="T68" s="53"/>
      <c r="U68" s="53"/>
      <c r="V68" s="53"/>
    </row>
    <row r="69" spans="2:22" s="51" customFormat="1" x14ac:dyDescent="0.2">
      <c r="B69" s="66" t="s">
        <v>145</v>
      </c>
      <c r="C69" s="51" t="s">
        <v>146</v>
      </c>
      <c r="D69" s="56">
        <v>0</v>
      </c>
      <c r="E69" s="56">
        <v>0</v>
      </c>
      <c r="F69" s="56">
        <v>307567.89000000019</v>
      </c>
      <c r="G69" s="56">
        <v>321338.17000000016</v>
      </c>
      <c r="H69" s="56">
        <v>0</v>
      </c>
      <c r="I69" s="56">
        <f t="shared" si="28"/>
        <v>321338.17000000016</v>
      </c>
      <c r="J69" s="56">
        <f t="shared" si="29"/>
        <v>-321338.17000000016</v>
      </c>
      <c r="K69" s="57" t="str">
        <f t="shared" si="30"/>
        <v>NA</v>
      </c>
      <c r="L69" s="57" t="str">
        <f t="shared" si="31"/>
        <v>NA</v>
      </c>
      <c r="M69" s="57" t="str">
        <f t="shared" si="32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147</v>
      </c>
      <c r="C70" s="51" t="s">
        <v>148</v>
      </c>
      <c r="D70" s="56">
        <v>103811222.19000015</v>
      </c>
      <c r="E70" s="56">
        <v>103946573.01000015</v>
      </c>
      <c r="F70" s="56">
        <v>7748445.8899999941</v>
      </c>
      <c r="G70" s="56">
        <v>78285394.910000131</v>
      </c>
      <c r="H70" s="56">
        <v>0</v>
      </c>
      <c r="I70" s="56">
        <f t="shared" si="28"/>
        <v>78285394.910000131</v>
      </c>
      <c r="J70" s="56">
        <f t="shared" si="29"/>
        <v>25661178.100000024</v>
      </c>
      <c r="K70" s="57">
        <f t="shared" si="30"/>
        <v>0.24686891887750159</v>
      </c>
      <c r="L70" s="57">
        <f t="shared" si="31"/>
        <v>-0.92545741850234386</v>
      </c>
      <c r="M70" s="57">
        <f t="shared" si="32"/>
        <v>-0.2468689188775017</v>
      </c>
      <c r="R70" s="53"/>
      <c r="S70" s="53"/>
      <c r="T70" s="53"/>
      <c r="U70" s="53"/>
      <c r="V70" s="53"/>
    </row>
    <row r="71" spans="2:22" s="51" customFormat="1" x14ac:dyDescent="0.2">
      <c r="B71" s="66" t="s">
        <v>326</v>
      </c>
      <c r="C71" s="51" t="s">
        <v>327</v>
      </c>
      <c r="D71" s="56">
        <v>0</v>
      </c>
      <c r="E71" s="56">
        <v>0</v>
      </c>
      <c r="F71" s="56">
        <v>937.93</v>
      </c>
      <c r="G71" s="56">
        <v>937.93</v>
      </c>
      <c r="H71" s="56">
        <v>0</v>
      </c>
      <c r="I71" s="56">
        <f t="shared" si="28"/>
        <v>937.93</v>
      </c>
      <c r="J71" s="56">
        <f t="shared" si="29"/>
        <v>-937.93</v>
      </c>
      <c r="K71" s="57" t="str">
        <f t="shared" si="30"/>
        <v>NA</v>
      </c>
      <c r="L71" s="57" t="str">
        <f t="shared" si="31"/>
        <v>NA</v>
      </c>
      <c r="M71" s="57" t="str">
        <f t="shared" si="32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149</v>
      </c>
      <c r="C72" s="51" t="s">
        <v>150</v>
      </c>
      <c r="D72" s="56">
        <v>437.5</v>
      </c>
      <c r="E72" s="56">
        <v>437.5</v>
      </c>
      <c r="F72" s="56">
        <v>0</v>
      </c>
      <c r="G72" s="56">
        <v>23972.04</v>
      </c>
      <c r="H72" s="56">
        <v>0</v>
      </c>
      <c r="I72" s="56">
        <f t="shared" si="23"/>
        <v>23972.04</v>
      </c>
      <c r="J72" s="56">
        <f t="shared" si="24"/>
        <v>-23534.54</v>
      </c>
      <c r="K72" s="57">
        <f t="shared" si="25"/>
        <v>-53.793234285714284</v>
      </c>
      <c r="L72" s="57">
        <f t="shared" si="26"/>
        <v>-1</v>
      </c>
      <c r="M72" s="57">
        <f t="shared" si="27"/>
        <v>53.793234285714284</v>
      </c>
      <c r="R72" s="53"/>
      <c r="S72" s="53"/>
      <c r="T72" s="53"/>
      <c r="U72" s="53"/>
      <c r="V72" s="53"/>
    </row>
    <row r="73" spans="2:22" s="51" customFormat="1" x14ac:dyDescent="0.2">
      <c r="B73" s="66" t="s">
        <v>151</v>
      </c>
      <c r="C73" s="51" t="s">
        <v>152</v>
      </c>
      <c r="D73" s="56">
        <v>0</v>
      </c>
      <c r="E73" s="56">
        <v>8676988</v>
      </c>
      <c r="F73" s="56">
        <v>1366910.89</v>
      </c>
      <c r="G73" s="56">
        <v>9184684.1799999997</v>
      </c>
      <c r="H73" s="56">
        <v>0</v>
      </c>
      <c r="I73" s="56">
        <f t="shared" si="23"/>
        <v>9184684.1799999997</v>
      </c>
      <c r="J73" s="56">
        <f t="shared" si="24"/>
        <v>-507696.1799999997</v>
      </c>
      <c r="K73" s="57">
        <f t="shared" si="25"/>
        <v>-5.8510646782040002E-2</v>
      </c>
      <c r="L73" s="57">
        <f t="shared" si="26"/>
        <v>-0.84246712223181597</v>
      </c>
      <c r="M73" s="57">
        <f t="shared" si="27"/>
        <v>5.8510646782040002E-2</v>
      </c>
      <c r="R73" s="53"/>
      <c r="S73" s="53"/>
      <c r="T73" s="53"/>
      <c r="U73" s="53"/>
      <c r="V73" s="53"/>
    </row>
    <row r="74" spans="2:22" s="51" customFormat="1" x14ac:dyDescent="0.2">
      <c r="B74" s="66" t="s">
        <v>153</v>
      </c>
      <c r="C74" s="51" t="s">
        <v>154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23"/>
        <v>0</v>
      </c>
      <c r="J74" s="56">
        <f t="shared" si="24"/>
        <v>0</v>
      </c>
      <c r="K74" s="57" t="str">
        <f t="shared" si="25"/>
        <v>NA</v>
      </c>
      <c r="L74" s="57" t="str">
        <f t="shared" si="26"/>
        <v>NA</v>
      </c>
      <c r="M74" s="57" t="str">
        <f t="shared" si="27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155</v>
      </c>
      <c r="C75" s="51" t="s">
        <v>156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23"/>
        <v>0</v>
      </c>
      <c r="J75" s="56">
        <f t="shared" si="24"/>
        <v>0</v>
      </c>
      <c r="K75" s="57" t="str">
        <f t="shared" si="25"/>
        <v>NA</v>
      </c>
      <c r="L75" s="57" t="str">
        <f t="shared" si="26"/>
        <v>NA</v>
      </c>
      <c r="M75" s="57" t="str">
        <f t="shared" si="27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157</v>
      </c>
      <c r="C76" s="51" t="s">
        <v>158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23"/>
        <v>0</v>
      </c>
      <c r="J76" s="56">
        <f t="shared" si="24"/>
        <v>0</v>
      </c>
      <c r="K76" s="57" t="str">
        <f t="shared" si="25"/>
        <v>NA</v>
      </c>
      <c r="L76" s="57" t="str">
        <f t="shared" si="26"/>
        <v>NA</v>
      </c>
      <c r="M76" s="57" t="str">
        <f t="shared" si="27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159</v>
      </c>
      <c r="C77" s="51" t="s">
        <v>160</v>
      </c>
      <c r="D77" s="56">
        <v>0</v>
      </c>
      <c r="E77" s="56">
        <v>0</v>
      </c>
      <c r="F77" s="56">
        <v>1081.58</v>
      </c>
      <c r="G77" s="56">
        <v>3392.6199999999994</v>
      </c>
      <c r="H77" s="56">
        <v>0</v>
      </c>
      <c r="I77" s="56">
        <f t="shared" si="23"/>
        <v>3392.6199999999994</v>
      </c>
      <c r="J77" s="56">
        <f t="shared" si="24"/>
        <v>-3392.6199999999994</v>
      </c>
      <c r="K77" s="57" t="str">
        <f t="shared" si="25"/>
        <v>NA</v>
      </c>
      <c r="L77" s="57" t="str">
        <f t="shared" si="26"/>
        <v>NA</v>
      </c>
      <c r="M77" s="57" t="str">
        <f t="shared" si="27"/>
        <v>NA</v>
      </c>
      <c r="R77" s="53"/>
      <c r="S77" s="53"/>
      <c r="T77" s="53"/>
      <c r="U77" s="53"/>
      <c r="V77" s="53"/>
    </row>
    <row r="78" spans="2:22" s="51" customFormat="1" x14ac:dyDescent="0.2">
      <c r="B78" s="66" t="s">
        <v>161</v>
      </c>
      <c r="C78" s="51" t="s">
        <v>162</v>
      </c>
      <c r="D78" s="56">
        <v>19205365.289999992</v>
      </c>
      <c r="E78" s="56">
        <v>19211923.629999992</v>
      </c>
      <c r="F78" s="56">
        <v>5376464.9000000022</v>
      </c>
      <c r="G78" s="56">
        <v>56944128.600000069</v>
      </c>
      <c r="H78" s="56">
        <v>0</v>
      </c>
      <c r="I78" s="56">
        <f t="shared" si="23"/>
        <v>56944128.600000069</v>
      </c>
      <c r="J78" s="56">
        <f t="shared" si="24"/>
        <v>-37732204.970000073</v>
      </c>
      <c r="K78" s="57">
        <f t="shared" si="25"/>
        <v>-1.9639993212902487</v>
      </c>
      <c r="L78" s="57">
        <f t="shared" si="26"/>
        <v>-0.72014957983673789</v>
      </c>
      <c r="M78" s="57">
        <f t="shared" si="27"/>
        <v>1.9639993212902487</v>
      </c>
      <c r="R78" s="53"/>
      <c r="S78" s="53"/>
      <c r="T78" s="53"/>
      <c r="U78" s="53"/>
      <c r="V78" s="53"/>
    </row>
    <row r="79" spans="2:22" s="51" customFormat="1" x14ac:dyDescent="0.2">
      <c r="B79" s="66" t="s">
        <v>163</v>
      </c>
      <c r="C79" s="51" t="s">
        <v>164</v>
      </c>
      <c r="D79" s="56">
        <v>9501802.3499999996</v>
      </c>
      <c r="E79" s="56">
        <v>9413511.9700000007</v>
      </c>
      <c r="F79" s="56">
        <v>597232.32000000007</v>
      </c>
      <c r="G79" s="56">
        <v>7905977.5900000008</v>
      </c>
      <c r="H79" s="56">
        <v>51339.97</v>
      </c>
      <c r="I79" s="56">
        <f t="shared" si="23"/>
        <v>7957317.5600000005</v>
      </c>
      <c r="J79" s="56">
        <f t="shared" si="24"/>
        <v>1456194.4100000001</v>
      </c>
      <c r="K79" s="57">
        <f t="shared" si="25"/>
        <v>0.15469193799729136</v>
      </c>
      <c r="L79" s="57">
        <f t="shared" si="26"/>
        <v>-0.93655584420529503</v>
      </c>
      <c r="M79" s="57">
        <f t="shared" si="27"/>
        <v>-0.16014579731819259</v>
      </c>
      <c r="R79" s="53"/>
      <c r="S79" s="53"/>
      <c r="T79" s="53"/>
      <c r="U79" s="53"/>
      <c r="V79" s="53"/>
    </row>
    <row r="80" spans="2:22" s="51" customFormat="1" x14ac:dyDescent="0.2">
      <c r="B80" s="66" t="s">
        <v>165</v>
      </c>
      <c r="C80" s="51" t="s">
        <v>166</v>
      </c>
      <c r="D80" s="56">
        <v>1994071.89</v>
      </c>
      <c r="E80" s="56">
        <v>1724453.89</v>
      </c>
      <c r="F80" s="56">
        <v>45000.03</v>
      </c>
      <c r="G80" s="56">
        <v>1463242.19</v>
      </c>
      <c r="H80" s="56">
        <v>0</v>
      </c>
      <c r="I80" s="56">
        <f t="shared" si="23"/>
        <v>1463242.19</v>
      </c>
      <c r="J80" s="56">
        <f t="shared" si="24"/>
        <v>261211.69999999995</v>
      </c>
      <c r="K80" s="57">
        <f t="shared" si="25"/>
        <v>0.15147502726210904</v>
      </c>
      <c r="L80" s="57">
        <f t="shared" si="26"/>
        <v>-0.97390476471365661</v>
      </c>
      <c r="M80" s="57">
        <f t="shared" si="27"/>
        <v>-0.15147502726210893</v>
      </c>
      <c r="R80" s="53"/>
      <c r="S80" s="53"/>
      <c r="T80" s="53"/>
      <c r="U80" s="53"/>
      <c r="V80" s="53"/>
    </row>
    <row r="81" spans="2:22" s="51" customFormat="1" x14ac:dyDescent="0.2">
      <c r="B81" s="66" t="s">
        <v>167</v>
      </c>
      <c r="C81" s="51" t="s">
        <v>168</v>
      </c>
      <c r="D81" s="56">
        <v>16500</v>
      </c>
      <c r="E81" s="56">
        <v>16500</v>
      </c>
      <c r="F81" s="56">
        <v>0</v>
      </c>
      <c r="G81" s="56">
        <v>0</v>
      </c>
      <c r="H81" s="56">
        <v>8509</v>
      </c>
      <c r="I81" s="56">
        <f t="shared" si="23"/>
        <v>8509</v>
      </c>
      <c r="J81" s="56">
        <f t="shared" si="24"/>
        <v>7991</v>
      </c>
      <c r="K81" s="57">
        <f t="shared" si="25"/>
        <v>0.48430303030303029</v>
      </c>
      <c r="L81" s="57">
        <f t="shared" si="26"/>
        <v>-1</v>
      </c>
      <c r="M81" s="57">
        <f t="shared" si="27"/>
        <v>-1</v>
      </c>
      <c r="R81" s="53"/>
      <c r="S81" s="53"/>
      <c r="T81" s="53"/>
      <c r="U81" s="53"/>
      <c r="V81" s="53"/>
    </row>
    <row r="82" spans="2:22" s="51" customFormat="1" x14ac:dyDescent="0.2">
      <c r="B82" s="66" t="s">
        <v>169</v>
      </c>
      <c r="C82" s="51" t="s">
        <v>170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23"/>
        <v>0</v>
      </c>
      <c r="J82" s="56">
        <f t="shared" si="24"/>
        <v>0</v>
      </c>
      <c r="K82" s="57" t="str">
        <f t="shared" si="25"/>
        <v>NA</v>
      </c>
      <c r="L82" s="57" t="str">
        <f t="shared" si="26"/>
        <v>NA</v>
      </c>
      <c r="M82" s="57" t="str">
        <f t="shared" si="27"/>
        <v>NA</v>
      </c>
      <c r="R82" s="53"/>
      <c r="S82" s="53"/>
      <c r="T82" s="53"/>
      <c r="U82" s="53"/>
      <c r="V82" s="53"/>
    </row>
    <row r="83" spans="2:22" s="51" customFormat="1" x14ac:dyDescent="0.2">
      <c r="B83" s="66" t="s">
        <v>171</v>
      </c>
      <c r="C83" s="51" t="s">
        <v>172</v>
      </c>
      <c r="D83" s="56">
        <v>590028.80000000005</v>
      </c>
      <c r="E83" s="56">
        <v>2563492.35</v>
      </c>
      <c r="F83" s="56">
        <v>76723.77</v>
      </c>
      <c r="G83" s="56">
        <v>122332.52</v>
      </c>
      <c r="H83" s="56">
        <v>2095164.25</v>
      </c>
      <c r="I83" s="56">
        <f t="shared" si="23"/>
        <v>2217496.77</v>
      </c>
      <c r="J83" s="56">
        <f t="shared" si="24"/>
        <v>345995.58000000007</v>
      </c>
      <c r="K83" s="57">
        <f t="shared" si="25"/>
        <v>0.13497039692745721</v>
      </c>
      <c r="L83" s="57">
        <f t="shared" si="26"/>
        <v>-0.97007060699830061</v>
      </c>
      <c r="M83" s="57">
        <f t="shared" si="27"/>
        <v>-0.95227896037996762</v>
      </c>
      <c r="R83" s="53"/>
      <c r="S83" s="53"/>
      <c r="T83" s="53"/>
      <c r="U83" s="53"/>
      <c r="V83" s="53"/>
    </row>
    <row r="84" spans="2:22" s="51" customFormat="1" x14ac:dyDescent="0.2">
      <c r="B84" s="66" t="s">
        <v>173</v>
      </c>
      <c r="C84" s="51" t="s">
        <v>174</v>
      </c>
      <c r="D84" s="56">
        <v>43237.8</v>
      </c>
      <c r="E84" s="56">
        <v>77772.800000000003</v>
      </c>
      <c r="F84" s="56">
        <v>0</v>
      </c>
      <c r="G84" s="56">
        <v>58321.919999999998</v>
      </c>
      <c r="H84" s="56">
        <v>0</v>
      </c>
      <c r="I84" s="56">
        <f t="shared" si="23"/>
        <v>58321.919999999998</v>
      </c>
      <c r="J84" s="56">
        <f t="shared" si="24"/>
        <v>19450.880000000005</v>
      </c>
      <c r="K84" s="57">
        <f t="shared" si="25"/>
        <v>0.25009874917709024</v>
      </c>
      <c r="L84" s="57">
        <f t="shared" si="26"/>
        <v>-1</v>
      </c>
      <c r="M84" s="57">
        <f t="shared" si="27"/>
        <v>-0.25009874917709024</v>
      </c>
      <c r="R84" s="53"/>
      <c r="S84" s="53"/>
      <c r="T84" s="53"/>
      <c r="U84" s="53"/>
      <c r="V84" s="53"/>
    </row>
    <row r="85" spans="2:22" s="51" customFormat="1" x14ac:dyDescent="0.2">
      <c r="B85" s="66" t="s">
        <v>175</v>
      </c>
      <c r="C85" s="51" t="s">
        <v>176</v>
      </c>
      <c r="D85" s="56">
        <v>88526.7</v>
      </c>
      <c r="E85" s="56">
        <v>48511.14</v>
      </c>
      <c r="F85" s="56">
        <v>1655.2</v>
      </c>
      <c r="G85" s="56">
        <v>47683.58</v>
      </c>
      <c r="H85" s="56">
        <v>827.56</v>
      </c>
      <c r="I85" s="56">
        <f t="shared" si="23"/>
        <v>48511.14</v>
      </c>
      <c r="J85" s="56">
        <f t="shared" si="24"/>
        <v>0</v>
      </c>
      <c r="K85" s="57">
        <f t="shared" si="25"/>
        <v>0</v>
      </c>
      <c r="L85" s="57">
        <f t="shared" si="26"/>
        <v>-0.96588000199541801</v>
      </c>
      <c r="M85" s="57">
        <f t="shared" si="27"/>
        <v>-1.7059174449415078E-2</v>
      </c>
      <c r="R85" s="53"/>
      <c r="S85" s="53"/>
      <c r="T85" s="53"/>
      <c r="U85" s="53"/>
      <c r="V85" s="53"/>
    </row>
    <row r="86" spans="2:22" s="51" customFormat="1" x14ac:dyDescent="0.2">
      <c r="B86" s="66" t="s">
        <v>177</v>
      </c>
      <c r="C86" s="51" t="s">
        <v>178</v>
      </c>
      <c r="D86" s="56">
        <v>30330</v>
      </c>
      <c r="E86" s="56">
        <v>30933.32</v>
      </c>
      <c r="F86" s="56">
        <v>0</v>
      </c>
      <c r="G86" s="56">
        <v>977.2399999999999</v>
      </c>
      <c r="H86" s="56">
        <v>0</v>
      </c>
      <c r="I86" s="56">
        <f t="shared" si="23"/>
        <v>977.2399999999999</v>
      </c>
      <c r="J86" s="56">
        <f t="shared" si="24"/>
        <v>29956.079999999998</v>
      </c>
      <c r="K86" s="57">
        <f t="shared" si="25"/>
        <v>0.96840817603800688</v>
      </c>
      <c r="L86" s="57">
        <f t="shared" si="26"/>
        <v>-1</v>
      </c>
      <c r="M86" s="57">
        <f t="shared" si="27"/>
        <v>-0.96840817603800688</v>
      </c>
      <c r="R86" s="53"/>
      <c r="S86" s="53"/>
      <c r="T86" s="53"/>
      <c r="U86" s="53"/>
      <c r="V86" s="53"/>
    </row>
    <row r="87" spans="2:22" s="51" customFormat="1" x14ac:dyDescent="0.2">
      <c r="B87" s="66" t="s">
        <v>179</v>
      </c>
      <c r="C87" s="51" t="s">
        <v>180</v>
      </c>
      <c r="D87" s="56">
        <v>2893214.63</v>
      </c>
      <c r="E87" s="56">
        <v>4148447.94</v>
      </c>
      <c r="F87" s="56">
        <v>642729.34</v>
      </c>
      <c r="G87" s="56">
        <v>2177526.0499999998</v>
      </c>
      <c r="H87" s="56">
        <v>305614.38</v>
      </c>
      <c r="I87" s="56">
        <f t="shared" si="23"/>
        <v>2483140.4299999997</v>
      </c>
      <c r="J87" s="56">
        <f t="shared" si="24"/>
        <v>1665307.5100000002</v>
      </c>
      <c r="K87" s="57">
        <f t="shared" si="25"/>
        <v>0.40142904866729512</v>
      </c>
      <c r="L87" s="57">
        <f t="shared" si="26"/>
        <v>-0.84506751698564164</v>
      </c>
      <c r="M87" s="57">
        <f t="shared" si="27"/>
        <v>-0.47509861965388439</v>
      </c>
      <c r="R87" s="53"/>
      <c r="S87" s="53"/>
      <c r="T87" s="53"/>
      <c r="U87" s="53"/>
      <c r="V87" s="53"/>
    </row>
    <row r="88" spans="2:22" s="51" customFormat="1" x14ac:dyDescent="0.2">
      <c r="B88" s="66" t="s">
        <v>181</v>
      </c>
      <c r="C88" s="51" t="s">
        <v>182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23"/>
        <v>0</v>
      </c>
      <c r="J88" s="56">
        <f t="shared" si="24"/>
        <v>0</v>
      </c>
      <c r="K88" s="57" t="str">
        <f t="shared" si="25"/>
        <v>NA</v>
      </c>
      <c r="L88" s="57" t="str">
        <f t="shared" si="26"/>
        <v>NA</v>
      </c>
      <c r="M88" s="57" t="str">
        <f t="shared" si="27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183</v>
      </c>
      <c r="C89" s="51" t="s">
        <v>184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23"/>
        <v>0</v>
      </c>
      <c r="J89" s="56">
        <f t="shared" si="24"/>
        <v>0</v>
      </c>
      <c r="K89" s="57" t="str">
        <f t="shared" si="25"/>
        <v>NA</v>
      </c>
      <c r="L89" s="57" t="str">
        <f t="shared" si="26"/>
        <v>NA</v>
      </c>
      <c r="M89" s="57" t="str">
        <f t="shared" si="27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185</v>
      </c>
      <c r="C90" s="51" t="s">
        <v>186</v>
      </c>
      <c r="D90" s="56">
        <v>885683.7</v>
      </c>
      <c r="E90" s="56">
        <v>966778.71</v>
      </c>
      <c r="F90" s="56">
        <v>15469.920000000002</v>
      </c>
      <c r="G90" s="56">
        <v>362472.36000000004</v>
      </c>
      <c r="H90" s="56">
        <v>516.5</v>
      </c>
      <c r="I90" s="56">
        <f t="shared" si="23"/>
        <v>362988.86000000004</v>
      </c>
      <c r="J90" s="56">
        <f t="shared" si="24"/>
        <v>603789.84999999986</v>
      </c>
      <c r="K90" s="57">
        <f t="shared" si="25"/>
        <v>0.6245378014168308</v>
      </c>
      <c r="L90" s="57">
        <f t="shared" si="26"/>
        <v>-0.98399848916821919</v>
      </c>
      <c r="M90" s="57">
        <f t="shared" si="27"/>
        <v>-0.62507204983858189</v>
      </c>
      <c r="R90" s="53"/>
      <c r="S90" s="53"/>
      <c r="T90" s="53"/>
      <c r="U90" s="53"/>
      <c r="V90" s="53"/>
    </row>
    <row r="91" spans="2:22" s="51" customFormat="1" x14ac:dyDescent="0.2">
      <c r="B91" s="66" t="s">
        <v>187</v>
      </c>
      <c r="C91" s="51" t="s">
        <v>188</v>
      </c>
      <c r="D91" s="56">
        <v>0</v>
      </c>
      <c r="E91" s="56">
        <v>1242297</v>
      </c>
      <c r="F91" s="56">
        <v>103524.8</v>
      </c>
      <c r="G91" s="56">
        <v>1207788.18</v>
      </c>
      <c r="H91" s="56">
        <v>0</v>
      </c>
      <c r="I91" s="56">
        <f t="shared" si="23"/>
        <v>1207788.18</v>
      </c>
      <c r="J91" s="56">
        <f t="shared" si="24"/>
        <v>34508.820000000065</v>
      </c>
      <c r="K91" s="57">
        <f t="shared" si="25"/>
        <v>2.7778236605256284E-2</v>
      </c>
      <c r="L91" s="57">
        <f t="shared" si="26"/>
        <v>-0.91666662641864216</v>
      </c>
      <c r="M91" s="57">
        <f t="shared" si="27"/>
        <v>-2.7778236605256284E-2</v>
      </c>
      <c r="R91" s="53"/>
      <c r="S91" s="53"/>
      <c r="T91" s="53"/>
      <c r="U91" s="53"/>
      <c r="V91" s="53"/>
    </row>
    <row r="92" spans="2:22" s="51" customFormat="1" x14ac:dyDescent="0.2">
      <c r="B92" s="66" t="s">
        <v>189</v>
      </c>
      <c r="C92" s="51" t="s">
        <v>190</v>
      </c>
      <c r="D92" s="56">
        <v>53731438.599999994</v>
      </c>
      <c r="E92" s="56">
        <v>53731438.599999994</v>
      </c>
      <c r="F92" s="56">
        <v>5655708.1500000004</v>
      </c>
      <c r="G92" s="56">
        <v>66445023.870000005</v>
      </c>
      <c r="H92" s="56">
        <v>0</v>
      </c>
      <c r="I92" s="56">
        <f t="shared" si="23"/>
        <v>66445023.870000005</v>
      </c>
      <c r="J92" s="56">
        <f t="shared" si="24"/>
        <v>-12713585.270000011</v>
      </c>
      <c r="K92" s="57">
        <f t="shared" si="25"/>
        <v>-0.2366135283413017</v>
      </c>
      <c r="L92" s="57">
        <f t="shared" si="26"/>
        <v>-0.8947411739316431</v>
      </c>
      <c r="M92" s="57">
        <f t="shared" si="27"/>
        <v>0.2366135283413017</v>
      </c>
      <c r="R92" s="53"/>
      <c r="S92" s="53"/>
      <c r="T92" s="53"/>
      <c r="U92" s="53"/>
      <c r="V92" s="53"/>
    </row>
    <row r="93" spans="2:22" s="51" customFormat="1" x14ac:dyDescent="0.2">
      <c r="B93" s="66" t="s">
        <v>191</v>
      </c>
      <c r="C93" s="51" t="s">
        <v>192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3"/>
        <v>0</v>
      </c>
      <c r="J93" s="56">
        <f t="shared" si="24"/>
        <v>0</v>
      </c>
      <c r="K93" s="57" t="str">
        <f t="shared" si="25"/>
        <v>NA</v>
      </c>
      <c r="L93" s="57" t="str">
        <f t="shared" si="26"/>
        <v>NA</v>
      </c>
      <c r="M93" s="57" t="str">
        <f t="shared" si="27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193</v>
      </c>
      <c r="C94" s="51" t="s">
        <v>194</v>
      </c>
      <c r="D94" s="56">
        <v>5970070.9499999993</v>
      </c>
      <c r="E94" s="56">
        <v>5540176.8000000017</v>
      </c>
      <c r="F94" s="56">
        <v>308386.89</v>
      </c>
      <c r="G94" s="56">
        <v>3976404.32</v>
      </c>
      <c r="H94" s="56">
        <v>243658.11999999991</v>
      </c>
      <c r="I94" s="56">
        <f t="shared" si="23"/>
        <v>4220062.4399999995</v>
      </c>
      <c r="J94" s="56">
        <f t="shared" si="24"/>
        <v>1320114.3600000022</v>
      </c>
      <c r="K94" s="57">
        <f t="shared" si="25"/>
        <v>0.23828018629297207</v>
      </c>
      <c r="L94" s="57">
        <f t="shared" si="26"/>
        <v>-0.94433627280631194</v>
      </c>
      <c r="M94" s="57">
        <f t="shared" si="27"/>
        <v>-0.28226039284522497</v>
      </c>
      <c r="R94" s="53"/>
      <c r="S94" s="53"/>
      <c r="T94" s="53"/>
      <c r="U94" s="53"/>
      <c r="V94" s="53"/>
    </row>
    <row r="95" spans="2:22" s="51" customFormat="1" x14ac:dyDescent="0.2">
      <c r="B95" s="66" t="s">
        <v>195</v>
      </c>
      <c r="C95" s="51" t="s">
        <v>196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23"/>
        <v>0</v>
      </c>
      <c r="J95" s="56">
        <f t="shared" si="24"/>
        <v>0</v>
      </c>
      <c r="K95" s="57" t="str">
        <f t="shared" si="25"/>
        <v>NA</v>
      </c>
      <c r="L95" s="57" t="str">
        <f t="shared" si="26"/>
        <v>NA</v>
      </c>
      <c r="M95" s="57" t="str">
        <f t="shared" si="27"/>
        <v>NA</v>
      </c>
      <c r="R95" s="53"/>
      <c r="S95" s="53"/>
      <c r="T95" s="53"/>
      <c r="U95" s="53"/>
      <c r="V95" s="53"/>
    </row>
    <row r="96" spans="2:22" s="51" customFormat="1" x14ac:dyDescent="0.2">
      <c r="B96" s="66" t="s">
        <v>197</v>
      </c>
      <c r="C96" s="51" t="s">
        <v>198</v>
      </c>
      <c r="D96" s="56">
        <v>153150</v>
      </c>
      <c r="E96" s="56">
        <v>240198.11</v>
      </c>
      <c r="F96" s="56">
        <v>12571.82</v>
      </c>
      <c r="G96" s="56">
        <v>119534.94999999998</v>
      </c>
      <c r="H96" s="56">
        <v>13033.589999999998</v>
      </c>
      <c r="I96" s="56">
        <f t="shared" si="23"/>
        <v>132568.53999999998</v>
      </c>
      <c r="J96" s="56">
        <f t="shared" si="24"/>
        <v>107629.57</v>
      </c>
      <c r="K96" s="57">
        <f t="shared" si="25"/>
        <v>0.44808666479515602</v>
      </c>
      <c r="L96" s="57">
        <f t="shared" si="26"/>
        <v>-0.94766062064351797</v>
      </c>
      <c r="M96" s="57">
        <f t="shared" si="27"/>
        <v>-0.50234849891200228</v>
      </c>
      <c r="R96" s="53"/>
      <c r="S96" s="53"/>
      <c r="T96" s="53"/>
      <c r="U96" s="53"/>
      <c r="V96" s="53"/>
    </row>
    <row r="97" spans="1:22" s="51" customFormat="1" x14ac:dyDescent="0.2">
      <c r="B97" s="66" t="s">
        <v>199</v>
      </c>
      <c r="C97" s="51" t="s">
        <v>200</v>
      </c>
      <c r="D97" s="56">
        <v>6411641.46</v>
      </c>
      <c r="E97" s="56">
        <v>4601489.9400000004</v>
      </c>
      <c r="F97" s="56">
        <v>279771.82</v>
      </c>
      <c r="G97" s="56">
        <v>4437534.05</v>
      </c>
      <c r="H97" s="56">
        <v>0</v>
      </c>
      <c r="I97" s="56">
        <f t="shared" si="23"/>
        <v>4437534.05</v>
      </c>
      <c r="J97" s="56">
        <f t="shared" si="24"/>
        <v>163955.8900000006</v>
      </c>
      <c r="K97" s="57">
        <f t="shared" si="25"/>
        <v>3.5631043887493663E-2</v>
      </c>
      <c r="L97" s="57">
        <f t="shared" si="26"/>
        <v>-0.93919973233713072</v>
      </c>
      <c r="M97" s="57">
        <f t="shared" si="27"/>
        <v>-3.5631043887493663E-2</v>
      </c>
      <c r="R97" s="53"/>
      <c r="S97" s="53"/>
      <c r="T97" s="53"/>
      <c r="U97" s="53"/>
      <c r="V97" s="53"/>
    </row>
    <row r="98" spans="1:22" s="51" customFormat="1" x14ac:dyDescent="0.2">
      <c r="B98" s="66" t="s">
        <v>201</v>
      </c>
      <c r="C98" s="51" t="s">
        <v>202</v>
      </c>
      <c r="D98" s="56">
        <v>2312322</v>
      </c>
      <c r="E98" s="56">
        <v>3006565.0300000003</v>
      </c>
      <c r="F98" s="56">
        <v>174459.70999999993</v>
      </c>
      <c r="G98" s="56">
        <v>2027128.62</v>
      </c>
      <c r="H98" s="56">
        <v>410740.63</v>
      </c>
      <c r="I98" s="56">
        <f t="shared" si="23"/>
        <v>2437869.25</v>
      </c>
      <c r="J98" s="56">
        <f t="shared" si="24"/>
        <v>568695.78000000026</v>
      </c>
      <c r="K98" s="57">
        <f t="shared" si="25"/>
        <v>0.18915133194374983</v>
      </c>
      <c r="L98" s="57">
        <f t="shared" si="26"/>
        <v>-0.94197374470227246</v>
      </c>
      <c r="M98" s="57">
        <f t="shared" si="27"/>
        <v>-0.32576591566356378</v>
      </c>
      <c r="R98" s="53"/>
      <c r="S98" s="53"/>
      <c r="T98" s="53"/>
      <c r="U98" s="53"/>
      <c r="V98" s="53"/>
    </row>
    <row r="99" spans="1:22" s="51" customFormat="1" x14ac:dyDescent="0.2">
      <c r="B99" s="66" t="s">
        <v>203</v>
      </c>
      <c r="C99" s="51" t="s">
        <v>204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23"/>
        <v>0</v>
      </c>
      <c r="J99" s="56">
        <f t="shared" si="24"/>
        <v>0</v>
      </c>
      <c r="K99" s="57" t="str">
        <f t="shared" si="25"/>
        <v>NA</v>
      </c>
      <c r="L99" s="57" t="str">
        <f t="shared" si="26"/>
        <v>NA</v>
      </c>
      <c r="M99" s="57" t="str">
        <f t="shared" si="27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205</v>
      </c>
      <c r="C100" s="51" t="s">
        <v>206</v>
      </c>
      <c r="D100" s="56">
        <v>445095</v>
      </c>
      <c r="E100" s="56">
        <v>1269901.74</v>
      </c>
      <c r="F100" s="56">
        <v>80596.67</v>
      </c>
      <c r="G100" s="56">
        <v>1203674.7599999998</v>
      </c>
      <c r="H100" s="56">
        <v>55237.469999999987</v>
      </c>
      <c r="I100" s="56">
        <f t="shared" si="23"/>
        <v>1258912.2299999997</v>
      </c>
      <c r="J100" s="56">
        <f t="shared" si="24"/>
        <v>10989.510000000242</v>
      </c>
      <c r="K100" s="57">
        <f t="shared" si="25"/>
        <v>8.6538270275936802E-3</v>
      </c>
      <c r="L100" s="57">
        <f t="shared" si="26"/>
        <v>-0.93653314468251703</v>
      </c>
      <c r="M100" s="57">
        <f t="shared" si="27"/>
        <v>-5.2151263293804304E-2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207</v>
      </c>
      <c r="C101" s="51" t="s">
        <v>208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23"/>
        <v>0</v>
      </c>
      <c r="J101" s="56">
        <f t="shared" si="24"/>
        <v>0</v>
      </c>
      <c r="K101" s="57" t="str">
        <f t="shared" si="25"/>
        <v>NA</v>
      </c>
      <c r="L101" s="57" t="str">
        <f t="shared" si="26"/>
        <v>NA</v>
      </c>
      <c r="M101" s="57" t="str">
        <f t="shared" si="27"/>
        <v>NA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209</v>
      </c>
      <c r="C102" s="51" t="s">
        <v>210</v>
      </c>
      <c r="D102" s="56">
        <v>640341.9</v>
      </c>
      <c r="E102" s="56">
        <v>7354486.3999999994</v>
      </c>
      <c r="F102" s="56">
        <v>28125</v>
      </c>
      <c r="G102" s="56">
        <v>6479420.7600000007</v>
      </c>
      <c r="H102" s="56">
        <v>329.67</v>
      </c>
      <c r="I102" s="56">
        <f t="shared" si="23"/>
        <v>6479750.4300000006</v>
      </c>
      <c r="J102" s="56">
        <f t="shared" si="24"/>
        <v>874735.96999999881</v>
      </c>
      <c r="K102" s="57">
        <f t="shared" si="25"/>
        <v>0.11893909682122723</v>
      </c>
      <c r="L102" s="57">
        <f t="shared" si="26"/>
        <v>-0.99617580365639125</v>
      </c>
      <c r="M102" s="57">
        <f t="shared" si="27"/>
        <v>-0.11898392252108834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211</v>
      </c>
      <c r="C103" s="51" t="s">
        <v>212</v>
      </c>
      <c r="D103" s="56">
        <v>14157244.5</v>
      </c>
      <c r="E103" s="56">
        <v>6893174.1399999997</v>
      </c>
      <c r="F103" s="56">
        <v>259168.98</v>
      </c>
      <c r="G103" s="56">
        <v>3270591.1700000004</v>
      </c>
      <c r="H103" s="56">
        <v>164689.54999999999</v>
      </c>
      <c r="I103" s="56">
        <f t="shared" ref="I103:I300" si="33">SUM(G103:H103)</f>
        <v>3435280.72</v>
      </c>
      <c r="J103" s="56">
        <f t="shared" ref="J103:J300" si="34">E103-I103</f>
        <v>3457893.4199999995</v>
      </c>
      <c r="K103" s="57">
        <f t="shared" ref="K103:K300" si="35">IF(E103=0,"NA",J103/E103)</f>
        <v>0.50164022404923603</v>
      </c>
      <c r="L103" s="57">
        <f t="shared" ref="L103:L300" si="36">IF(E103=0,"NA",(  ( F103 - (E103/$L$6)) / (E103/$L$6)))</f>
        <v>-0.96240208433208096</v>
      </c>
      <c r="M103" s="57">
        <f t="shared" ref="M103:M300" si="37">IF(E103=0,"NA",(  ( G103 - ($M$6*(E103/12))) / ($M$6*(E103/12))))</f>
        <v>-0.52553190974513808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213</v>
      </c>
      <c r="C104" s="51" t="s">
        <v>214</v>
      </c>
      <c r="D104" s="56">
        <v>41850</v>
      </c>
      <c r="E104" s="56">
        <v>160549.49000000002</v>
      </c>
      <c r="F104" s="56">
        <v>9564.0499999999993</v>
      </c>
      <c r="G104" s="56">
        <v>98418.29</v>
      </c>
      <c r="H104" s="56">
        <v>24887.56</v>
      </c>
      <c r="I104" s="56">
        <f t="shared" si="33"/>
        <v>123305.84999999999</v>
      </c>
      <c r="J104" s="56">
        <f t="shared" si="34"/>
        <v>37243.640000000029</v>
      </c>
      <c r="K104" s="57">
        <f t="shared" si="35"/>
        <v>0.23197607167733778</v>
      </c>
      <c r="L104" s="57">
        <f t="shared" si="36"/>
        <v>-0.94042927199581894</v>
      </c>
      <c r="M104" s="57">
        <f t="shared" si="37"/>
        <v>-0.38699095213569362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215</v>
      </c>
      <c r="C105" s="51" t="s">
        <v>216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3"/>
        <v>0</v>
      </c>
      <c r="J105" s="56">
        <f t="shared" si="34"/>
        <v>0</v>
      </c>
      <c r="K105" s="57" t="str">
        <f t="shared" si="35"/>
        <v>NA</v>
      </c>
      <c r="L105" s="57" t="str">
        <f t="shared" si="36"/>
        <v>NA</v>
      </c>
      <c r="M105" s="57" t="str">
        <f t="shared" si="37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217</v>
      </c>
      <c r="C106" s="51" t="s">
        <v>218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33"/>
        <v>0</v>
      </c>
      <c r="J106" s="56">
        <f t="shared" si="34"/>
        <v>0</v>
      </c>
      <c r="K106" s="57" t="str">
        <f t="shared" si="35"/>
        <v>NA</v>
      </c>
      <c r="L106" s="57" t="str">
        <f t="shared" si="36"/>
        <v>NA</v>
      </c>
      <c r="M106" s="57" t="str">
        <f t="shared" si="37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219</v>
      </c>
      <c r="C107" s="51" t="s">
        <v>220</v>
      </c>
      <c r="D107" s="56">
        <v>1509120</v>
      </c>
      <c r="E107" s="56">
        <v>274599.76</v>
      </c>
      <c r="F107" s="56">
        <v>44289.3</v>
      </c>
      <c r="G107" s="56">
        <v>96892.56</v>
      </c>
      <c r="H107" s="56">
        <v>800</v>
      </c>
      <c r="I107" s="56">
        <f t="shared" si="33"/>
        <v>97692.56</v>
      </c>
      <c r="J107" s="56">
        <f t="shared" si="34"/>
        <v>176907.2</v>
      </c>
      <c r="K107" s="57">
        <f t="shared" si="35"/>
        <v>0.6442365426685005</v>
      </c>
      <c r="L107" s="57">
        <f t="shared" si="36"/>
        <v>-0.8387132603466223</v>
      </c>
      <c r="M107" s="57">
        <f t="shared" si="37"/>
        <v>-0.64714987369253352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221</v>
      </c>
      <c r="C108" s="51" t="s">
        <v>222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3"/>
        <v>0</v>
      </c>
      <c r="J108" s="56">
        <f t="shared" si="34"/>
        <v>0</v>
      </c>
      <c r="K108" s="57" t="str">
        <f t="shared" si="35"/>
        <v>NA</v>
      </c>
      <c r="L108" s="57" t="str">
        <f t="shared" si="36"/>
        <v>NA</v>
      </c>
      <c r="M108" s="57" t="str">
        <f t="shared" si="37"/>
        <v>NA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223</v>
      </c>
      <c r="C109" s="51" t="s">
        <v>224</v>
      </c>
      <c r="D109" s="56">
        <v>844881.3</v>
      </c>
      <c r="E109" s="56">
        <v>1062990</v>
      </c>
      <c r="F109" s="56">
        <v>1162.9000000000001</v>
      </c>
      <c r="G109" s="56">
        <v>699470.83000000007</v>
      </c>
      <c r="H109" s="56">
        <v>450</v>
      </c>
      <c r="I109" s="56">
        <f t="shared" si="33"/>
        <v>699920.83000000007</v>
      </c>
      <c r="J109" s="56">
        <f t="shared" si="34"/>
        <v>363069.16999999993</v>
      </c>
      <c r="K109" s="57">
        <f t="shared" si="35"/>
        <v>0.34155464303521194</v>
      </c>
      <c r="L109" s="57">
        <f t="shared" si="36"/>
        <v>-0.99890601040461346</v>
      </c>
      <c r="M109" s="57">
        <f t="shared" si="37"/>
        <v>-0.34197797721521361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225</v>
      </c>
      <c r="C110" s="51" t="s">
        <v>226</v>
      </c>
      <c r="D110" s="56">
        <v>1778301</v>
      </c>
      <c r="E110" s="56">
        <v>1559976.53</v>
      </c>
      <c r="F110" s="56">
        <v>0</v>
      </c>
      <c r="G110" s="56">
        <v>0</v>
      </c>
      <c r="H110" s="56">
        <v>0</v>
      </c>
      <c r="I110" s="56">
        <f t="shared" si="33"/>
        <v>0</v>
      </c>
      <c r="J110" s="56">
        <f t="shared" si="34"/>
        <v>1559976.53</v>
      </c>
      <c r="K110" s="57">
        <f t="shared" si="35"/>
        <v>1</v>
      </c>
      <c r="L110" s="57">
        <f t="shared" si="36"/>
        <v>-1</v>
      </c>
      <c r="M110" s="57">
        <f t="shared" si="37"/>
        <v>-1</v>
      </c>
      <c r="R110" s="53"/>
      <c r="S110" s="53"/>
      <c r="T110" s="53"/>
      <c r="U110" s="53"/>
      <c r="V110" s="53"/>
    </row>
    <row r="111" spans="1:22" s="51" customFormat="1" x14ac:dyDescent="0.2">
      <c r="A111" s="63" t="s">
        <v>227</v>
      </c>
      <c r="B111" s="71"/>
      <c r="C111" s="63"/>
      <c r="D111" s="64">
        <v>823739509.8399992</v>
      </c>
      <c r="E111" s="64">
        <v>831542860.01999927</v>
      </c>
      <c r="F111" s="64">
        <v>82231367.920000017</v>
      </c>
      <c r="G111" s="64">
        <v>845620782.36000049</v>
      </c>
      <c r="H111" s="64">
        <v>3375798.25</v>
      </c>
      <c r="I111" s="64">
        <f t="shared" si="33"/>
        <v>848996580.61000049</v>
      </c>
      <c r="J111" s="64">
        <f t="shared" si="34"/>
        <v>-17453720.590001225</v>
      </c>
      <c r="K111" s="65">
        <f t="shared" si="35"/>
        <v>-2.0989562209194425E-2</v>
      </c>
      <c r="L111" s="65">
        <f t="shared" si="36"/>
        <v>-0.90110988636470002</v>
      </c>
      <c r="M111" s="65">
        <f t="shared" si="37"/>
        <v>1.6929881809895693E-2</v>
      </c>
      <c r="R111" s="53"/>
      <c r="S111" s="53"/>
      <c r="T111" s="53"/>
      <c r="U111" s="53"/>
      <c r="V111" s="53"/>
    </row>
    <row r="112" spans="1:22" s="51" customFormat="1" x14ac:dyDescent="0.2">
      <c r="A112" s="51" t="s">
        <v>228</v>
      </c>
      <c r="B112" s="66" t="s">
        <v>104</v>
      </c>
      <c r="C112" s="51" t="s">
        <v>105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3"/>
        <v>0</v>
      </c>
      <c r="J112" s="56">
        <f t="shared" si="34"/>
        <v>0</v>
      </c>
      <c r="K112" s="57" t="str">
        <f t="shared" si="35"/>
        <v>NA</v>
      </c>
      <c r="L112" s="57" t="str">
        <f t="shared" si="36"/>
        <v>NA</v>
      </c>
      <c r="M112" s="57" t="str">
        <f t="shared" si="37"/>
        <v>NA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108</v>
      </c>
      <c r="C113" s="51" t="s">
        <v>107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33"/>
        <v>0</v>
      </c>
      <c r="J113" s="56">
        <f t="shared" si="34"/>
        <v>0</v>
      </c>
      <c r="K113" s="57" t="str">
        <f t="shared" si="35"/>
        <v>NA</v>
      </c>
      <c r="L113" s="57" t="str">
        <f t="shared" si="36"/>
        <v>NA</v>
      </c>
      <c r="M113" s="57" t="str">
        <f t="shared" si="37"/>
        <v>NA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111</v>
      </c>
      <c r="C114" s="51" t="s">
        <v>112</v>
      </c>
      <c r="D114" s="56">
        <v>0</v>
      </c>
      <c r="E114" s="56">
        <v>0</v>
      </c>
      <c r="F114" s="56">
        <v>0</v>
      </c>
      <c r="G114" s="56">
        <v>28222.5</v>
      </c>
      <c r="H114" s="56">
        <v>0</v>
      </c>
      <c r="I114" s="56">
        <f t="shared" si="33"/>
        <v>28222.5</v>
      </c>
      <c r="J114" s="56">
        <f t="shared" si="34"/>
        <v>-28222.5</v>
      </c>
      <c r="K114" s="57" t="str">
        <f t="shared" si="35"/>
        <v>NA</v>
      </c>
      <c r="L114" s="57" t="str">
        <f t="shared" si="36"/>
        <v>NA</v>
      </c>
      <c r="M114" s="57" t="str">
        <f t="shared" si="37"/>
        <v>NA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119</v>
      </c>
      <c r="C115" s="51" t="s">
        <v>120</v>
      </c>
      <c r="D115" s="56">
        <v>94592.639999999999</v>
      </c>
      <c r="E115" s="56">
        <v>94592.639999999999</v>
      </c>
      <c r="F115" s="56">
        <v>2385</v>
      </c>
      <c r="G115" s="56">
        <v>21953.39</v>
      </c>
      <c r="H115" s="56">
        <v>0</v>
      </c>
      <c r="I115" s="56">
        <f t="shared" si="33"/>
        <v>21953.39</v>
      </c>
      <c r="J115" s="56">
        <f t="shared" si="34"/>
        <v>72639.25</v>
      </c>
      <c r="K115" s="57">
        <f t="shared" si="35"/>
        <v>0.76791651020629093</v>
      </c>
      <c r="L115" s="57">
        <f t="shared" si="36"/>
        <v>-0.97478662187671261</v>
      </c>
      <c r="M115" s="57">
        <f t="shared" si="37"/>
        <v>-0.76791651020629093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121</v>
      </c>
      <c r="C116" s="51" t="s">
        <v>122</v>
      </c>
      <c r="D116" s="56">
        <v>2555776.4299999983</v>
      </c>
      <c r="E116" s="56">
        <v>2555776.4299999983</v>
      </c>
      <c r="F116" s="56">
        <v>171942.93</v>
      </c>
      <c r="G116" s="56">
        <v>2190232.3200000008</v>
      </c>
      <c r="H116" s="56">
        <v>0</v>
      </c>
      <c r="I116" s="56">
        <f t="shared" si="33"/>
        <v>2190232.3200000008</v>
      </c>
      <c r="J116" s="56">
        <f t="shared" si="34"/>
        <v>365544.10999999754</v>
      </c>
      <c r="K116" s="57">
        <f t="shared" si="35"/>
        <v>0.14302663789727404</v>
      </c>
      <c r="L116" s="57">
        <f t="shared" si="36"/>
        <v>-0.93272379853663478</v>
      </c>
      <c r="M116" s="57">
        <f t="shared" si="37"/>
        <v>-0.14302663789727404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123</v>
      </c>
      <c r="C117" s="51" t="s">
        <v>124</v>
      </c>
      <c r="D117" s="56">
        <v>34486.04</v>
      </c>
      <c r="E117" s="56">
        <v>34486.04</v>
      </c>
      <c r="F117" s="56">
        <v>0</v>
      </c>
      <c r="G117" s="56">
        <v>0</v>
      </c>
      <c r="H117" s="56">
        <v>0</v>
      </c>
      <c r="I117" s="56">
        <f t="shared" si="33"/>
        <v>0</v>
      </c>
      <c r="J117" s="56">
        <f t="shared" si="34"/>
        <v>34486.04</v>
      </c>
      <c r="K117" s="57">
        <f t="shared" si="35"/>
        <v>1</v>
      </c>
      <c r="L117" s="57">
        <f t="shared" si="36"/>
        <v>-1</v>
      </c>
      <c r="M117" s="57">
        <f t="shared" si="37"/>
        <v>-1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229</v>
      </c>
      <c r="C118" s="51" t="s">
        <v>230</v>
      </c>
      <c r="D118" s="56">
        <v>806211.37</v>
      </c>
      <c r="E118" s="56">
        <v>806211.37</v>
      </c>
      <c r="F118" s="56">
        <v>82160.800000000003</v>
      </c>
      <c r="G118" s="56">
        <v>921466.3</v>
      </c>
      <c r="H118" s="56">
        <v>0</v>
      </c>
      <c r="I118" s="56">
        <f t="shared" si="33"/>
        <v>921466.3</v>
      </c>
      <c r="J118" s="56">
        <f t="shared" si="34"/>
        <v>-115254.93000000005</v>
      </c>
      <c r="K118" s="57">
        <f t="shared" si="35"/>
        <v>-0.14295870076850944</v>
      </c>
      <c r="L118" s="57">
        <f t="shared" si="36"/>
        <v>-0.89809024896287426</v>
      </c>
      <c r="M118" s="57">
        <f t="shared" si="37"/>
        <v>0.14295870076850928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322</v>
      </c>
      <c r="C119" s="51" t="s">
        <v>323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3"/>
        <v>0</v>
      </c>
      <c r="J119" s="56">
        <f t="shared" si="34"/>
        <v>0</v>
      </c>
      <c r="K119" s="57" t="str">
        <f t="shared" si="35"/>
        <v>NA</v>
      </c>
      <c r="L119" s="57" t="str">
        <f t="shared" si="36"/>
        <v>NA</v>
      </c>
      <c r="M119" s="57" t="str">
        <f t="shared" si="37"/>
        <v>NA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231</v>
      </c>
      <c r="C120" s="51" t="s">
        <v>232</v>
      </c>
      <c r="D120" s="56">
        <v>6357733.390000008</v>
      </c>
      <c r="E120" s="56">
        <v>6357733.390000008</v>
      </c>
      <c r="F120" s="56">
        <v>490743.03999999992</v>
      </c>
      <c r="G120" s="56">
        <v>5008147.07</v>
      </c>
      <c r="H120" s="56">
        <v>0</v>
      </c>
      <c r="I120" s="56">
        <f t="shared" si="33"/>
        <v>5008147.07</v>
      </c>
      <c r="J120" s="56">
        <f t="shared" si="34"/>
        <v>1349586.3200000077</v>
      </c>
      <c r="K120" s="57">
        <f t="shared" si="35"/>
        <v>0.21227475850477681</v>
      </c>
      <c r="L120" s="57">
        <f t="shared" si="36"/>
        <v>-0.9228116358619437</v>
      </c>
      <c r="M120" s="57">
        <f t="shared" si="37"/>
        <v>-0.21227475850477681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127</v>
      </c>
      <c r="C121" s="51" t="s">
        <v>128</v>
      </c>
      <c r="D121" s="56">
        <v>213172.88</v>
      </c>
      <c r="E121" s="56">
        <v>213172.88</v>
      </c>
      <c r="F121" s="56">
        <v>0</v>
      </c>
      <c r="G121" s="56">
        <v>29816.34</v>
      </c>
      <c r="H121" s="56">
        <v>0</v>
      </c>
      <c r="I121" s="56">
        <f t="shared" si="33"/>
        <v>29816.34</v>
      </c>
      <c r="J121" s="56">
        <f t="shared" si="34"/>
        <v>183356.54</v>
      </c>
      <c r="K121" s="57">
        <f t="shared" si="35"/>
        <v>0.86013070705804606</v>
      </c>
      <c r="L121" s="57">
        <f t="shared" si="36"/>
        <v>-1</v>
      </c>
      <c r="M121" s="57">
        <f t="shared" si="37"/>
        <v>-0.86013070705804606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233</v>
      </c>
      <c r="C122" s="51" t="s">
        <v>234</v>
      </c>
      <c r="D122" s="56">
        <v>942370.69</v>
      </c>
      <c r="E122" s="56">
        <v>942370.69</v>
      </c>
      <c r="F122" s="56">
        <v>56014.97</v>
      </c>
      <c r="G122" s="56">
        <v>749554.17999999993</v>
      </c>
      <c r="H122" s="56">
        <v>0</v>
      </c>
      <c r="I122" s="56">
        <f t="shared" si="33"/>
        <v>749554.17999999993</v>
      </c>
      <c r="J122" s="56">
        <f t="shared" si="34"/>
        <v>192816.51</v>
      </c>
      <c r="K122" s="57">
        <f t="shared" si="35"/>
        <v>0.2046079234488925</v>
      </c>
      <c r="L122" s="57">
        <f t="shared" si="36"/>
        <v>-0.9405595159161837</v>
      </c>
      <c r="M122" s="57">
        <f t="shared" si="37"/>
        <v>-0.2046079234488925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129</v>
      </c>
      <c r="C123" s="51" t="s">
        <v>130</v>
      </c>
      <c r="D123" s="56">
        <v>9883534.5700000003</v>
      </c>
      <c r="E123" s="56">
        <v>9883534.5700000003</v>
      </c>
      <c r="F123" s="56">
        <v>799336.14999999991</v>
      </c>
      <c r="G123" s="56">
        <v>8467337.2599999979</v>
      </c>
      <c r="H123" s="56">
        <v>0</v>
      </c>
      <c r="I123" s="56">
        <f t="shared" si="33"/>
        <v>8467337.2599999979</v>
      </c>
      <c r="J123" s="56">
        <f t="shared" si="34"/>
        <v>1416197.3100000024</v>
      </c>
      <c r="K123" s="57">
        <f t="shared" si="35"/>
        <v>0.14328854722668333</v>
      </c>
      <c r="L123" s="57">
        <f t="shared" si="36"/>
        <v>-0.91912446459930774</v>
      </c>
      <c r="M123" s="57">
        <f t="shared" si="37"/>
        <v>-0.14328854722668333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131</v>
      </c>
      <c r="C124" s="51" t="s">
        <v>132</v>
      </c>
      <c r="D124" s="56">
        <v>12364932.540000001</v>
      </c>
      <c r="E124" s="56">
        <v>12498338.540000001</v>
      </c>
      <c r="F124" s="56">
        <v>1773407.0200000003</v>
      </c>
      <c r="G124" s="56">
        <v>18451880.73</v>
      </c>
      <c r="H124" s="56">
        <v>0</v>
      </c>
      <c r="I124" s="56">
        <f t="shared" si="33"/>
        <v>18451880.73</v>
      </c>
      <c r="J124" s="56">
        <f t="shared" si="34"/>
        <v>-5953542.1899999995</v>
      </c>
      <c r="K124" s="57">
        <f t="shared" si="35"/>
        <v>-0.47634668967768246</v>
      </c>
      <c r="L124" s="57">
        <f t="shared" si="36"/>
        <v>-0.85810857864632628</v>
      </c>
      <c r="M124" s="57">
        <f t="shared" si="37"/>
        <v>0.47634668967768246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235</v>
      </c>
      <c r="C125" s="51" t="s">
        <v>236</v>
      </c>
      <c r="D125" s="56">
        <v>5785820.2100000028</v>
      </c>
      <c r="E125" s="56">
        <v>5785820.2100000028</v>
      </c>
      <c r="F125" s="56">
        <v>316694.40000000002</v>
      </c>
      <c r="G125" s="56">
        <v>3275558.06</v>
      </c>
      <c r="H125" s="56">
        <v>0</v>
      </c>
      <c r="I125" s="56">
        <f t="shared" si="33"/>
        <v>3275558.06</v>
      </c>
      <c r="J125" s="56">
        <f t="shared" si="34"/>
        <v>2510262.1500000027</v>
      </c>
      <c r="K125" s="57">
        <f t="shared" si="35"/>
        <v>0.43386452722145707</v>
      </c>
      <c r="L125" s="57">
        <f t="shared" si="36"/>
        <v>-0.94526369840309987</v>
      </c>
      <c r="M125" s="57">
        <f t="shared" si="37"/>
        <v>-0.43386452722145707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237</v>
      </c>
      <c r="C126" s="51" t="s">
        <v>238</v>
      </c>
      <c r="D126" s="56">
        <v>5091500.4900000039</v>
      </c>
      <c r="E126" s="56">
        <v>5091500.4900000039</v>
      </c>
      <c r="F126" s="56">
        <v>421196.85</v>
      </c>
      <c r="G126" s="56">
        <v>4395663.4399999995</v>
      </c>
      <c r="H126" s="56">
        <v>0</v>
      </c>
      <c r="I126" s="56">
        <f t="shared" si="33"/>
        <v>4395663.4399999995</v>
      </c>
      <c r="J126" s="56">
        <f t="shared" si="34"/>
        <v>695837.05000000447</v>
      </c>
      <c r="K126" s="57">
        <f t="shared" si="35"/>
        <v>0.13666640145997588</v>
      </c>
      <c r="L126" s="57">
        <f t="shared" si="36"/>
        <v>-0.91727451449189601</v>
      </c>
      <c r="M126" s="57">
        <f t="shared" si="37"/>
        <v>-0.13666640145997588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239</v>
      </c>
      <c r="C127" s="51" t="s">
        <v>240</v>
      </c>
      <c r="D127" s="56">
        <v>2182444.09</v>
      </c>
      <c r="E127" s="56">
        <v>2182444.09</v>
      </c>
      <c r="F127" s="56">
        <v>290461.83</v>
      </c>
      <c r="G127" s="56">
        <v>2845679.8600000003</v>
      </c>
      <c r="H127" s="56">
        <v>0</v>
      </c>
      <c r="I127" s="56">
        <f t="shared" si="33"/>
        <v>2845679.8600000003</v>
      </c>
      <c r="J127" s="56">
        <f t="shared" si="34"/>
        <v>-663235.77000000048</v>
      </c>
      <c r="K127" s="57">
        <f t="shared" si="35"/>
        <v>-0.30389588124569117</v>
      </c>
      <c r="L127" s="57">
        <f t="shared" si="36"/>
        <v>-0.86690984143378436</v>
      </c>
      <c r="M127" s="57">
        <f t="shared" si="37"/>
        <v>0.30389588124569117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133</v>
      </c>
      <c r="C128" s="51" t="s">
        <v>134</v>
      </c>
      <c r="D128" s="56">
        <v>2076449.62</v>
      </c>
      <c r="E128" s="56">
        <v>2353545.6</v>
      </c>
      <c r="F128" s="56">
        <v>212950.76</v>
      </c>
      <c r="G128" s="56">
        <v>2220242.3900000006</v>
      </c>
      <c r="H128" s="56">
        <v>0</v>
      </c>
      <c r="I128" s="56">
        <f t="shared" si="33"/>
        <v>2220242.3900000006</v>
      </c>
      <c r="J128" s="56">
        <f t="shared" si="34"/>
        <v>133303.2099999995</v>
      </c>
      <c r="K128" s="57">
        <f t="shared" si="35"/>
        <v>5.6639314742828649E-2</v>
      </c>
      <c r="L128" s="57">
        <f t="shared" si="36"/>
        <v>-0.90951916971568336</v>
      </c>
      <c r="M128" s="57">
        <f t="shared" si="37"/>
        <v>-5.6639314742828649E-2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135</v>
      </c>
      <c r="C129" s="51" t="s">
        <v>136</v>
      </c>
      <c r="D129" s="56">
        <v>11591368.090000005</v>
      </c>
      <c r="E129" s="56">
        <v>11889205.490000004</v>
      </c>
      <c r="F129" s="56">
        <v>691697.99000000011</v>
      </c>
      <c r="G129" s="56">
        <v>7236976.7799999993</v>
      </c>
      <c r="H129" s="56">
        <v>332.5</v>
      </c>
      <c r="I129" s="56">
        <f t="shared" si="33"/>
        <v>7237309.2799999993</v>
      </c>
      <c r="J129" s="56">
        <f t="shared" si="34"/>
        <v>4651896.2100000046</v>
      </c>
      <c r="K129" s="57">
        <f t="shared" si="35"/>
        <v>0.39127057009088695</v>
      </c>
      <c r="L129" s="57">
        <f t="shared" si="36"/>
        <v>-0.94182134453124</v>
      </c>
      <c r="M129" s="57">
        <f t="shared" si="37"/>
        <v>-0.39129853663585751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137</v>
      </c>
      <c r="C130" s="51" t="s">
        <v>138</v>
      </c>
      <c r="D130" s="56">
        <v>1738627.69</v>
      </c>
      <c r="E130" s="56">
        <v>1792894.25</v>
      </c>
      <c r="F130" s="56">
        <v>7480.9699999999993</v>
      </c>
      <c r="G130" s="56">
        <v>67247.12</v>
      </c>
      <c r="H130" s="56">
        <v>0</v>
      </c>
      <c r="I130" s="56">
        <f t="shared" si="33"/>
        <v>67247.12</v>
      </c>
      <c r="J130" s="56">
        <f t="shared" si="34"/>
        <v>1725647.13</v>
      </c>
      <c r="K130" s="57">
        <f t="shared" si="35"/>
        <v>0.96249242251739042</v>
      </c>
      <c r="L130" s="57">
        <f t="shared" si="36"/>
        <v>-0.99582743377084293</v>
      </c>
      <c r="M130" s="57">
        <f t="shared" si="37"/>
        <v>-0.96249242251739042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139</v>
      </c>
      <c r="C131" s="51" t="s">
        <v>140</v>
      </c>
      <c r="D131" s="56">
        <v>45000</v>
      </c>
      <c r="E131" s="56">
        <v>61300</v>
      </c>
      <c r="F131" s="56">
        <v>4187.37</v>
      </c>
      <c r="G131" s="56">
        <v>4187.37</v>
      </c>
      <c r="H131" s="56">
        <v>0</v>
      </c>
      <c r="I131" s="56">
        <f t="shared" si="33"/>
        <v>4187.37</v>
      </c>
      <c r="J131" s="56">
        <f t="shared" si="34"/>
        <v>57112.63</v>
      </c>
      <c r="K131" s="57">
        <f t="shared" si="35"/>
        <v>0.9316905383360522</v>
      </c>
      <c r="L131" s="57">
        <f t="shared" si="36"/>
        <v>-0.9316905383360522</v>
      </c>
      <c r="M131" s="57">
        <f t="shared" si="37"/>
        <v>-0.9316905383360522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143</v>
      </c>
      <c r="C132" s="51" t="s">
        <v>144</v>
      </c>
      <c r="D132" s="56">
        <v>10966590</v>
      </c>
      <c r="E132" s="56">
        <v>11063522.4</v>
      </c>
      <c r="F132" s="56">
        <v>923138.41</v>
      </c>
      <c r="G132" s="56">
        <v>9325311.370000001</v>
      </c>
      <c r="H132" s="56">
        <v>0</v>
      </c>
      <c r="I132" s="56">
        <f t="shared" si="33"/>
        <v>9325311.370000001</v>
      </c>
      <c r="J132" s="56">
        <f t="shared" si="34"/>
        <v>1738211.0299999993</v>
      </c>
      <c r="K132" s="57">
        <f t="shared" si="35"/>
        <v>0.15711190045586199</v>
      </c>
      <c r="L132" s="57">
        <f t="shared" si="36"/>
        <v>-0.91656017165021508</v>
      </c>
      <c r="M132" s="57">
        <f t="shared" si="37"/>
        <v>-0.15711190045586199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145</v>
      </c>
      <c r="C133" s="51" t="s">
        <v>146</v>
      </c>
      <c r="D133" s="56">
        <v>0</v>
      </c>
      <c r="E133" s="56">
        <v>102.36</v>
      </c>
      <c r="F133" s="56">
        <v>37935.770000000011</v>
      </c>
      <c r="G133" s="56">
        <v>112946.96</v>
      </c>
      <c r="H133" s="56">
        <v>0</v>
      </c>
      <c r="I133" s="56">
        <f t="shared" si="33"/>
        <v>112946.96</v>
      </c>
      <c r="J133" s="56">
        <f t="shared" si="34"/>
        <v>-112844.6</v>
      </c>
      <c r="K133" s="57">
        <f t="shared" si="35"/>
        <v>-1102.428683079328</v>
      </c>
      <c r="L133" s="57">
        <f t="shared" si="36"/>
        <v>369.61127393513101</v>
      </c>
      <c r="M133" s="57">
        <f t="shared" si="37"/>
        <v>1102.428683079328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147</v>
      </c>
      <c r="C134" s="51" t="s">
        <v>148</v>
      </c>
      <c r="D134" s="56">
        <v>12162586.579999993</v>
      </c>
      <c r="E134" s="56">
        <v>12204406.579999993</v>
      </c>
      <c r="F134" s="56">
        <v>868024.1</v>
      </c>
      <c r="G134" s="56">
        <v>8787451.5700000022</v>
      </c>
      <c r="H134" s="56">
        <v>0</v>
      </c>
      <c r="I134" s="56">
        <f t="shared" si="33"/>
        <v>8787451.5700000022</v>
      </c>
      <c r="J134" s="56">
        <f t="shared" si="34"/>
        <v>3416955.0099999905</v>
      </c>
      <c r="K134" s="57">
        <f t="shared" si="35"/>
        <v>0.27997715313741967</v>
      </c>
      <c r="L134" s="57">
        <f t="shared" si="36"/>
        <v>-0.9288761731830143</v>
      </c>
      <c r="M134" s="57">
        <f t="shared" si="37"/>
        <v>-0.27997715313741967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149</v>
      </c>
      <c r="C135" s="51" t="s">
        <v>150</v>
      </c>
      <c r="D135" s="56">
        <v>5000</v>
      </c>
      <c r="E135" s="56">
        <v>5000</v>
      </c>
      <c r="F135" s="56">
        <v>0</v>
      </c>
      <c r="G135" s="56">
        <v>0</v>
      </c>
      <c r="H135" s="56">
        <v>0</v>
      </c>
      <c r="I135" s="56">
        <f t="shared" si="33"/>
        <v>0</v>
      </c>
      <c r="J135" s="56">
        <f t="shared" si="34"/>
        <v>5000</v>
      </c>
      <c r="K135" s="57">
        <f t="shared" si="35"/>
        <v>1</v>
      </c>
      <c r="L135" s="57">
        <f t="shared" si="36"/>
        <v>-1</v>
      </c>
      <c r="M135" s="57">
        <f t="shared" si="37"/>
        <v>-1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161</v>
      </c>
      <c r="C136" s="51" t="s">
        <v>162</v>
      </c>
      <c r="D136" s="56">
        <v>1636041.8100000008</v>
      </c>
      <c r="E136" s="56">
        <v>1640056.9700000007</v>
      </c>
      <c r="F136" s="56">
        <v>131363.99000000005</v>
      </c>
      <c r="G136" s="56">
        <v>1669675.7900000012</v>
      </c>
      <c r="H136" s="56">
        <v>0</v>
      </c>
      <c r="I136" s="56">
        <f t="shared" si="33"/>
        <v>1669675.7900000012</v>
      </c>
      <c r="J136" s="56">
        <f t="shared" si="34"/>
        <v>-29618.820000000531</v>
      </c>
      <c r="K136" s="57">
        <f t="shared" si="35"/>
        <v>-1.8059628745701755E-2</v>
      </c>
      <c r="L136" s="57">
        <f t="shared" si="36"/>
        <v>-0.91990278849886542</v>
      </c>
      <c r="M136" s="57">
        <f t="shared" si="37"/>
        <v>1.8059628745701755E-2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163</v>
      </c>
      <c r="C137" s="51" t="s">
        <v>164</v>
      </c>
      <c r="D137" s="56">
        <v>4710268.5</v>
      </c>
      <c r="E137" s="56">
        <v>4541196.4499999993</v>
      </c>
      <c r="F137" s="56">
        <v>192112.96</v>
      </c>
      <c r="G137" s="56">
        <v>2858662.28</v>
      </c>
      <c r="H137" s="56">
        <v>502204.50000000006</v>
      </c>
      <c r="I137" s="56">
        <f t="shared" si="33"/>
        <v>3360866.78</v>
      </c>
      <c r="J137" s="56">
        <f t="shared" si="34"/>
        <v>1180329.6699999995</v>
      </c>
      <c r="K137" s="57">
        <f t="shared" si="35"/>
        <v>0.25991601178143253</v>
      </c>
      <c r="L137" s="57">
        <f t="shared" si="36"/>
        <v>-0.95769551876576486</v>
      </c>
      <c r="M137" s="57">
        <f t="shared" si="37"/>
        <v>-0.37050459906882022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241</v>
      </c>
      <c r="C138" s="51" t="s">
        <v>242</v>
      </c>
      <c r="D138" s="56">
        <v>0</v>
      </c>
      <c r="E138" s="56">
        <v>255000</v>
      </c>
      <c r="F138" s="56">
        <v>29500</v>
      </c>
      <c r="G138" s="56">
        <v>217375</v>
      </c>
      <c r="H138" s="56">
        <v>8875</v>
      </c>
      <c r="I138" s="56">
        <f t="shared" si="33"/>
        <v>226250</v>
      </c>
      <c r="J138" s="56">
        <f t="shared" si="34"/>
        <v>28750</v>
      </c>
      <c r="K138" s="57">
        <f t="shared" si="35"/>
        <v>0.11274509803921569</v>
      </c>
      <c r="L138" s="57">
        <f t="shared" si="36"/>
        <v>-0.88431372549019605</v>
      </c>
      <c r="M138" s="57">
        <f t="shared" si="37"/>
        <v>-0.14754901960784314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243</v>
      </c>
      <c r="C139" s="51" t="s">
        <v>244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3"/>
        <v>0</v>
      </c>
      <c r="J139" s="56">
        <f t="shared" si="34"/>
        <v>0</v>
      </c>
      <c r="K139" s="57" t="str">
        <f t="shared" si="35"/>
        <v>NA</v>
      </c>
      <c r="L139" s="57" t="str">
        <f t="shared" si="36"/>
        <v>NA</v>
      </c>
      <c r="M139" s="57" t="str">
        <f t="shared" si="37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245</v>
      </c>
      <c r="C140" s="51" t="s">
        <v>246</v>
      </c>
      <c r="D140" s="56">
        <v>168300</v>
      </c>
      <c r="E140" s="56">
        <v>168300</v>
      </c>
      <c r="F140" s="56">
        <v>0</v>
      </c>
      <c r="G140" s="56">
        <v>33500</v>
      </c>
      <c r="H140" s="56">
        <v>0</v>
      </c>
      <c r="I140" s="56">
        <f t="shared" si="33"/>
        <v>33500</v>
      </c>
      <c r="J140" s="56">
        <f t="shared" si="34"/>
        <v>134800</v>
      </c>
      <c r="K140" s="57">
        <f t="shared" si="35"/>
        <v>0.80095068330362451</v>
      </c>
      <c r="L140" s="57">
        <f t="shared" si="36"/>
        <v>-1</v>
      </c>
      <c r="M140" s="57">
        <f t="shared" si="37"/>
        <v>-0.80095068330362451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247</v>
      </c>
      <c r="C141" s="51" t="s">
        <v>248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33"/>
        <v>0</v>
      </c>
      <c r="J141" s="56">
        <f t="shared" si="34"/>
        <v>0</v>
      </c>
      <c r="K141" s="57" t="str">
        <f t="shared" si="35"/>
        <v>NA</v>
      </c>
      <c r="L141" s="57" t="str">
        <f t="shared" si="36"/>
        <v>NA</v>
      </c>
      <c r="M141" s="57" t="str">
        <f t="shared" si="37"/>
        <v>NA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173</v>
      </c>
      <c r="C142" s="51" t="s">
        <v>174</v>
      </c>
      <c r="D142" s="56">
        <v>280800</v>
      </c>
      <c r="E142" s="56">
        <v>495800</v>
      </c>
      <c r="F142" s="56">
        <v>0</v>
      </c>
      <c r="G142" s="56">
        <v>450061.73</v>
      </c>
      <c r="H142" s="56">
        <v>35000</v>
      </c>
      <c r="I142" s="56">
        <f t="shared" si="33"/>
        <v>485061.73</v>
      </c>
      <c r="J142" s="56">
        <f t="shared" si="34"/>
        <v>10738.270000000019</v>
      </c>
      <c r="K142" s="57">
        <f t="shared" si="35"/>
        <v>2.1658471157724925E-2</v>
      </c>
      <c r="L142" s="57">
        <f t="shared" si="36"/>
        <v>-1</v>
      </c>
      <c r="M142" s="57">
        <f t="shared" si="37"/>
        <v>-9.2251452198467157E-2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175</v>
      </c>
      <c r="C143" s="51" t="s">
        <v>176</v>
      </c>
      <c r="D143" s="56">
        <v>4050</v>
      </c>
      <c r="E143" s="56">
        <v>50</v>
      </c>
      <c r="F143" s="56">
        <v>0</v>
      </c>
      <c r="G143" s="56">
        <v>21875.9</v>
      </c>
      <c r="H143" s="56">
        <v>0</v>
      </c>
      <c r="I143" s="56">
        <f t="shared" si="33"/>
        <v>21875.9</v>
      </c>
      <c r="J143" s="56">
        <f t="shared" si="34"/>
        <v>-21825.9</v>
      </c>
      <c r="K143" s="57">
        <f t="shared" si="35"/>
        <v>-436.51800000000003</v>
      </c>
      <c r="L143" s="57">
        <f t="shared" si="36"/>
        <v>-1</v>
      </c>
      <c r="M143" s="57">
        <f t="shared" si="37"/>
        <v>436.51800000000003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249</v>
      </c>
      <c r="C144" s="51" t="s">
        <v>250</v>
      </c>
      <c r="D144" s="56">
        <v>4500</v>
      </c>
      <c r="E144" s="56">
        <v>15500</v>
      </c>
      <c r="F144" s="56">
        <v>5540</v>
      </c>
      <c r="G144" s="56">
        <v>19987.29</v>
      </c>
      <c r="H144" s="56">
        <v>2967.88</v>
      </c>
      <c r="I144" s="56">
        <f t="shared" si="33"/>
        <v>22955.170000000002</v>
      </c>
      <c r="J144" s="56">
        <f t="shared" si="34"/>
        <v>-7455.1700000000019</v>
      </c>
      <c r="K144" s="57">
        <f t="shared" si="35"/>
        <v>-0.48097870967741946</v>
      </c>
      <c r="L144" s="57">
        <f t="shared" si="36"/>
        <v>-0.64258064516129032</v>
      </c>
      <c r="M144" s="57">
        <f t="shared" si="37"/>
        <v>0.28950258064516132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251</v>
      </c>
      <c r="C145" s="51" t="s">
        <v>252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3"/>
        <v>0</v>
      </c>
      <c r="J145" s="56">
        <f t="shared" si="34"/>
        <v>0</v>
      </c>
      <c r="K145" s="57" t="str">
        <f t="shared" si="35"/>
        <v>NA</v>
      </c>
      <c r="L145" s="57" t="str">
        <f t="shared" si="36"/>
        <v>NA</v>
      </c>
      <c r="M145" s="57" t="str">
        <f t="shared" si="37"/>
        <v>NA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286</v>
      </c>
      <c r="C146" s="51" t="s">
        <v>287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3"/>
        <v>0</v>
      </c>
      <c r="J146" s="56">
        <f t="shared" si="34"/>
        <v>0</v>
      </c>
      <c r="K146" s="57" t="str">
        <f t="shared" si="35"/>
        <v>NA</v>
      </c>
      <c r="L146" s="57" t="str">
        <f t="shared" si="36"/>
        <v>NA</v>
      </c>
      <c r="M146" s="57" t="str">
        <f t="shared" si="37"/>
        <v>NA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177</v>
      </c>
      <c r="C147" s="51" t="s">
        <v>178</v>
      </c>
      <c r="D147" s="56">
        <v>3975</v>
      </c>
      <c r="E147" s="56">
        <v>975</v>
      </c>
      <c r="F147" s="56">
        <v>0</v>
      </c>
      <c r="G147" s="56">
        <v>0</v>
      </c>
      <c r="H147" s="56">
        <v>0</v>
      </c>
      <c r="I147" s="56">
        <f t="shared" si="33"/>
        <v>0</v>
      </c>
      <c r="J147" s="56">
        <f t="shared" si="34"/>
        <v>975</v>
      </c>
      <c r="K147" s="57">
        <f t="shared" si="35"/>
        <v>1</v>
      </c>
      <c r="L147" s="57">
        <f t="shared" si="36"/>
        <v>-1</v>
      </c>
      <c r="M147" s="57">
        <f t="shared" si="37"/>
        <v>-1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179</v>
      </c>
      <c r="C148" s="51" t="s">
        <v>180</v>
      </c>
      <c r="D148" s="56">
        <v>5900</v>
      </c>
      <c r="E148" s="56">
        <v>48299</v>
      </c>
      <c r="F148" s="56">
        <v>-466.66</v>
      </c>
      <c r="G148" s="56">
        <v>41076.080000000002</v>
      </c>
      <c r="H148" s="56">
        <v>816.66</v>
      </c>
      <c r="I148" s="56">
        <f t="shared" si="33"/>
        <v>41892.740000000005</v>
      </c>
      <c r="J148" s="56">
        <f t="shared" si="34"/>
        <v>6406.2599999999948</v>
      </c>
      <c r="K148" s="57">
        <f t="shared" si="35"/>
        <v>0.13263752872730272</v>
      </c>
      <c r="L148" s="57">
        <f t="shared" si="36"/>
        <v>-1.0096618977618586</v>
      </c>
      <c r="M148" s="57">
        <f t="shared" si="37"/>
        <v>-0.14954595333236709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451</v>
      </c>
      <c r="C149" s="51" t="s">
        <v>452</v>
      </c>
      <c r="D149" s="56">
        <v>0</v>
      </c>
      <c r="E149" s="56">
        <v>14994</v>
      </c>
      <c r="F149" s="56">
        <v>0</v>
      </c>
      <c r="G149" s="56">
        <v>0</v>
      </c>
      <c r="H149" s="56">
        <v>14994</v>
      </c>
      <c r="I149" s="56">
        <f t="shared" si="33"/>
        <v>14994</v>
      </c>
      <c r="J149" s="56">
        <f t="shared" si="34"/>
        <v>0</v>
      </c>
      <c r="K149" s="57">
        <f t="shared" si="35"/>
        <v>0</v>
      </c>
      <c r="L149" s="57">
        <f t="shared" si="36"/>
        <v>-1</v>
      </c>
      <c r="M149" s="57">
        <f t="shared" si="37"/>
        <v>-1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185</v>
      </c>
      <c r="C150" s="51" t="s">
        <v>186</v>
      </c>
      <c r="D150" s="56">
        <v>69750</v>
      </c>
      <c r="E150" s="56">
        <v>79565</v>
      </c>
      <c r="F150" s="56">
        <v>1765.13</v>
      </c>
      <c r="G150" s="56">
        <v>25699.649999999994</v>
      </c>
      <c r="H150" s="56">
        <v>0</v>
      </c>
      <c r="I150" s="56">
        <f t="shared" si="33"/>
        <v>25699.649999999994</v>
      </c>
      <c r="J150" s="56">
        <f t="shared" si="34"/>
        <v>53865.350000000006</v>
      </c>
      <c r="K150" s="57">
        <f t="shared" si="35"/>
        <v>0.67699805190724571</v>
      </c>
      <c r="L150" s="57">
        <f t="shared" si="36"/>
        <v>-0.97781524539684528</v>
      </c>
      <c r="M150" s="57">
        <f t="shared" si="37"/>
        <v>-0.67699805190724571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191</v>
      </c>
      <c r="C151" s="51" t="s">
        <v>192</v>
      </c>
      <c r="D151" s="56">
        <v>3582.25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33"/>
        <v>0</v>
      </c>
      <c r="J151" s="56">
        <f t="shared" si="34"/>
        <v>0</v>
      </c>
      <c r="K151" s="57" t="str">
        <f t="shared" si="35"/>
        <v>NA</v>
      </c>
      <c r="L151" s="57" t="str">
        <f t="shared" si="36"/>
        <v>NA</v>
      </c>
      <c r="M151" s="57" t="str">
        <f t="shared" si="37"/>
        <v>NA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193</v>
      </c>
      <c r="C152" s="51" t="s">
        <v>194</v>
      </c>
      <c r="D152" s="56">
        <v>608769.69000000006</v>
      </c>
      <c r="E152" s="56">
        <v>573328.43000000005</v>
      </c>
      <c r="F152" s="56">
        <v>2916.54</v>
      </c>
      <c r="G152" s="56">
        <v>120348.05</v>
      </c>
      <c r="H152" s="56">
        <v>1183.98</v>
      </c>
      <c r="I152" s="56">
        <f t="shared" si="33"/>
        <v>121532.03</v>
      </c>
      <c r="J152" s="56">
        <f t="shared" si="34"/>
        <v>451796.4</v>
      </c>
      <c r="K152" s="57">
        <f t="shared" si="35"/>
        <v>0.78802371617957268</v>
      </c>
      <c r="L152" s="57">
        <f t="shared" si="36"/>
        <v>-0.99491296812195407</v>
      </c>
      <c r="M152" s="57">
        <f t="shared" si="37"/>
        <v>-0.79008881523632102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197</v>
      </c>
      <c r="C153" s="51" t="s">
        <v>198</v>
      </c>
      <c r="D153" s="56">
        <v>12059</v>
      </c>
      <c r="E153" s="56">
        <v>48142.69</v>
      </c>
      <c r="F153" s="56">
        <v>0</v>
      </c>
      <c r="G153" s="56">
        <v>29410.43</v>
      </c>
      <c r="H153" s="56">
        <v>0</v>
      </c>
      <c r="I153" s="56">
        <f t="shared" si="33"/>
        <v>29410.43</v>
      </c>
      <c r="J153" s="56">
        <f t="shared" si="34"/>
        <v>18732.260000000002</v>
      </c>
      <c r="K153" s="57">
        <f t="shared" si="35"/>
        <v>0.38909873960096542</v>
      </c>
      <c r="L153" s="57">
        <f t="shared" si="36"/>
        <v>-1</v>
      </c>
      <c r="M153" s="57">
        <f t="shared" si="37"/>
        <v>-0.38909873960096542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199</v>
      </c>
      <c r="C154" s="51" t="s">
        <v>200</v>
      </c>
      <c r="D154" s="56">
        <v>69999</v>
      </c>
      <c r="E154" s="56">
        <v>28999</v>
      </c>
      <c r="F154" s="56">
        <v>0</v>
      </c>
      <c r="G154" s="56">
        <v>2499</v>
      </c>
      <c r="H154" s="56">
        <v>0</v>
      </c>
      <c r="I154" s="56">
        <f t="shared" si="33"/>
        <v>2499</v>
      </c>
      <c r="J154" s="56">
        <f t="shared" si="34"/>
        <v>26500</v>
      </c>
      <c r="K154" s="57">
        <f t="shared" si="35"/>
        <v>0.91382461464188425</v>
      </c>
      <c r="L154" s="57">
        <f t="shared" si="36"/>
        <v>-1</v>
      </c>
      <c r="M154" s="57">
        <f t="shared" si="37"/>
        <v>-0.91382461464188425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201</v>
      </c>
      <c r="C155" s="51" t="s">
        <v>202</v>
      </c>
      <c r="D155" s="56">
        <v>3774.95</v>
      </c>
      <c r="E155" s="56">
        <v>16777.54</v>
      </c>
      <c r="F155" s="56">
        <v>0</v>
      </c>
      <c r="G155" s="56">
        <v>16558</v>
      </c>
      <c r="H155" s="56">
        <v>0</v>
      </c>
      <c r="I155" s="56">
        <f t="shared" si="33"/>
        <v>16558</v>
      </c>
      <c r="J155" s="56">
        <f t="shared" si="34"/>
        <v>219.54000000000087</v>
      </c>
      <c r="K155" s="57">
        <f t="shared" si="35"/>
        <v>1.3085351010934908E-2</v>
      </c>
      <c r="L155" s="57">
        <f t="shared" si="36"/>
        <v>-1</v>
      </c>
      <c r="M155" s="57">
        <f t="shared" si="37"/>
        <v>-1.3085351010934908E-2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205</v>
      </c>
      <c r="C156" s="51" t="s">
        <v>206</v>
      </c>
      <c r="D156" s="56">
        <v>53582.400000000001</v>
      </c>
      <c r="E156" s="56">
        <v>82392.149999999994</v>
      </c>
      <c r="F156" s="56">
        <v>0</v>
      </c>
      <c r="G156" s="56">
        <v>55338.74</v>
      </c>
      <c r="H156" s="56">
        <v>17.399999999999999</v>
      </c>
      <c r="I156" s="56">
        <f t="shared" si="33"/>
        <v>55356.14</v>
      </c>
      <c r="J156" s="56">
        <f t="shared" si="34"/>
        <v>27036.009999999995</v>
      </c>
      <c r="K156" s="57">
        <f t="shared" si="35"/>
        <v>0.32813817821236607</v>
      </c>
      <c r="L156" s="57">
        <f t="shared" si="36"/>
        <v>-1</v>
      </c>
      <c r="M156" s="57">
        <f t="shared" si="37"/>
        <v>-0.32834936337988507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209</v>
      </c>
      <c r="C157" s="51" t="s">
        <v>210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33"/>
        <v>0</v>
      </c>
      <c r="J157" s="56">
        <f t="shared" si="34"/>
        <v>0</v>
      </c>
      <c r="K157" s="57" t="str">
        <f t="shared" si="35"/>
        <v>NA</v>
      </c>
      <c r="L157" s="57" t="str">
        <f t="shared" si="36"/>
        <v>NA</v>
      </c>
      <c r="M157" s="57" t="str">
        <f t="shared" si="37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213</v>
      </c>
      <c r="C158" s="51" t="s">
        <v>214</v>
      </c>
      <c r="D158" s="56">
        <v>0</v>
      </c>
      <c r="E158" s="56">
        <v>1445</v>
      </c>
      <c r="F158" s="56">
        <v>0</v>
      </c>
      <c r="G158" s="56">
        <v>1200.96</v>
      </c>
      <c r="H158" s="56">
        <v>0</v>
      </c>
      <c r="I158" s="56">
        <f t="shared" si="33"/>
        <v>1200.96</v>
      </c>
      <c r="J158" s="56">
        <f t="shared" si="34"/>
        <v>244.03999999999996</v>
      </c>
      <c r="K158" s="57">
        <f t="shared" si="35"/>
        <v>0.16888581314878889</v>
      </c>
      <c r="L158" s="57">
        <f t="shared" si="36"/>
        <v>-1</v>
      </c>
      <c r="M158" s="57">
        <f t="shared" si="37"/>
        <v>-0.16888581314878889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219</v>
      </c>
      <c r="C159" s="51" t="s">
        <v>220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33"/>
        <v>0</v>
      </c>
      <c r="J159" s="56">
        <f t="shared" si="34"/>
        <v>0</v>
      </c>
      <c r="K159" s="57" t="str">
        <f t="shared" si="35"/>
        <v>NA</v>
      </c>
      <c r="L159" s="57" t="str">
        <f t="shared" si="36"/>
        <v>NA</v>
      </c>
      <c r="M159" s="57" t="str">
        <f t="shared" si="37"/>
        <v>NA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221</v>
      </c>
      <c r="C160" s="51" t="s">
        <v>222</v>
      </c>
      <c r="D160" s="56">
        <v>6000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33"/>
        <v>0</v>
      </c>
      <c r="J160" s="56">
        <f t="shared" si="34"/>
        <v>0</v>
      </c>
      <c r="K160" s="57" t="str">
        <f t="shared" si="35"/>
        <v>NA</v>
      </c>
      <c r="L160" s="57" t="str">
        <f t="shared" si="36"/>
        <v>NA</v>
      </c>
      <c r="M160" s="57" t="str">
        <f t="shared" si="37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253</v>
      </c>
      <c r="C161" s="51" t="s">
        <v>254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33"/>
        <v>0</v>
      </c>
      <c r="J161" s="56">
        <f t="shared" si="34"/>
        <v>0</v>
      </c>
      <c r="K161" s="57" t="str">
        <f t="shared" si="35"/>
        <v>NA</v>
      </c>
      <c r="L161" s="57" t="str">
        <f t="shared" si="36"/>
        <v>NA</v>
      </c>
      <c r="M161" s="57" t="str">
        <f t="shared" si="37"/>
        <v>NA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223</v>
      </c>
      <c r="C162" s="51" t="s">
        <v>224</v>
      </c>
      <c r="D162" s="56">
        <v>61772.25</v>
      </c>
      <c r="E162" s="56">
        <v>85890</v>
      </c>
      <c r="F162" s="56">
        <v>-11298</v>
      </c>
      <c r="G162" s="56">
        <v>20189.420000000002</v>
      </c>
      <c r="H162" s="56">
        <v>150</v>
      </c>
      <c r="I162" s="56">
        <f t="shared" si="33"/>
        <v>20339.420000000002</v>
      </c>
      <c r="J162" s="56">
        <f t="shared" si="34"/>
        <v>65550.58</v>
      </c>
      <c r="K162" s="57">
        <f t="shared" si="35"/>
        <v>0.7631922226103155</v>
      </c>
      <c r="L162" s="57">
        <f t="shared" si="36"/>
        <v>-1.1315403422982886</v>
      </c>
      <c r="M162" s="57">
        <f t="shared" si="37"/>
        <v>-0.76493864244964493</v>
      </c>
      <c r="R162" s="53"/>
      <c r="S162" s="53"/>
      <c r="T162" s="53"/>
      <c r="U162" s="53"/>
      <c r="V162" s="53"/>
    </row>
    <row r="163" spans="1:22" s="51" customFormat="1" x14ac:dyDescent="0.2">
      <c r="B163" s="66" t="s">
        <v>225</v>
      </c>
      <c r="C163" s="51" t="s">
        <v>226</v>
      </c>
      <c r="D163" s="56">
        <v>905850</v>
      </c>
      <c r="E163" s="56">
        <v>903350</v>
      </c>
      <c r="F163" s="56">
        <v>0</v>
      </c>
      <c r="G163" s="56">
        <v>0</v>
      </c>
      <c r="H163" s="56">
        <v>0</v>
      </c>
      <c r="I163" s="56">
        <f t="shared" si="33"/>
        <v>0</v>
      </c>
      <c r="J163" s="56">
        <f t="shared" si="34"/>
        <v>903350</v>
      </c>
      <c r="K163" s="57">
        <f t="shared" si="35"/>
        <v>1</v>
      </c>
      <c r="L163" s="57">
        <f t="shared" si="36"/>
        <v>-1</v>
      </c>
      <c r="M163" s="57">
        <f t="shared" si="37"/>
        <v>-1</v>
      </c>
      <c r="R163" s="53"/>
      <c r="S163" s="53"/>
      <c r="T163" s="53"/>
      <c r="U163" s="53"/>
      <c r="V163" s="53"/>
    </row>
    <row r="164" spans="1:22" s="51" customFormat="1" x14ac:dyDescent="0.2">
      <c r="A164" s="63" t="s">
        <v>255</v>
      </c>
      <c r="B164" s="71"/>
      <c r="C164" s="63"/>
      <c r="D164" s="64">
        <v>93507172.170000017</v>
      </c>
      <c r="E164" s="64">
        <v>94816019.25000003</v>
      </c>
      <c r="F164" s="64">
        <v>7501192.3199999994</v>
      </c>
      <c r="G164" s="64">
        <v>79723333.330000028</v>
      </c>
      <c r="H164" s="64">
        <v>566541.92000000004</v>
      </c>
      <c r="I164" s="64">
        <f t="shared" si="33"/>
        <v>80289875.25000003</v>
      </c>
      <c r="J164" s="64">
        <f t="shared" si="34"/>
        <v>14526144</v>
      </c>
      <c r="K164" s="65">
        <f t="shared" si="35"/>
        <v>0.15320347885201893</v>
      </c>
      <c r="L164" s="65">
        <f t="shared" si="36"/>
        <v>-0.92088686722628899</v>
      </c>
      <c r="M164" s="65">
        <f t="shared" si="37"/>
        <v>-0.15917864976175949</v>
      </c>
      <c r="R164" s="53"/>
      <c r="S164" s="53"/>
      <c r="T164" s="53"/>
      <c r="U164" s="53"/>
      <c r="V164" s="53"/>
    </row>
    <row r="165" spans="1:22" s="51" customFormat="1" x14ac:dyDescent="0.2">
      <c r="A165" s="51" t="s">
        <v>256</v>
      </c>
      <c r="B165" s="66" t="s">
        <v>104</v>
      </c>
      <c r="C165" s="51" t="s">
        <v>105</v>
      </c>
      <c r="D165" s="56">
        <v>0</v>
      </c>
      <c r="E165" s="56">
        <v>32993</v>
      </c>
      <c r="F165" s="56">
        <v>0</v>
      </c>
      <c r="G165" s="56">
        <v>32993.01</v>
      </c>
      <c r="H165" s="56">
        <v>0</v>
      </c>
      <c r="I165" s="56">
        <f t="shared" si="33"/>
        <v>32993.01</v>
      </c>
      <c r="J165" s="56">
        <f t="shared" si="34"/>
        <v>-1.0000000002037268E-2</v>
      </c>
      <c r="K165" s="57">
        <f t="shared" si="35"/>
        <v>-3.0309459588510495E-7</v>
      </c>
      <c r="L165" s="57">
        <f t="shared" si="36"/>
        <v>-1</v>
      </c>
      <c r="M165" s="57">
        <f t="shared" si="37"/>
        <v>3.0309459588510495E-7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106</v>
      </c>
      <c r="C166" s="51" t="s">
        <v>107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33"/>
        <v>0</v>
      </c>
      <c r="J166" s="56">
        <f t="shared" si="34"/>
        <v>0</v>
      </c>
      <c r="K166" s="57" t="str">
        <f t="shared" si="35"/>
        <v>NA</v>
      </c>
      <c r="L166" s="57" t="str">
        <f t="shared" si="36"/>
        <v>NA</v>
      </c>
      <c r="M166" s="57" t="str">
        <f t="shared" si="37"/>
        <v>NA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111</v>
      </c>
      <c r="C167" s="51" t="s">
        <v>112</v>
      </c>
      <c r="D167" s="56">
        <v>15000</v>
      </c>
      <c r="E167" s="56">
        <v>335081.25</v>
      </c>
      <c r="F167" s="56">
        <v>301708</v>
      </c>
      <c r="G167" s="56">
        <v>427724.79999999999</v>
      </c>
      <c r="H167" s="56">
        <v>0</v>
      </c>
      <c r="I167" s="56">
        <f t="shared" si="33"/>
        <v>427724.79999999999</v>
      </c>
      <c r="J167" s="56">
        <f t="shared" si="34"/>
        <v>-92643.549999999988</v>
      </c>
      <c r="K167" s="57">
        <f t="shared" si="35"/>
        <v>-0.27648085352433177</v>
      </c>
      <c r="L167" s="57">
        <f t="shared" si="36"/>
        <v>-9.9597485684442211E-2</v>
      </c>
      <c r="M167" s="57">
        <f t="shared" si="37"/>
        <v>0.27648085352433177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257</v>
      </c>
      <c r="C168" s="51" t="s">
        <v>258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33"/>
        <v>0</v>
      </c>
      <c r="J168" s="56">
        <f t="shared" si="34"/>
        <v>0</v>
      </c>
      <c r="K168" s="57" t="str">
        <f t="shared" si="35"/>
        <v>NA</v>
      </c>
      <c r="L168" s="57" t="str">
        <f t="shared" si="36"/>
        <v>NA</v>
      </c>
      <c r="M168" s="57" t="str">
        <f t="shared" si="37"/>
        <v>NA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121</v>
      </c>
      <c r="C169" s="51" t="s">
        <v>122</v>
      </c>
      <c r="D169" s="56">
        <v>36041.99</v>
      </c>
      <c r="E169" s="56">
        <v>36041.99</v>
      </c>
      <c r="F169" s="56">
        <v>0</v>
      </c>
      <c r="G169" s="56">
        <v>0</v>
      </c>
      <c r="H169" s="56">
        <v>0</v>
      </c>
      <c r="I169" s="56">
        <f t="shared" si="33"/>
        <v>0</v>
      </c>
      <c r="J169" s="56">
        <f t="shared" si="34"/>
        <v>36041.99</v>
      </c>
      <c r="K169" s="57">
        <f t="shared" si="35"/>
        <v>1</v>
      </c>
      <c r="L169" s="57">
        <f t="shared" si="36"/>
        <v>-1</v>
      </c>
      <c r="M169" s="57">
        <f t="shared" si="37"/>
        <v>-1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123</v>
      </c>
      <c r="C170" s="51" t="s">
        <v>124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33"/>
        <v>0</v>
      </c>
      <c r="J170" s="56">
        <f t="shared" si="34"/>
        <v>0</v>
      </c>
      <c r="K170" s="57" t="str">
        <f t="shared" si="35"/>
        <v>NA</v>
      </c>
      <c r="L170" s="57" t="str">
        <f t="shared" si="36"/>
        <v>NA</v>
      </c>
      <c r="M170" s="57" t="str">
        <f t="shared" si="37"/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233</v>
      </c>
      <c r="C171" s="51" t="s">
        <v>234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33"/>
        <v>0</v>
      </c>
      <c r="J171" s="56">
        <f t="shared" si="34"/>
        <v>0</v>
      </c>
      <c r="K171" s="57" t="str">
        <f t="shared" si="35"/>
        <v>NA</v>
      </c>
      <c r="L171" s="57" t="str">
        <f t="shared" si="36"/>
        <v>NA</v>
      </c>
      <c r="M171" s="57" t="str">
        <f t="shared" si="37"/>
        <v>NA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131</v>
      </c>
      <c r="C172" s="51" t="s">
        <v>132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33"/>
        <v>0</v>
      </c>
      <c r="J172" s="56">
        <f t="shared" si="34"/>
        <v>0</v>
      </c>
      <c r="K172" s="57" t="str">
        <f t="shared" si="35"/>
        <v>NA</v>
      </c>
      <c r="L172" s="57" t="str">
        <f t="shared" si="36"/>
        <v>NA</v>
      </c>
      <c r="M172" s="57" t="str">
        <f t="shared" si="37"/>
        <v>NA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239</v>
      </c>
      <c r="C173" s="51" t="s">
        <v>240</v>
      </c>
      <c r="D173" s="56">
        <v>42563.75</v>
      </c>
      <c r="E173" s="56">
        <v>42563.75</v>
      </c>
      <c r="F173" s="56">
        <v>11398.029999999999</v>
      </c>
      <c r="G173" s="56">
        <v>220561.63</v>
      </c>
      <c r="H173" s="56">
        <v>0</v>
      </c>
      <c r="I173" s="56">
        <f t="shared" si="33"/>
        <v>220561.63</v>
      </c>
      <c r="J173" s="56">
        <f t="shared" si="34"/>
        <v>-177997.88</v>
      </c>
      <c r="K173" s="57">
        <f t="shared" si="35"/>
        <v>-4.1819125429502808</v>
      </c>
      <c r="L173" s="57">
        <f t="shared" si="36"/>
        <v>-0.7322127397139585</v>
      </c>
      <c r="M173" s="57">
        <f t="shared" si="37"/>
        <v>4.1819125429502808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259</v>
      </c>
      <c r="C174" s="51" t="s">
        <v>260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33"/>
        <v>0</v>
      </c>
      <c r="J174" s="56">
        <f t="shared" si="34"/>
        <v>0</v>
      </c>
      <c r="K174" s="57" t="str">
        <f t="shared" si="35"/>
        <v>NA</v>
      </c>
      <c r="L174" s="57" t="str">
        <f t="shared" si="36"/>
        <v>NA</v>
      </c>
      <c r="M174" s="57" t="str">
        <f t="shared" si="37"/>
        <v>NA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133</v>
      </c>
      <c r="C175" s="51" t="s">
        <v>134</v>
      </c>
      <c r="D175" s="56">
        <v>2724450.41</v>
      </c>
      <c r="E175" s="56">
        <v>2815393.79</v>
      </c>
      <c r="F175" s="56">
        <v>307678.28999999998</v>
      </c>
      <c r="G175" s="56">
        <v>3324697.05</v>
      </c>
      <c r="H175" s="56">
        <v>0</v>
      </c>
      <c r="I175" s="56">
        <f t="shared" si="33"/>
        <v>3324697.05</v>
      </c>
      <c r="J175" s="56">
        <f t="shared" si="34"/>
        <v>-509303.25999999978</v>
      </c>
      <c r="K175" s="57">
        <f t="shared" si="35"/>
        <v>-0.18089947552239211</v>
      </c>
      <c r="L175" s="57">
        <f t="shared" si="36"/>
        <v>-0.8907157176048186</v>
      </c>
      <c r="M175" s="57">
        <f t="shared" si="37"/>
        <v>0.18089947552239211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135</v>
      </c>
      <c r="C176" s="51" t="s">
        <v>136</v>
      </c>
      <c r="D176" s="56">
        <v>5736551.2200000007</v>
      </c>
      <c r="E176" s="56">
        <v>5891777.2200000007</v>
      </c>
      <c r="F176" s="56">
        <v>511124.88</v>
      </c>
      <c r="G176" s="56">
        <v>6209454.1500000004</v>
      </c>
      <c r="H176" s="56">
        <v>0</v>
      </c>
      <c r="I176" s="56">
        <f t="shared" si="33"/>
        <v>6209454.1500000004</v>
      </c>
      <c r="J176" s="56">
        <f t="shared" si="34"/>
        <v>-317676.9299999997</v>
      </c>
      <c r="K176" s="57">
        <f t="shared" si="35"/>
        <v>-5.3918693483797353E-2</v>
      </c>
      <c r="L176" s="57">
        <f t="shared" si="36"/>
        <v>-0.91324775854304963</v>
      </c>
      <c r="M176" s="57">
        <f t="shared" si="37"/>
        <v>5.3918693483797353E-2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137</v>
      </c>
      <c r="C177" s="51" t="s">
        <v>138</v>
      </c>
      <c r="D177" s="56">
        <v>401957.18</v>
      </c>
      <c r="E177" s="56">
        <v>402875.93</v>
      </c>
      <c r="F177" s="56">
        <v>12464.33</v>
      </c>
      <c r="G177" s="56">
        <v>33767.99</v>
      </c>
      <c r="H177" s="56">
        <v>0</v>
      </c>
      <c r="I177" s="56">
        <f t="shared" si="33"/>
        <v>33767.99</v>
      </c>
      <c r="J177" s="56">
        <f t="shared" si="34"/>
        <v>369107.94</v>
      </c>
      <c r="K177" s="57">
        <f t="shared" si="35"/>
        <v>0.91618265702793411</v>
      </c>
      <c r="L177" s="57">
        <f t="shared" si="36"/>
        <v>-0.96906161656269707</v>
      </c>
      <c r="M177" s="57">
        <f t="shared" si="37"/>
        <v>-0.91618265702793411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139</v>
      </c>
      <c r="C178" s="51" t="s">
        <v>140</v>
      </c>
      <c r="D178" s="56">
        <v>134133.76000000001</v>
      </c>
      <c r="E178" s="56">
        <v>169133.76</v>
      </c>
      <c r="F178" s="56">
        <v>169.19</v>
      </c>
      <c r="G178" s="56">
        <v>49086.1</v>
      </c>
      <c r="H178" s="56">
        <v>0</v>
      </c>
      <c r="I178" s="56">
        <f t="shared" si="33"/>
        <v>49086.1</v>
      </c>
      <c r="J178" s="56">
        <f t="shared" si="34"/>
        <v>120047.66</v>
      </c>
      <c r="K178" s="57">
        <f t="shared" si="35"/>
        <v>0.70977940773030768</v>
      </c>
      <c r="L178" s="57">
        <f t="shared" si="36"/>
        <v>-0.99899966748211588</v>
      </c>
      <c r="M178" s="57">
        <f t="shared" si="37"/>
        <v>-0.70977940773030768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143</v>
      </c>
      <c r="C179" s="51" t="s">
        <v>144</v>
      </c>
      <c r="D179" s="56">
        <v>1134000</v>
      </c>
      <c r="E179" s="56">
        <v>1134000</v>
      </c>
      <c r="F179" s="56">
        <v>106566.51</v>
      </c>
      <c r="G179" s="56">
        <v>1093520.9099999999</v>
      </c>
      <c r="H179" s="56">
        <v>0</v>
      </c>
      <c r="I179" s="56">
        <f t="shared" si="33"/>
        <v>1093520.9099999999</v>
      </c>
      <c r="J179" s="56">
        <f t="shared" si="34"/>
        <v>40479.090000000084</v>
      </c>
      <c r="K179" s="57">
        <f t="shared" si="35"/>
        <v>3.5695846560846636E-2</v>
      </c>
      <c r="L179" s="57">
        <f t="shared" si="36"/>
        <v>-0.9060260052910053</v>
      </c>
      <c r="M179" s="57">
        <f t="shared" si="37"/>
        <v>-3.5695846560846636E-2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145</v>
      </c>
      <c r="C180" s="51" t="s">
        <v>146</v>
      </c>
      <c r="D180" s="56">
        <v>0</v>
      </c>
      <c r="E180" s="56">
        <v>0</v>
      </c>
      <c r="F180" s="56">
        <v>10031.77</v>
      </c>
      <c r="G180" s="56">
        <v>78548.509999999995</v>
      </c>
      <c r="H180" s="56">
        <v>0</v>
      </c>
      <c r="I180" s="56">
        <f t="shared" si="33"/>
        <v>78548.509999999995</v>
      </c>
      <c r="J180" s="56">
        <f t="shared" si="34"/>
        <v>-78548.509999999995</v>
      </c>
      <c r="K180" s="57" t="str">
        <f t="shared" si="35"/>
        <v>NA</v>
      </c>
      <c r="L180" s="57" t="str">
        <f t="shared" si="36"/>
        <v>NA</v>
      </c>
      <c r="M180" s="57" t="str">
        <f t="shared" si="37"/>
        <v>NA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147</v>
      </c>
      <c r="C181" s="51" t="s">
        <v>148</v>
      </c>
      <c r="D181" s="56">
        <v>1756392.3800000004</v>
      </c>
      <c r="E181" s="56">
        <v>1771337.3800000004</v>
      </c>
      <c r="F181" s="56">
        <v>215194.72999999998</v>
      </c>
      <c r="G181" s="56">
        <v>2308126.0499999993</v>
      </c>
      <c r="H181" s="56">
        <v>0</v>
      </c>
      <c r="I181" s="56">
        <f t="shared" si="33"/>
        <v>2308126.0499999993</v>
      </c>
      <c r="J181" s="56">
        <f t="shared" si="34"/>
        <v>-536788.66999999899</v>
      </c>
      <c r="K181" s="57">
        <f t="shared" si="35"/>
        <v>-0.30304146237799084</v>
      </c>
      <c r="L181" s="57">
        <f t="shared" si="36"/>
        <v>-0.87851284999134382</v>
      </c>
      <c r="M181" s="57">
        <f t="shared" si="37"/>
        <v>0.30304146237799084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161</v>
      </c>
      <c r="C182" s="51" t="s">
        <v>162</v>
      </c>
      <c r="D182" s="56">
        <v>241387.24999999997</v>
      </c>
      <c r="E182" s="56">
        <v>241387.24999999997</v>
      </c>
      <c r="F182" s="56">
        <v>12468.58</v>
      </c>
      <c r="G182" s="56">
        <v>161552.80000000005</v>
      </c>
      <c r="H182" s="56">
        <v>0</v>
      </c>
      <c r="I182" s="56">
        <f t="shared" si="33"/>
        <v>161552.80000000005</v>
      </c>
      <c r="J182" s="56">
        <f t="shared" si="34"/>
        <v>79834.449999999924</v>
      </c>
      <c r="K182" s="57">
        <f t="shared" si="35"/>
        <v>0.33073184271331618</v>
      </c>
      <c r="L182" s="57">
        <f t="shared" si="36"/>
        <v>-0.94834615332831373</v>
      </c>
      <c r="M182" s="57">
        <f t="shared" si="37"/>
        <v>-0.33073184271331618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163</v>
      </c>
      <c r="C183" s="51" t="s">
        <v>164</v>
      </c>
      <c r="D183" s="56">
        <v>1487677.6099999992</v>
      </c>
      <c r="E183" s="56">
        <v>918026.15000000014</v>
      </c>
      <c r="F183" s="56">
        <v>80485.660000000033</v>
      </c>
      <c r="G183" s="56">
        <v>449754.92000000004</v>
      </c>
      <c r="H183" s="56">
        <v>53331.8</v>
      </c>
      <c r="I183" s="56">
        <f t="shared" si="33"/>
        <v>503086.72000000003</v>
      </c>
      <c r="J183" s="56">
        <f t="shared" si="34"/>
        <v>414939.43000000011</v>
      </c>
      <c r="K183" s="57">
        <f t="shared" si="35"/>
        <v>0.45199086104464459</v>
      </c>
      <c r="L183" s="57">
        <f t="shared" si="36"/>
        <v>-0.91232748653183793</v>
      </c>
      <c r="M183" s="57">
        <f t="shared" si="37"/>
        <v>-0.51008484889019778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261</v>
      </c>
      <c r="C184" s="51" t="s">
        <v>262</v>
      </c>
      <c r="D184" s="56">
        <v>90000</v>
      </c>
      <c r="E184" s="56">
        <v>0</v>
      </c>
      <c r="F184" s="56">
        <v>0</v>
      </c>
      <c r="G184" s="56">
        <v>0</v>
      </c>
      <c r="H184" s="56">
        <v>0</v>
      </c>
      <c r="I184" s="56">
        <f t="shared" si="33"/>
        <v>0</v>
      </c>
      <c r="J184" s="56">
        <f t="shared" si="34"/>
        <v>0</v>
      </c>
      <c r="K184" s="57" t="str">
        <f t="shared" si="35"/>
        <v>NA</v>
      </c>
      <c r="L184" s="57" t="str">
        <f t="shared" si="36"/>
        <v>NA</v>
      </c>
      <c r="M184" s="57" t="str">
        <f t="shared" si="37"/>
        <v>NA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263</v>
      </c>
      <c r="C185" s="51" t="s">
        <v>264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33"/>
        <v>0</v>
      </c>
      <c r="J185" s="56">
        <f t="shared" si="34"/>
        <v>0</v>
      </c>
      <c r="K185" s="57" t="str">
        <f t="shared" si="35"/>
        <v>NA</v>
      </c>
      <c r="L185" s="57" t="str">
        <f t="shared" si="36"/>
        <v>NA</v>
      </c>
      <c r="M185" s="57" t="str">
        <f t="shared" si="37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173</v>
      </c>
      <c r="C186" s="51" t="s">
        <v>174</v>
      </c>
      <c r="D186" s="56">
        <v>286272.01</v>
      </c>
      <c r="E186" s="56">
        <v>309459.01</v>
      </c>
      <c r="F186" s="56">
        <v>6824</v>
      </c>
      <c r="G186" s="56">
        <v>22011</v>
      </c>
      <c r="H186" s="56">
        <v>0</v>
      </c>
      <c r="I186" s="56">
        <f t="shared" si="33"/>
        <v>22011</v>
      </c>
      <c r="J186" s="56">
        <f t="shared" si="34"/>
        <v>287448.01</v>
      </c>
      <c r="K186" s="57">
        <f t="shared" si="35"/>
        <v>0.92887264778621248</v>
      </c>
      <c r="L186" s="57">
        <f t="shared" si="36"/>
        <v>-0.97794861426073842</v>
      </c>
      <c r="M186" s="57">
        <f t="shared" si="37"/>
        <v>-0.92887264778621248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265</v>
      </c>
      <c r="C187" s="51" t="s">
        <v>266</v>
      </c>
      <c r="D187" s="56">
        <v>6066</v>
      </c>
      <c r="E187" s="56">
        <v>6066</v>
      </c>
      <c r="F187" s="56">
        <v>0</v>
      </c>
      <c r="G187" s="56">
        <v>0</v>
      </c>
      <c r="H187" s="56">
        <v>0</v>
      </c>
      <c r="I187" s="56">
        <f t="shared" si="33"/>
        <v>0</v>
      </c>
      <c r="J187" s="56">
        <f t="shared" si="34"/>
        <v>6066</v>
      </c>
      <c r="K187" s="57">
        <f t="shared" si="35"/>
        <v>1</v>
      </c>
      <c r="L187" s="57">
        <f t="shared" si="36"/>
        <v>-1</v>
      </c>
      <c r="M187" s="57">
        <f t="shared" si="37"/>
        <v>-1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175</v>
      </c>
      <c r="C188" s="51" t="s">
        <v>176</v>
      </c>
      <c r="D188" s="56">
        <v>540</v>
      </c>
      <c r="E188" s="56">
        <v>0</v>
      </c>
      <c r="F188" s="56">
        <v>0</v>
      </c>
      <c r="G188" s="56">
        <v>0</v>
      </c>
      <c r="H188" s="56">
        <v>0</v>
      </c>
      <c r="I188" s="56">
        <f t="shared" si="33"/>
        <v>0</v>
      </c>
      <c r="J188" s="56">
        <f t="shared" si="34"/>
        <v>0</v>
      </c>
      <c r="K188" s="57" t="str">
        <f t="shared" si="35"/>
        <v>NA</v>
      </c>
      <c r="L188" s="57" t="str">
        <f t="shared" si="36"/>
        <v>NA</v>
      </c>
      <c r="M188" s="57" t="str">
        <f t="shared" si="37"/>
        <v>NA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249</v>
      </c>
      <c r="C189" s="51" t="s">
        <v>250</v>
      </c>
      <c r="D189" s="56">
        <v>0</v>
      </c>
      <c r="E189" s="56">
        <v>1090</v>
      </c>
      <c r="F189" s="56">
        <v>0</v>
      </c>
      <c r="G189" s="56">
        <v>1090</v>
      </c>
      <c r="H189" s="56">
        <v>0</v>
      </c>
      <c r="I189" s="56">
        <f t="shared" si="33"/>
        <v>1090</v>
      </c>
      <c r="J189" s="56">
        <f t="shared" si="34"/>
        <v>0</v>
      </c>
      <c r="K189" s="57">
        <f t="shared" si="35"/>
        <v>0</v>
      </c>
      <c r="L189" s="57">
        <f t="shared" si="36"/>
        <v>-1</v>
      </c>
      <c r="M189" s="57">
        <f t="shared" si="37"/>
        <v>0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177</v>
      </c>
      <c r="C190" s="51" t="s">
        <v>178</v>
      </c>
      <c r="D190" s="56">
        <v>5175</v>
      </c>
      <c r="E190" s="56">
        <v>3300.5</v>
      </c>
      <c r="F190" s="56">
        <v>1000.05</v>
      </c>
      <c r="G190" s="56">
        <v>1124.7</v>
      </c>
      <c r="H190" s="56">
        <v>0</v>
      </c>
      <c r="I190" s="56">
        <f t="shared" si="33"/>
        <v>1124.7</v>
      </c>
      <c r="J190" s="56">
        <f t="shared" si="34"/>
        <v>2175.8000000000002</v>
      </c>
      <c r="K190" s="57">
        <f t="shared" si="35"/>
        <v>0.65923344947735196</v>
      </c>
      <c r="L190" s="57">
        <f t="shared" si="36"/>
        <v>-0.69700045447659442</v>
      </c>
      <c r="M190" s="57">
        <f t="shared" si="37"/>
        <v>-0.65923344947735196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179</v>
      </c>
      <c r="C191" s="51" t="s">
        <v>180</v>
      </c>
      <c r="D191" s="56">
        <v>1110000</v>
      </c>
      <c r="E191" s="56">
        <v>1299837.2</v>
      </c>
      <c r="F191" s="56">
        <v>612.91999999999996</v>
      </c>
      <c r="G191" s="56">
        <v>1209755.0099999998</v>
      </c>
      <c r="H191" s="56">
        <v>0</v>
      </c>
      <c r="I191" s="56">
        <f t="shared" si="33"/>
        <v>1209755.0099999998</v>
      </c>
      <c r="J191" s="56">
        <f t="shared" si="34"/>
        <v>90082.190000000177</v>
      </c>
      <c r="K191" s="57">
        <f t="shared" si="35"/>
        <v>6.9302671134508373E-2</v>
      </c>
      <c r="L191" s="57">
        <f t="shared" si="36"/>
        <v>-0.9995284640261104</v>
      </c>
      <c r="M191" s="57">
        <f t="shared" si="37"/>
        <v>-6.9302671134508373E-2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185</v>
      </c>
      <c r="C192" s="51" t="s">
        <v>186</v>
      </c>
      <c r="D192" s="56">
        <v>299500.2</v>
      </c>
      <c r="E192" s="56">
        <v>325058.89</v>
      </c>
      <c r="F192" s="56">
        <v>3516.32</v>
      </c>
      <c r="G192" s="56">
        <v>96189.48</v>
      </c>
      <c r="H192" s="56">
        <v>280</v>
      </c>
      <c r="I192" s="56">
        <f t="shared" si="33"/>
        <v>96469.48</v>
      </c>
      <c r="J192" s="56">
        <f t="shared" si="34"/>
        <v>228589.41000000003</v>
      </c>
      <c r="K192" s="57">
        <f t="shared" si="35"/>
        <v>0.70322460647053842</v>
      </c>
      <c r="L192" s="57">
        <f t="shared" si="36"/>
        <v>-0.98918251397462165</v>
      </c>
      <c r="M192" s="57">
        <f t="shared" si="37"/>
        <v>-0.70408598884958973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193</v>
      </c>
      <c r="C193" s="51" t="s">
        <v>194</v>
      </c>
      <c r="D193" s="56">
        <v>257514.25</v>
      </c>
      <c r="E193" s="56">
        <v>475599.29000000004</v>
      </c>
      <c r="F193" s="56">
        <v>29132.799999999999</v>
      </c>
      <c r="G193" s="56">
        <v>227280.36000000004</v>
      </c>
      <c r="H193" s="56">
        <v>6944.58</v>
      </c>
      <c r="I193" s="56">
        <f t="shared" si="33"/>
        <v>234224.94000000003</v>
      </c>
      <c r="J193" s="56">
        <f t="shared" si="34"/>
        <v>241374.35</v>
      </c>
      <c r="K193" s="57">
        <f t="shared" si="35"/>
        <v>0.50751621180931528</v>
      </c>
      <c r="L193" s="57">
        <f t="shared" si="36"/>
        <v>-0.93874507255887618</v>
      </c>
      <c r="M193" s="57">
        <f t="shared" si="37"/>
        <v>-0.52211795774547931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197</v>
      </c>
      <c r="C194" s="51" t="s">
        <v>198</v>
      </c>
      <c r="D194" s="56">
        <v>55323</v>
      </c>
      <c r="E194" s="56">
        <v>89628.94</v>
      </c>
      <c r="F194" s="56">
        <v>5195.24</v>
      </c>
      <c r="G194" s="56">
        <v>65971.489999999991</v>
      </c>
      <c r="H194" s="56">
        <v>5331.58</v>
      </c>
      <c r="I194" s="56">
        <f t="shared" si="33"/>
        <v>71303.069999999992</v>
      </c>
      <c r="J194" s="56">
        <f t="shared" si="34"/>
        <v>18325.87000000001</v>
      </c>
      <c r="K194" s="57">
        <f t="shared" si="35"/>
        <v>0.2044637591385105</v>
      </c>
      <c r="L194" s="57">
        <f t="shared" si="36"/>
        <v>-0.9420361325259452</v>
      </c>
      <c r="M194" s="57">
        <f t="shared" si="37"/>
        <v>-0.26394878707703129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199</v>
      </c>
      <c r="C195" s="51" t="s">
        <v>200</v>
      </c>
      <c r="D195" s="56">
        <v>0</v>
      </c>
      <c r="E195" s="56">
        <v>21700</v>
      </c>
      <c r="F195" s="56">
        <v>0</v>
      </c>
      <c r="G195" s="56">
        <v>21520</v>
      </c>
      <c r="H195" s="56">
        <v>0</v>
      </c>
      <c r="I195" s="56">
        <f t="shared" si="33"/>
        <v>21520</v>
      </c>
      <c r="J195" s="56">
        <f t="shared" si="34"/>
        <v>180</v>
      </c>
      <c r="K195" s="57">
        <f t="shared" si="35"/>
        <v>8.2949308755760377E-3</v>
      </c>
      <c r="L195" s="57">
        <f t="shared" si="36"/>
        <v>-1</v>
      </c>
      <c r="M195" s="57">
        <f t="shared" si="37"/>
        <v>-8.2949308755760377E-3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201</v>
      </c>
      <c r="C196" s="51" t="s">
        <v>202</v>
      </c>
      <c r="D196" s="56">
        <v>673279.2</v>
      </c>
      <c r="E196" s="56">
        <v>633917.44000000006</v>
      </c>
      <c r="F196" s="56">
        <v>17238.52</v>
      </c>
      <c r="G196" s="56">
        <v>348725.64</v>
      </c>
      <c r="H196" s="56">
        <v>22813.18</v>
      </c>
      <c r="I196" s="56">
        <f t="shared" si="33"/>
        <v>371538.82</v>
      </c>
      <c r="J196" s="56">
        <f t="shared" si="34"/>
        <v>262378.62000000005</v>
      </c>
      <c r="K196" s="57">
        <f t="shared" si="35"/>
        <v>0.41390030222232099</v>
      </c>
      <c r="L196" s="57">
        <f t="shared" si="36"/>
        <v>-0.97280636418521627</v>
      </c>
      <c r="M196" s="57">
        <f t="shared" si="37"/>
        <v>-0.44988792231366914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205</v>
      </c>
      <c r="C197" s="51" t="s">
        <v>206</v>
      </c>
      <c r="D197" s="56">
        <v>17957.7</v>
      </c>
      <c r="E197" s="56">
        <v>172343.16999999998</v>
      </c>
      <c r="F197" s="56">
        <v>11769.64</v>
      </c>
      <c r="G197" s="56">
        <v>41346.189999999995</v>
      </c>
      <c r="H197" s="56">
        <v>56412.17</v>
      </c>
      <c r="I197" s="56">
        <f t="shared" si="33"/>
        <v>97758.359999999986</v>
      </c>
      <c r="J197" s="56">
        <f t="shared" si="34"/>
        <v>74584.81</v>
      </c>
      <c r="K197" s="57">
        <f t="shared" si="35"/>
        <v>0.43276916630928863</v>
      </c>
      <c r="L197" s="57">
        <f t="shared" si="36"/>
        <v>-0.93170811468768955</v>
      </c>
      <c r="M197" s="57">
        <f t="shared" si="37"/>
        <v>-0.76009382907370215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267</v>
      </c>
      <c r="C198" s="51" t="s">
        <v>268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33"/>
        <v>0</v>
      </c>
      <c r="J198" s="56">
        <f t="shared" si="34"/>
        <v>0</v>
      </c>
      <c r="K198" s="57" t="str">
        <f t="shared" si="35"/>
        <v>NA</v>
      </c>
      <c r="L198" s="57" t="str">
        <f t="shared" si="36"/>
        <v>NA</v>
      </c>
      <c r="M198" s="57" t="str">
        <f t="shared" si="37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213</v>
      </c>
      <c r="C199" s="51" t="s">
        <v>214</v>
      </c>
      <c r="D199" s="56">
        <v>48801.599999999999</v>
      </c>
      <c r="E199" s="56">
        <v>105962.62</v>
      </c>
      <c r="F199" s="56">
        <v>399.8</v>
      </c>
      <c r="G199" s="56">
        <v>80186.720000000001</v>
      </c>
      <c r="H199" s="56">
        <v>4337.5</v>
      </c>
      <c r="I199" s="56">
        <f t="shared" si="33"/>
        <v>84524.22</v>
      </c>
      <c r="J199" s="56">
        <f t="shared" si="34"/>
        <v>21438.399999999994</v>
      </c>
      <c r="K199" s="57">
        <f t="shared" si="35"/>
        <v>0.20232040317613886</v>
      </c>
      <c r="L199" s="57">
        <f t="shared" si="36"/>
        <v>-0.99622697136027782</v>
      </c>
      <c r="M199" s="57">
        <f t="shared" si="37"/>
        <v>-0.24325464961134402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219</v>
      </c>
      <c r="C200" s="51" t="s">
        <v>220</v>
      </c>
      <c r="D200" s="56">
        <v>154985.4</v>
      </c>
      <c r="E200" s="56">
        <v>165000</v>
      </c>
      <c r="F200" s="56">
        <v>0</v>
      </c>
      <c r="G200" s="56">
        <v>-11.99</v>
      </c>
      <c r="H200" s="56">
        <v>0</v>
      </c>
      <c r="I200" s="56">
        <f t="shared" si="33"/>
        <v>-11.99</v>
      </c>
      <c r="J200" s="56">
        <f t="shared" si="34"/>
        <v>165011.99</v>
      </c>
      <c r="K200" s="57">
        <f t="shared" si="35"/>
        <v>1.0000726666666666</v>
      </c>
      <c r="L200" s="57">
        <f t="shared" si="36"/>
        <v>-1</v>
      </c>
      <c r="M200" s="57">
        <f t="shared" si="37"/>
        <v>-1.0000726666666666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223</v>
      </c>
      <c r="C201" s="51" t="s">
        <v>224</v>
      </c>
      <c r="D201" s="56">
        <v>80685</v>
      </c>
      <c r="E201" s="56">
        <v>99079.989999999991</v>
      </c>
      <c r="F201" s="56">
        <v>8300</v>
      </c>
      <c r="G201" s="56">
        <v>39620.99</v>
      </c>
      <c r="H201" s="56">
        <v>298</v>
      </c>
      <c r="I201" s="56">
        <f t="shared" si="33"/>
        <v>39918.99</v>
      </c>
      <c r="J201" s="56">
        <f t="shared" si="34"/>
        <v>59160.999999999993</v>
      </c>
      <c r="K201" s="57">
        <f t="shared" si="35"/>
        <v>0.59710341109239107</v>
      </c>
      <c r="L201" s="57">
        <f t="shared" si="36"/>
        <v>-0.9162293011939141</v>
      </c>
      <c r="M201" s="57">
        <f t="shared" si="37"/>
        <v>-0.60011108196518792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225</v>
      </c>
      <c r="C202" s="51" t="s">
        <v>226</v>
      </c>
      <c r="D202" s="56">
        <v>900000</v>
      </c>
      <c r="E202" s="56">
        <v>861500</v>
      </c>
      <c r="F202" s="56">
        <v>0</v>
      </c>
      <c r="G202" s="56">
        <v>0</v>
      </c>
      <c r="H202" s="56">
        <v>0</v>
      </c>
      <c r="I202" s="56">
        <f t="shared" ref="I202:I250" si="38">SUM(G202:H202)</f>
        <v>0</v>
      </c>
      <c r="J202" s="56">
        <f t="shared" ref="J202:J250" si="39">E202-I202</f>
        <v>861500</v>
      </c>
      <c r="K202" s="57">
        <f t="shared" ref="K202:K250" si="40">IF(E202=0,"NA",J202/E202)</f>
        <v>1</v>
      </c>
      <c r="L202" s="57">
        <f t="shared" ref="L202:L250" si="41">IF(E202=0,"NA",(  ( F202 - (E202/$L$6)) / (E202/$L$6)))</f>
        <v>-1</v>
      </c>
      <c r="M202" s="57">
        <f t="shared" ref="M202:M250" si="42">IF(E202=0,"NA",(  ( G202 - ($M$6*(E202/12))) / ($M$6*(E202/12))))</f>
        <v>-1</v>
      </c>
      <c r="R202" s="53"/>
      <c r="S202" s="53"/>
      <c r="T202" s="53"/>
      <c r="U202" s="53"/>
      <c r="V202" s="53"/>
    </row>
    <row r="203" spans="1:22" s="51" customFormat="1" x14ac:dyDescent="0.2">
      <c r="A203" s="63" t="s">
        <v>269</v>
      </c>
      <c r="B203" s="71"/>
      <c r="C203" s="63"/>
      <c r="D203" s="64">
        <v>17696254.909999996</v>
      </c>
      <c r="E203" s="64">
        <v>18360154.52</v>
      </c>
      <c r="F203" s="64">
        <v>1653279.2600000002</v>
      </c>
      <c r="G203" s="64">
        <v>16544597.51</v>
      </c>
      <c r="H203" s="64">
        <v>149748.81</v>
      </c>
      <c r="I203" s="64">
        <f t="shared" si="38"/>
        <v>16694346.32</v>
      </c>
      <c r="J203" s="64">
        <f t="shared" si="39"/>
        <v>1665808.1999999993</v>
      </c>
      <c r="K203" s="65">
        <f t="shared" si="40"/>
        <v>9.0729530526848706E-2</v>
      </c>
      <c r="L203" s="65">
        <f t="shared" si="41"/>
        <v>-0.90995286786943663</v>
      </c>
      <c r="M203" s="65">
        <f t="shared" si="42"/>
        <v>-9.8885715151377701E-2</v>
      </c>
      <c r="R203" s="53"/>
      <c r="S203" s="53"/>
      <c r="T203" s="53"/>
      <c r="U203" s="53"/>
      <c r="V203" s="53"/>
    </row>
    <row r="204" spans="1:22" s="51" customFormat="1" x14ac:dyDescent="0.2">
      <c r="A204" s="51" t="s">
        <v>270</v>
      </c>
      <c r="B204" s="66" t="s">
        <v>106</v>
      </c>
      <c r="C204" s="51" t="s">
        <v>107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38"/>
        <v>0</v>
      </c>
      <c r="J204" s="56">
        <f t="shared" si="39"/>
        <v>0</v>
      </c>
      <c r="K204" s="57" t="str">
        <f t="shared" si="40"/>
        <v>NA</v>
      </c>
      <c r="L204" s="57" t="str">
        <f t="shared" si="41"/>
        <v>NA</v>
      </c>
      <c r="M204" s="57" t="str">
        <f t="shared" si="42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108</v>
      </c>
      <c r="C205" s="51" t="s">
        <v>107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f t="shared" si="38"/>
        <v>0</v>
      </c>
      <c r="J205" s="56">
        <f t="shared" si="39"/>
        <v>0</v>
      </c>
      <c r="K205" s="57" t="str">
        <f t="shared" si="40"/>
        <v>NA</v>
      </c>
      <c r="L205" s="57" t="str">
        <f t="shared" si="41"/>
        <v>NA</v>
      </c>
      <c r="M205" s="57" t="str">
        <f t="shared" si="42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111</v>
      </c>
      <c r="C206" s="51" t="s">
        <v>112</v>
      </c>
      <c r="D206" s="56">
        <v>6500</v>
      </c>
      <c r="E206" s="56">
        <v>6500</v>
      </c>
      <c r="F206" s="56">
        <v>0</v>
      </c>
      <c r="G206" s="56">
        <v>0</v>
      </c>
      <c r="H206" s="56">
        <v>0</v>
      </c>
      <c r="I206" s="56">
        <f t="shared" si="38"/>
        <v>0</v>
      </c>
      <c r="J206" s="56">
        <f t="shared" si="39"/>
        <v>6500</v>
      </c>
      <c r="K206" s="57">
        <f t="shared" si="40"/>
        <v>1</v>
      </c>
      <c r="L206" s="57">
        <f t="shared" si="41"/>
        <v>-1</v>
      </c>
      <c r="M206" s="57">
        <f t="shared" si="42"/>
        <v>-1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133</v>
      </c>
      <c r="C207" s="51" t="s">
        <v>134</v>
      </c>
      <c r="D207" s="56">
        <v>38474.86</v>
      </c>
      <c r="E207" s="56">
        <v>38474.86</v>
      </c>
      <c r="F207" s="56">
        <v>0</v>
      </c>
      <c r="G207" s="56">
        <v>0</v>
      </c>
      <c r="H207" s="56">
        <v>0</v>
      </c>
      <c r="I207" s="56">
        <f t="shared" si="38"/>
        <v>0</v>
      </c>
      <c r="J207" s="56">
        <f t="shared" si="39"/>
        <v>38474.86</v>
      </c>
      <c r="K207" s="57">
        <f t="shared" si="40"/>
        <v>1</v>
      </c>
      <c r="L207" s="57">
        <f t="shared" si="41"/>
        <v>-1</v>
      </c>
      <c r="M207" s="57">
        <f t="shared" si="42"/>
        <v>-1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137</v>
      </c>
      <c r="C208" s="51" t="s">
        <v>138</v>
      </c>
      <c r="D208" s="56">
        <v>0</v>
      </c>
      <c r="E208" s="56">
        <v>0</v>
      </c>
      <c r="F208" s="56">
        <v>0</v>
      </c>
      <c r="G208" s="56">
        <v>600</v>
      </c>
      <c r="H208" s="56">
        <v>0</v>
      </c>
      <c r="I208" s="56">
        <f t="shared" si="38"/>
        <v>600</v>
      </c>
      <c r="J208" s="56">
        <f t="shared" si="39"/>
        <v>-600</v>
      </c>
      <c r="K208" s="57" t="str">
        <f t="shared" si="40"/>
        <v>NA</v>
      </c>
      <c r="L208" s="57" t="str">
        <f t="shared" si="41"/>
        <v>NA</v>
      </c>
      <c r="M208" s="57" t="str">
        <f t="shared" si="42"/>
        <v>NA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161</v>
      </c>
      <c r="C209" s="51" t="s">
        <v>162</v>
      </c>
      <c r="D209" s="56">
        <v>1154.25</v>
      </c>
      <c r="E209" s="56">
        <v>1154.25</v>
      </c>
      <c r="F209" s="56">
        <v>0</v>
      </c>
      <c r="G209" s="56">
        <v>15.9</v>
      </c>
      <c r="H209" s="56">
        <v>0</v>
      </c>
      <c r="I209" s="56">
        <f t="shared" si="38"/>
        <v>15.9</v>
      </c>
      <c r="J209" s="56">
        <f t="shared" si="39"/>
        <v>1138.3499999999999</v>
      </c>
      <c r="K209" s="57">
        <f t="shared" si="40"/>
        <v>0.98622482131254052</v>
      </c>
      <c r="L209" s="57">
        <f t="shared" si="41"/>
        <v>-1</v>
      </c>
      <c r="M209" s="57">
        <f t="shared" si="42"/>
        <v>-0.98622482131254052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163</v>
      </c>
      <c r="C210" s="51" t="s">
        <v>164</v>
      </c>
      <c r="D210" s="56">
        <v>41940</v>
      </c>
      <c r="E210" s="56">
        <v>36662</v>
      </c>
      <c r="F210" s="56">
        <v>0</v>
      </c>
      <c r="G210" s="56">
        <v>15653</v>
      </c>
      <c r="H210" s="56">
        <v>0</v>
      </c>
      <c r="I210" s="56">
        <f t="shared" si="38"/>
        <v>15653</v>
      </c>
      <c r="J210" s="56">
        <f t="shared" si="39"/>
        <v>21009</v>
      </c>
      <c r="K210" s="57">
        <f t="shared" si="40"/>
        <v>0.57304566035677273</v>
      </c>
      <c r="L210" s="57">
        <f t="shared" si="41"/>
        <v>-1</v>
      </c>
      <c r="M210" s="57">
        <f t="shared" si="42"/>
        <v>-0.57304566035677273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173</v>
      </c>
      <c r="C211" s="51" t="s">
        <v>174</v>
      </c>
      <c r="D211" s="56">
        <v>0</v>
      </c>
      <c r="E211" s="56">
        <v>14600</v>
      </c>
      <c r="F211" s="56">
        <v>0</v>
      </c>
      <c r="G211" s="56">
        <v>14600</v>
      </c>
      <c r="H211" s="56">
        <v>0</v>
      </c>
      <c r="I211" s="56">
        <f t="shared" si="38"/>
        <v>14600</v>
      </c>
      <c r="J211" s="56">
        <f t="shared" si="39"/>
        <v>0</v>
      </c>
      <c r="K211" s="57">
        <f t="shared" si="40"/>
        <v>0</v>
      </c>
      <c r="L211" s="57">
        <f t="shared" si="41"/>
        <v>-1</v>
      </c>
      <c r="M211" s="57">
        <f t="shared" si="42"/>
        <v>0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179</v>
      </c>
      <c r="C212" s="51" t="s">
        <v>180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38"/>
        <v>0</v>
      </c>
      <c r="J212" s="56">
        <f t="shared" si="39"/>
        <v>0</v>
      </c>
      <c r="K212" s="57" t="str">
        <f t="shared" si="40"/>
        <v>NA</v>
      </c>
      <c r="L212" s="57" t="str">
        <f t="shared" si="41"/>
        <v>NA</v>
      </c>
      <c r="M212" s="57" t="str">
        <f t="shared" si="42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185</v>
      </c>
      <c r="C213" s="51" t="s">
        <v>186</v>
      </c>
      <c r="D213" s="56">
        <v>18500</v>
      </c>
      <c r="E213" s="56">
        <v>21400</v>
      </c>
      <c r="F213" s="56">
        <v>0</v>
      </c>
      <c r="G213" s="56">
        <v>10117.89</v>
      </c>
      <c r="H213" s="56">
        <v>0</v>
      </c>
      <c r="I213" s="56">
        <f t="shared" si="38"/>
        <v>10117.89</v>
      </c>
      <c r="J213" s="56">
        <f t="shared" si="39"/>
        <v>11282.11</v>
      </c>
      <c r="K213" s="57">
        <f t="shared" si="40"/>
        <v>0.52720140186915887</v>
      </c>
      <c r="L213" s="57">
        <f t="shared" si="41"/>
        <v>-1</v>
      </c>
      <c r="M213" s="57">
        <f t="shared" si="42"/>
        <v>-0.52720140186915887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193</v>
      </c>
      <c r="C214" s="51" t="s">
        <v>194</v>
      </c>
      <c r="D214" s="56">
        <v>3375</v>
      </c>
      <c r="E214" s="56">
        <v>5619</v>
      </c>
      <c r="F214" s="56">
        <v>0</v>
      </c>
      <c r="G214" s="56">
        <v>1089</v>
      </c>
      <c r="H214" s="56">
        <v>0</v>
      </c>
      <c r="I214" s="56">
        <f t="shared" si="38"/>
        <v>1089</v>
      </c>
      <c r="J214" s="56">
        <f t="shared" si="39"/>
        <v>4530</v>
      </c>
      <c r="K214" s="57">
        <f t="shared" si="40"/>
        <v>0.80619327282434594</v>
      </c>
      <c r="L214" s="57">
        <f t="shared" si="41"/>
        <v>-1</v>
      </c>
      <c r="M214" s="57">
        <f t="shared" si="42"/>
        <v>-0.80619327282434594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197</v>
      </c>
      <c r="C215" s="51" t="s">
        <v>198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f t="shared" si="38"/>
        <v>0</v>
      </c>
      <c r="J215" s="56">
        <f t="shared" si="39"/>
        <v>0</v>
      </c>
      <c r="K215" s="57" t="str">
        <f t="shared" si="40"/>
        <v>NA</v>
      </c>
      <c r="L215" s="57" t="str">
        <f t="shared" si="41"/>
        <v>NA</v>
      </c>
      <c r="M215" s="57" t="str">
        <f t="shared" si="42"/>
        <v>NA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201</v>
      </c>
      <c r="C216" s="51" t="s">
        <v>202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38"/>
        <v>0</v>
      </c>
      <c r="J216" s="56">
        <f t="shared" si="39"/>
        <v>0</v>
      </c>
      <c r="K216" s="57" t="str">
        <f t="shared" si="40"/>
        <v>NA</v>
      </c>
      <c r="L216" s="57" t="str">
        <f t="shared" si="41"/>
        <v>NA</v>
      </c>
      <c r="M216" s="57" t="str">
        <f t="shared" si="42"/>
        <v>NA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213</v>
      </c>
      <c r="C217" s="51" t="s">
        <v>214</v>
      </c>
      <c r="D217" s="56">
        <v>22943.25</v>
      </c>
      <c r="E217" s="56">
        <v>19757.25</v>
      </c>
      <c r="F217" s="56">
        <v>0</v>
      </c>
      <c r="G217" s="56">
        <v>6522</v>
      </c>
      <c r="H217" s="56">
        <v>0</v>
      </c>
      <c r="I217" s="56">
        <f t="shared" si="38"/>
        <v>6522</v>
      </c>
      <c r="J217" s="56">
        <f t="shared" si="39"/>
        <v>13235.25</v>
      </c>
      <c r="K217" s="57">
        <f t="shared" si="40"/>
        <v>0.66989333029647347</v>
      </c>
      <c r="L217" s="57">
        <f t="shared" si="41"/>
        <v>-1</v>
      </c>
      <c r="M217" s="57">
        <f t="shared" si="42"/>
        <v>-0.66989333029647347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223</v>
      </c>
      <c r="C218" s="51" t="s">
        <v>224</v>
      </c>
      <c r="D218" s="56">
        <v>9000</v>
      </c>
      <c r="E218" s="56">
        <v>10860</v>
      </c>
      <c r="F218" s="56">
        <v>0</v>
      </c>
      <c r="G218" s="56">
        <v>6290</v>
      </c>
      <c r="H218" s="56">
        <v>0</v>
      </c>
      <c r="I218" s="56">
        <f t="shared" si="38"/>
        <v>6290</v>
      </c>
      <c r="J218" s="56">
        <f t="shared" si="39"/>
        <v>4570</v>
      </c>
      <c r="K218" s="57">
        <f t="shared" si="40"/>
        <v>0.42081031307550643</v>
      </c>
      <c r="L218" s="57">
        <f t="shared" si="41"/>
        <v>-1</v>
      </c>
      <c r="M218" s="57">
        <f t="shared" si="42"/>
        <v>-0.42081031307550643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225</v>
      </c>
      <c r="C219" s="51" t="s">
        <v>226</v>
      </c>
      <c r="D219" s="56">
        <v>900000</v>
      </c>
      <c r="E219" s="56">
        <v>900000</v>
      </c>
      <c r="F219" s="56">
        <v>0</v>
      </c>
      <c r="G219" s="56">
        <v>0</v>
      </c>
      <c r="H219" s="56">
        <v>0</v>
      </c>
      <c r="I219" s="56">
        <f t="shared" si="38"/>
        <v>0</v>
      </c>
      <c r="J219" s="56">
        <f t="shared" si="39"/>
        <v>900000</v>
      </c>
      <c r="K219" s="57">
        <f t="shared" si="40"/>
        <v>1</v>
      </c>
      <c r="L219" s="57">
        <f t="shared" si="41"/>
        <v>-1</v>
      </c>
      <c r="M219" s="57">
        <f t="shared" si="42"/>
        <v>-1</v>
      </c>
      <c r="R219" s="53"/>
      <c r="S219" s="53"/>
      <c r="T219" s="53"/>
      <c r="U219" s="53"/>
      <c r="V219" s="53"/>
    </row>
    <row r="220" spans="1:22" s="51" customFormat="1" x14ac:dyDescent="0.2">
      <c r="A220" s="63" t="s">
        <v>271</v>
      </c>
      <c r="B220" s="71"/>
      <c r="C220" s="63"/>
      <c r="D220" s="64">
        <v>1041887.36</v>
      </c>
      <c r="E220" s="64">
        <v>1055027.3599999999</v>
      </c>
      <c r="F220" s="64">
        <v>0</v>
      </c>
      <c r="G220" s="64">
        <v>54887.79</v>
      </c>
      <c r="H220" s="64">
        <v>0</v>
      </c>
      <c r="I220" s="64">
        <f t="shared" si="38"/>
        <v>54887.79</v>
      </c>
      <c r="J220" s="64">
        <f t="shared" si="39"/>
        <v>1000139.5699999998</v>
      </c>
      <c r="K220" s="65">
        <f t="shared" si="40"/>
        <v>0.94797500796567014</v>
      </c>
      <c r="L220" s="65">
        <f t="shared" si="41"/>
        <v>-1</v>
      </c>
      <c r="M220" s="65">
        <f t="shared" si="42"/>
        <v>-0.94797500796567014</v>
      </c>
      <c r="R220" s="53"/>
      <c r="S220" s="53"/>
      <c r="T220" s="53"/>
      <c r="U220" s="53"/>
      <c r="V220" s="53"/>
    </row>
    <row r="221" spans="1:22" s="51" customFormat="1" x14ac:dyDescent="0.2">
      <c r="A221" s="51" t="s">
        <v>272</v>
      </c>
      <c r="B221" s="66" t="s">
        <v>121</v>
      </c>
      <c r="C221" s="51" t="s">
        <v>122</v>
      </c>
      <c r="D221" s="56">
        <v>138374.75</v>
      </c>
      <c r="E221" s="56">
        <v>138374.75</v>
      </c>
      <c r="F221" s="56">
        <v>55322.98</v>
      </c>
      <c r="G221" s="56">
        <v>186751.37</v>
      </c>
      <c r="H221" s="56">
        <v>0</v>
      </c>
      <c r="I221" s="56">
        <f t="shared" si="38"/>
        <v>186751.37</v>
      </c>
      <c r="J221" s="56">
        <f t="shared" si="39"/>
        <v>-48376.619999999995</v>
      </c>
      <c r="K221" s="57">
        <f t="shared" si="40"/>
        <v>-0.3496058348795571</v>
      </c>
      <c r="L221" s="57">
        <f t="shared" si="41"/>
        <v>-0.60019454416358464</v>
      </c>
      <c r="M221" s="57">
        <f t="shared" si="42"/>
        <v>0.3496058348795571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273</v>
      </c>
      <c r="C222" s="51" t="s">
        <v>274</v>
      </c>
      <c r="D222" s="56">
        <v>10418429.26</v>
      </c>
      <c r="E222" s="56">
        <v>10418429.26</v>
      </c>
      <c r="F222" s="56">
        <v>964381.21000000031</v>
      </c>
      <c r="G222" s="56">
        <v>8954277.9299999997</v>
      </c>
      <c r="H222" s="56">
        <v>0</v>
      </c>
      <c r="I222" s="56">
        <f t="shared" si="38"/>
        <v>8954277.9299999997</v>
      </c>
      <c r="J222" s="56">
        <f t="shared" si="39"/>
        <v>1464151.33</v>
      </c>
      <c r="K222" s="57">
        <f t="shared" si="40"/>
        <v>0.14053474794145698</v>
      </c>
      <c r="L222" s="57">
        <f t="shared" si="41"/>
        <v>-0.90743506665610352</v>
      </c>
      <c r="M222" s="57">
        <f t="shared" si="42"/>
        <v>-0.14053474794145698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133</v>
      </c>
      <c r="C223" s="51" t="s">
        <v>134</v>
      </c>
      <c r="D223" s="56">
        <v>0</v>
      </c>
      <c r="E223" s="56">
        <v>6925</v>
      </c>
      <c r="F223" s="56">
        <v>0</v>
      </c>
      <c r="G223" s="56">
        <v>6925</v>
      </c>
      <c r="H223" s="56">
        <v>0</v>
      </c>
      <c r="I223" s="56">
        <f t="shared" si="38"/>
        <v>6925</v>
      </c>
      <c r="J223" s="56">
        <f t="shared" si="39"/>
        <v>0</v>
      </c>
      <c r="K223" s="57">
        <f t="shared" si="40"/>
        <v>0</v>
      </c>
      <c r="L223" s="57">
        <f t="shared" si="41"/>
        <v>-1</v>
      </c>
      <c r="M223" s="57">
        <f t="shared" si="42"/>
        <v>0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137</v>
      </c>
      <c r="C224" s="51" t="s">
        <v>138</v>
      </c>
      <c r="D224" s="56">
        <v>357496.42</v>
      </c>
      <c r="E224" s="56">
        <v>357848.81</v>
      </c>
      <c r="F224" s="56">
        <v>0</v>
      </c>
      <c r="G224" s="56">
        <v>0</v>
      </c>
      <c r="H224" s="56">
        <v>0</v>
      </c>
      <c r="I224" s="56">
        <f t="shared" si="38"/>
        <v>0</v>
      </c>
      <c r="J224" s="56">
        <f t="shared" si="39"/>
        <v>357848.81</v>
      </c>
      <c r="K224" s="57">
        <f t="shared" si="40"/>
        <v>1</v>
      </c>
      <c r="L224" s="57">
        <f t="shared" si="41"/>
        <v>-1</v>
      </c>
      <c r="M224" s="57">
        <f t="shared" si="42"/>
        <v>-1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143</v>
      </c>
      <c r="C225" s="51" t="s">
        <v>144</v>
      </c>
      <c r="D225" s="56">
        <v>1728000</v>
      </c>
      <c r="E225" s="56">
        <v>1728000</v>
      </c>
      <c r="F225" s="56">
        <v>163550</v>
      </c>
      <c r="G225" s="56">
        <v>1711715</v>
      </c>
      <c r="H225" s="56">
        <v>0</v>
      </c>
      <c r="I225" s="56">
        <f t="shared" si="38"/>
        <v>1711715</v>
      </c>
      <c r="J225" s="56">
        <f t="shared" si="39"/>
        <v>16285</v>
      </c>
      <c r="K225" s="57">
        <f t="shared" si="40"/>
        <v>9.4241898148148141E-3</v>
      </c>
      <c r="L225" s="57">
        <f t="shared" si="41"/>
        <v>-0.90535300925925921</v>
      </c>
      <c r="M225" s="57">
        <f t="shared" si="42"/>
        <v>-9.4241898148148141E-3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145</v>
      </c>
      <c r="C226" s="51" t="s">
        <v>146</v>
      </c>
      <c r="D226" s="56">
        <v>0</v>
      </c>
      <c r="E226" s="56">
        <v>0</v>
      </c>
      <c r="F226" s="56">
        <v>8924.590000000002</v>
      </c>
      <c r="G226" s="56">
        <v>13085.830000000002</v>
      </c>
      <c r="H226" s="56">
        <v>0</v>
      </c>
      <c r="I226" s="56">
        <f t="shared" si="38"/>
        <v>13085.830000000002</v>
      </c>
      <c r="J226" s="56">
        <f t="shared" si="39"/>
        <v>-13085.830000000002</v>
      </c>
      <c r="K226" s="57" t="str">
        <f t="shared" si="40"/>
        <v>NA</v>
      </c>
      <c r="L226" s="57" t="str">
        <f t="shared" si="41"/>
        <v>NA</v>
      </c>
      <c r="M226" s="57" t="str">
        <f t="shared" si="42"/>
        <v>NA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147</v>
      </c>
      <c r="C227" s="51" t="s">
        <v>148</v>
      </c>
      <c r="D227" s="56">
        <v>2178683.2000000058</v>
      </c>
      <c r="E227" s="56">
        <v>2178683.2000000058</v>
      </c>
      <c r="F227" s="56">
        <v>193827.31</v>
      </c>
      <c r="G227" s="56">
        <v>1750652.56</v>
      </c>
      <c r="H227" s="56">
        <v>0</v>
      </c>
      <c r="I227" s="56">
        <f t="shared" si="38"/>
        <v>1750652.56</v>
      </c>
      <c r="J227" s="56">
        <f t="shared" si="39"/>
        <v>428030.64000000572</v>
      </c>
      <c r="K227" s="57">
        <f t="shared" si="40"/>
        <v>0.19646300113756998</v>
      </c>
      <c r="L227" s="57">
        <f t="shared" si="41"/>
        <v>-0.91103465157302377</v>
      </c>
      <c r="M227" s="57">
        <f t="shared" si="42"/>
        <v>-0.19646300113756998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149</v>
      </c>
      <c r="C228" s="51" t="s">
        <v>150</v>
      </c>
      <c r="D228" s="56">
        <v>937.5</v>
      </c>
      <c r="E228" s="56">
        <v>937.5</v>
      </c>
      <c r="F228" s="56">
        <v>0</v>
      </c>
      <c r="G228" s="56">
        <v>0</v>
      </c>
      <c r="H228" s="56">
        <v>0</v>
      </c>
      <c r="I228" s="56">
        <f t="shared" si="38"/>
        <v>0</v>
      </c>
      <c r="J228" s="56">
        <f t="shared" si="39"/>
        <v>937.5</v>
      </c>
      <c r="K228" s="57">
        <f t="shared" si="40"/>
        <v>1</v>
      </c>
      <c r="L228" s="57">
        <f t="shared" si="41"/>
        <v>-1</v>
      </c>
      <c r="M228" s="57">
        <f t="shared" si="42"/>
        <v>-1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159</v>
      </c>
      <c r="C229" s="51" t="s">
        <v>160</v>
      </c>
      <c r="D229" s="56">
        <v>0</v>
      </c>
      <c r="E229" s="56">
        <v>0</v>
      </c>
      <c r="F229" s="56">
        <v>213.3</v>
      </c>
      <c r="G229" s="56">
        <v>213.3</v>
      </c>
      <c r="H229" s="56">
        <v>0</v>
      </c>
      <c r="I229" s="56">
        <f t="shared" si="38"/>
        <v>213.3</v>
      </c>
      <c r="J229" s="56">
        <f t="shared" si="39"/>
        <v>-213.3</v>
      </c>
      <c r="K229" s="57" t="str">
        <f t="shared" si="40"/>
        <v>NA</v>
      </c>
      <c r="L229" s="57" t="str">
        <f t="shared" si="41"/>
        <v>NA</v>
      </c>
      <c r="M229" s="57" t="str">
        <f t="shared" si="42"/>
        <v>NA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161</v>
      </c>
      <c r="C230" s="51" t="s">
        <v>162</v>
      </c>
      <c r="D230" s="56">
        <v>289212.74000000051</v>
      </c>
      <c r="E230" s="56">
        <v>289243.34000000049</v>
      </c>
      <c r="F230" s="56">
        <v>36547.789999999994</v>
      </c>
      <c r="G230" s="56">
        <v>367675.57999999996</v>
      </c>
      <c r="H230" s="56">
        <v>0</v>
      </c>
      <c r="I230" s="56">
        <f t="shared" si="38"/>
        <v>367675.57999999996</v>
      </c>
      <c r="J230" s="56">
        <f t="shared" si="39"/>
        <v>-78432.239999999467</v>
      </c>
      <c r="K230" s="57">
        <f t="shared" si="40"/>
        <v>-0.2711635123560644</v>
      </c>
      <c r="L230" s="57">
        <f t="shared" si="41"/>
        <v>-0.87364345191145998</v>
      </c>
      <c r="M230" s="57">
        <f t="shared" si="42"/>
        <v>0.2711635123560644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163</v>
      </c>
      <c r="C231" s="51" t="s">
        <v>164</v>
      </c>
      <c r="D231" s="56">
        <v>353426.4</v>
      </c>
      <c r="E231" s="56">
        <v>288816.2</v>
      </c>
      <c r="F231" s="56">
        <v>12790.01</v>
      </c>
      <c r="G231" s="56">
        <v>240607.12</v>
      </c>
      <c r="H231" s="56">
        <v>5138.24</v>
      </c>
      <c r="I231" s="56">
        <f t="shared" si="38"/>
        <v>245745.36</v>
      </c>
      <c r="J231" s="56">
        <f t="shared" si="39"/>
        <v>43070.840000000026</v>
      </c>
      <c r="K231" s="57">
        <f t="shared" si="40"/>
        <v>0.14912889235437632</v>
      </c>
      <c r="L231" s="57">
        <f t="shared" si="41"/>
        <v>-0.95571574586190111</v>
      </c>
      <c r="M231" s="57">
        <f t="shared" si="42"/>
        <v>-0.16691958415075059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177</v>
      </c>
      <c r="C232" s="51" t="s">
        <v>178</v>
      </c>
      <c r="D232" s="56">
        <v>540</v>
      </c>
      <c r="E232" s="56">
        <v>333</v>
      </c>
      <c r="F232" s="56">
        <v>0</v>
      </c>
      <c r="G232" s="56">
        <v>222.89</v>
      </c>
      <c r="H232" s="56">
        <v>0</v>
      </c>
      <c r="I232" s="56">
        <f t="shared" si="38"/>
        <v>222.89</v>
      </c>
      <c r="J232" s="56">
        <f t="shared" si="39"/>
        <v>110.11000000000001</v>
      </c>
      <c r="K232" s="57">
        <f t="shared" si="40"/>
        <v>0.33066066066066069</v>
      </c>
      <c r="L232" s="57">
        <f t="shared" si="41"/>
        <v>-1</v>
      </c>
      <c r="M232" s="57">
        <f t="shared" si="42"/>
        <v>-0.33066066066066069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179</v>
      </c>
      <c r="C233" s="51" t="s">
        <v>180</v>
      </c>
      <c r="D233" s="56">
        <v>0</v>
      </c>
      <c r="E233" s="56">
        <v>224651.84999999998</v>
      </c>
      <c r="F233" s="56">
        <v>1180.94</v>
      </c>
      <c r="G233" s="56">
        <v>215781.88999999998</v>
      </c>
      <c r="H233" s="56">
        <v>899.5</v>
      </c>
      <c r="I233" s="56">
        <f t="shared" si="38"/>
        <v>216681.38999999998</v>
      </c>
      <c r="J233" s="56">
        <f t="shared" si="39"/>
        <v>7970.4599999999919</v>
      </c>
      <c r="K233" s="57">
        <f t="shared" si="40"/>
        <v>3.5479164760940061E-2</v>
      </c>
      <c r="L233" s="57">
        <f t="shared" si="41"/>
        <v>-0.99474324382372104</v>
      </c>
      <c r="M233" s="57">
        <f t="shared" si="42"/>
        <v>-3.9483138020007372E-2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185</v>
      </c>
      <c r="C234" s="51" t="s">
        <v>186</v>
      </c>
      <c r="D234" s="56">
        <v>12024.9</v>
      </c>
      <c r="E234" s="56">
        <v>12337.9</v>
      </c>
      <c r="F234" s="56">
        <v>307.74</v>
      </c>
      <c r="G234" s="56">
        <v>3960.9</v>
      </c>
      <c r="H234" s="56">
        <v>0</v>
      </c>
      <c r="I234" s="56">
        <f t="shared" si="38"/>
        <v>3960.9</v>
      </c>
      <c r="J234" s="56">
        <f t="shared" si="39"/>
        <v>8377</v>
      </c>
      <c r="K234" s="57">
        <f t="shared" si="40"/>
        <v>0.67896481573039169</v>
      </c>
      <c r="L234" s="57">
        <f t="shared" si="41"/>
        <v>-0.97505734363222263</v>
      </c>
      <c r="M234" s="57">
        <f t="shared" si="42"/>
        <v>-0.67896481573039169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193</v>
      </c>
      <c r="C235" s="51" t="s">
        <v>194</v>
      </c>
      <c r="D235" s="56">
        <v>1182926</v>
      </c>
      <c r="E235" s="56">
        <v>344691.94</v>
      </c>
      <c r="F235" s="56">
        <v>2516.44</v>
      </c>
      <c r="G235" s="56">
        <v>275232.42000000004</v>
      </c>
      <c r="H235" s="56">
        <v>1498.08</v>
      </c>
      <c r="I235" s="56">
        <f t="shared" si="38"/>
        <v>276730.50000000006</v>
      </c>
      <c r="J235" s="56">
        <f t="shared" si="39"/>
        <v>67961.439999999944</v>
      </c>
      <c r="K235" s="57">
        <f t="shared" si="40"/>
        <v>0.1971657358741836</v>
      </c>
      <c r="L235" s="57">
        <f t="shared" si="41"/>
        <v>-0.99269945215429178</v>
      </c>
      <c r="M235" s="57">
        <f t="shared" si="42"/>
        <v>-0.20151187753331268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197</v>
      </c>
      <c r="C236" s="51" t="s">
        <v>198</v>
      </c>
      <c r="D236" s="56">
        <v>0</v>
      </c>
      <c r="E236" s="56">
        <v>14269.2</v>
      </c>
      <c r="F236" s="56">
        <v>0</v>
      </c>
      <c r="G236" s="56">
        <v>11872.779999999999</v>
      </c>
      <c r="H236" s="56">
        <v>398</v>
      </c>
      <c r="I236" s="56">
        <f t="shared" si="38"/>
        <v>12270.779999999999</v>
      </c>
      <c r="J236" s="56">
        <f t="shared" si="39"/>
        <v>1998.4200000000019</v>
      </c>
      <c r="K236" s="57">
        <f t="shared" si="40"/>
        <v>0.14005129930199323</v>
      </c>
      <c r="L236" s="57">
        <f t="shared" si="41"/>
        <v>-1</v>
      </c>
      <c r="M236" s="57">
        <f t="shared" si="42"/>
        <v>-0.16794354273540224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201</v>
      </c>
      <c r="C237" s="51" t="s">
        <v>202</v>
      </c>
      <c r="D237" s="56">
        <v>4050</v>
      </c>
      <c r="E237" s="56">
        <v>23691.22</v>
      </c>
      <c r="F237" s="56">
        <v>0</v>
      </c>
      <c r="G237" s="56">
        <v>21531.96</v>
      </c>
      <c r="H237" s="56">
        <v>0</v>
      </c>
      <c r="I237" s="56">
        <f t="shared" si="38"/>
        <v>21531.96</v>
      </c>
      <c r="J237" s="56">
        <f t="shared" si="39"/>
        <v>2159.260000000002</v>
      </c>
      <c r="K237" s="57">
        <f t="shared" si="40"/>
        <v>9.1141781638936367E-2</v>
      </c>
      <c r="L237" s="57">
        <f t="shared" si="41"/>
        <v>-1</v>
      </c>
      <c r="M237" s="57">
        <f t="shared" si="42"/>
        <v>-9.1141781638936367E-2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205</v>
      </c>
      <c r="C238" s="51" t="s">
        <v>206</v>
      </c>
      <c r="D238" s="56">
        <v>0</v>
      </c>
      <c r="E238" s="56">
        <v>17239.37</v>
      </c>
      <c r="F238" s="56">
        <v>779.35</v>
      </c>
      <c r="G238" s="56">
        <v>15058.349999999999</v>
      </c>
      <c r="H238" s="56">
        <v>1117.78</v>
      </c>
      <c r="I238" s="56">
        <f t="shared" si="38"/>
        <v>16176.13</v>
      </c>
      <c r="J238" s="56">
        <f t="shared" si="39"/>
        <v>1063.2399999999998</v>
      </c>
      <c r="K238" s="57">
        <f t="shared" si="40"/>
        <v>6.1675107617041681E-2</v>
      </c>
      <c r="L238" s="57">
        <f t="shared" si="41"/>
        <v>-0.95479243150996829</v>
      </c>
      <c r="M238" s="57">
        <f t="shared" si="42"/>
        <v>-0.12651390393036407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209</v>
      </c>
      <c r="C239" s="51" t="s">
        <v>210</v>
      </c>
      <c r="D239" s="56">
        <v>0</v>
      </c>
      <c r="E239" s="56">
        <v>3303</v>
      </c>
      <c r="F239" s="56">
        <v>1638.88</v>
      </c>
      <c r="G239" s="56">
        <v>2978.08</v>
      </c>
      <c r="H239" s="56">
        <v>0</v>
      </c>
      <c r="I239" s="56">
        <f t="shared" si="38"/>
        <v>2978.08</v>
      </c>
      <c r="J239" s="56">
        <f t="shared" si="39"/>
        <v>324.92000000000007</v>
      </c>
      <c r="K239" s="57">
        <f t="shared" si="40"/>
        <v>9.8371177717226782E-2</v>
      </c>
      <c r="L239" s="57">
        <f t="shared" si="41"/>
        <v>-0.50382076899788064</v>
      </c>
      <c r="M239" s="57">
        <f t="shared" si="42"/>
        <v>-9.8371177717226782E-2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213</v>
      </c>
      <c r="C240" s="51" t="s">
        <v>214</v>
      </c>
      <c r="D240" s="56">
        <v>100585.8</v>
      </c>
      <c r="E240" s="56">
        <v>754882.91</v>
      </c>
      <c r="F240" s="56">
        <v>21189.42</v>
      </c>
      <c r="G240" s="56">
        <v>669308.68000000005</v>
      </c>
      <c r="H240" s="56">
        <v>24797.110000000004</v>
      </c>
      <c r="I240" s="56">
        <f t="shared" si="38"/>
        <v>694105.79</v>
      </c>
      <c r="J240" s="56">
        <f t="shared" si="39"/>
        <v>60777.119999999995</v>
      </c>
      <c r="K240" s="57">
        <f t="shared" si="40"/>
        <v>8.0511982977598456E-2</v>
      </c>
      <c r="L240" s="57">
        <f t="shared" si="41"/>
        <v>-0.97193018980917179</v>
      </c>
      <c r="M240" s="57">
        <f t="shared" si="42"/>
        <v>-0.11336093169734095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219</v>
      </c>
      <c r="C241" s="51" t="s">
        <v>220</v>
      </c>
      <c r="D241" s="56">
        <v>39600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38"/>
        <v>0</v>
      </c>
      <c r="J241" s="56">
        <f t="shared" si="39"/>
        <v>0</v>
      </c>
      <c r="K241" s="57" t="str">
        <f t="shared" si="40"/>
        <v>NA</v>
      </c>
      <c r="L241" s="57" t="str">
        <f t="shared" si="41"/>
        <v>NA</v>
      </c>
      <c r="M241" s="57" t="str">
        <f t="shared" si="42"/>
        <v>NA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223</v>
      </c>
      <c r="C242" s="51" t="s">
        <v>224</v>
      </c>
      <c r="D242" s="56">
        <v>1980</v>
      </c>
      <c r="E242" s="56">
        <v>215</v>
      </c>
      <c r="F242" s="56">
        <v>0</v>
      </c>
      <c r="G242" s="56">
        <v>215</v>
      </c>
      <c r="H242" s="56">
        <v>0</v>
      </c>
      <c r="I242" s="56">
        <f t="shared" si="38"/>
        <v>215</v>
      </c>
      <c r="J242" s="56">
        <f t="shared" si="39"/>
        <v>0</v>
      </c>
      <c r="K242" s="57">
        <f t="shared" si="40"/>
        <v>0</v>
      </c>
      <c r="L242" s="57">
        <f t="shared" si="41"/>
        <v>-1</v>
      </c>
      <c r="M242" s="57">
        <f t="shared" si="42"/>
        <v>0</v>
      </c>
      <c r="R242" s="53"/>
      <c r="S242" s="53"/>
      <c r="T242" s="53"/>
      <c r="U242" s="53"/>
      <c r="V242" s="53"/>
    </row>
    <row r="243" spans="1:22" s="51" customFormat="1" x14ac:dyDescent="0.2">
      <c r="A243" s="63" t="s">
        <v>275</v>
      </c>
      <c r="B243" s="71"/>
      <c r="C243" s="63"/>
      <c r="D243" s="64">
        <v>16806266.970000006</v>
      </c>
      <c r="E243" s="64">
        <v>16802873.450000003</v>
      </c>
      <c r="F243" s="64">
        <v>1463169.9600000004</v>
      </c>
      <c r="G243" s="64">
        <v>14448066.640000001</v>
      </c>
      <c r="H243" s="64">
        <v>33848.710000000006</v>
      </c>
      <c r="I243" s="64">
        <f t="shared" si="38"/>
        <v>14481915.350000001</v>
      </c>
      <c r="J243" s="64">
        <f t="shared" si="39"/>
        <v>2320958.1000000015</v>
      </c>
      <c r="K243" s="65">
        <f t="shared" si="40"/>
        <v>0.13812864251500989</v>
      </c>
      <c r="L243" s="65">
        <f t="shared" si="41"/>
        <v>-0.91292144380222062</v>
      </c>
      <c r="M243" s="65">
        <f t="shared" si="42"/>
        <v>-0.14014310213114187</v>
      </c>
      <c r="R243" s="53"/>
      <c r="S243" s="53"/>
      <c r="T243" s="53"/>
      <c r="U243" s="53"/>
      <c r="V243" s="53"/>
    </row>
    <row r="244" spans="1:22" s="51" customFormat="1" x14ac:dyDescent="0.2">
      <c r="A244" s="51" t="s">
        <v>276</v>
      </c>
      <c r="B244" s="66" t="s">
        <v>104</v>
      </c>
      <c r="C244" s="51" t="s">
        <v>105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f t="shared" si="38"/>
        <v>0</v>
      </c>
      <c r="J244" s="56">
        <f t="shared" si="39"/>
        <v>0</v>
      </c>
      <c r="K244" s="57" t="str">
        <f t="shared" si="40"/>
        <v>NA</v>
      </c>
      <c r="L244" s="57" t="str">
        <f t="shared" si="41"/>
        <v>NA</v>
      </c>
      <c r="M244" s="57" t="str">
        <f t="shared" si="42"/>
        <v>NA</v>
      </c>
      <c r="R244" s="53"/>
      <c r="S244" s="53"/>
      <c r="T244" s="53"/>
      <c r="U244" s="53"/>
      <c r="V244" s="53"/>
    </row>
    <row r="245" spans="1:22" s="51" customFormat="1" x14ac:dyDescent="0.2">
      <c r="B245" s="66" t="s">
        <v>277</v>
      </c>
      <c r="C245" s="51" t="s">
        <v>278</v>
      </c>
      <c r="D245" s="56">
        <v>132480</v>
      </c>
      <c r="E245" s="56">
        <v>113480</v>
      </c>
      <c r="F245" s="56">
        <v>19308.38</v>
      </c>
      <c r="G245" s="56">
        <v>169925.07</v>
      </c>
      <c r="H245" s="56">
        <v>0</v>
      </c>
      <c r="I245" s="56">
        <f t="shared" si="38"/>
        <v>169925.07</v>
      </c>
      <c r="J245" s="56">
        <f t="shared" si="39"/>
        <v>-56445.070000000007</v>
      </c>
      <c r="K245" s="57">
        <f t="shared" si="40"/>
        <v>-0.49740103983080725</v>
      </c>
      <c r="L245" s="57">
        <f t="shared" si="41"/>
        <v>-0.82985213253436729</v>
      </c>
      <c r="M245" s="57">
        <f t="shared" si="42"/>
        <v>0.49740103983080725</v>
      </c>
      <c r="R245" s="53"/>
      <c r="S245" s="53"/>
      <c r="T245" s="53"/>
      <c r="U245" s="53"/>
      <c r="V245" s="53"/>
    </row>
    <row r="246" spans="1:22" s="51" customFormat="1" x14ac:dyDescent="0.2">
      <c r="B246" s="66" t="s">
        <v>108</v>
      </c>
      <c r="C246" s="51" t="s">
        <v>107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f t="shared" si="38"/>
        <v>0</v>
      </c>
      <c r="J246" s="56">
        <f t="shared" si="39"/>
        <v>0</v>
      </c>
      <c r="K246" s="57" t="str">
        <f t="shared" si="40"/>
        <v>NA</v>
      </c>
      <c r="L246" s="57" t="str">
        <f t="shared" si="41"/>
        <v>NA</v>
      </c>
      <c r="M246" s="57" t="str">
        <f t="shared" si="42"/>
        <v>NA</v>
      </c>
      <c r="R246" s="53"/>
      <c r="S246" s="53"/>
      <c r="T246" s="53"/>
      <c r="U246" s="53"/>
      <c r="V246" s="53"/>
    </row>
    <row r="247" spans="1:22" s="51" customFormat="1" x14ac:dyDescent="0.2">
      <c r="B247" s="66" t="s">
        <v>279</v>
      </c>
      <c r="C247" s="51" t="s">
        <v>280</v>
      </c>
      <c r="D247" s="56">
        <v>344500</v>
      </c>
      <c r="E247" s="56">
        <v>344500</v>
      </c>
      <c r="F247" s="56">
        <v>27083.34</v>
      </c>
      <c r="G247" s="56">
        <v>368587.22</v>
      </c>
      <c r="H247" s="56">
        <v>0</v>
      </c>
      <c r="I247" s="56">
        <f t="shared" si="38"/>
        <v>368587.22</v>
      </c>
      <c r="J247" s="56">
        <f t="shared" si="39"/>
        <v>-24087.219999999972</v>
      </c>
      <c r="K247" s="57">
        <f t="shared" si="40"/>
        <v>-6.9919361393323581E-2</v>
      </c>
      <c r="L247" s="57">
        <f t="shared" si="41"/>
        <v>-0.92138362844702459</v>
      </c>
      <c r="M247" s="57">
        <f t="shared" si="42"/>
        <v>6.9919361393323581E-2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257</v>
      </c>
      <c r="C248" s="51" t="s">
        <v>258</v>
      </c>
      <c r="D248" s="56">
        <v>2340519.29</v>
      </c>
      <c r="E248" s="56">
        <v>2243652.9699999997</v>
      </c>
      <c r="F248" s="56">
        <v>377306.56000000006</v>
      </c>
      <c r="G248" s="56">
        <v>4049797.8699999996</v>
      </c>
      <c r="H248" s="56">
        <v>0</v>
      </c>
      <c r="I248" s="56">
        <f t="shared" si="38"/>
        <v>4049797.8699999996</v>
      </c>
      <c r="J248" s="56">
        <f t="shared" si="39"/>
        <v>-1806144.9</v>
      </c>
      <c r="K248" s="57">
        <f t="shared" si="40"/>
        <v>-0.80500189831050395</v>
      </c>
      <c r="L248" s="57">
        <f t="shared" si="41"/>
        <v>-0.83183381519112554</v>
      </c>
      <c r="M248" s="57">
        <f t="shared" si="42"/>
        <v>0.80500189831050395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121</v>
      </c>
      <c r="C249" s="51" t="s">
        <v>122</v>
      </c>
      <c r="D249" s="56">
        <v>8372762.1499999939</v>
      </c>
      <c r="E249" s="56">
        <v>8535145.0499999933</v>
      </c>
      <c r="F249" s="56">
        <v>593469.13</v>
      </c>
      <c r="G249" s="56">
        <v>8210587.1299999999</v>
      </c>
      <c r="H249" s="56">
        <v>0</v>
      </c>
      <c r="I249" s="56">
        <f t="shared" si="38"/>
        <v>8210587.1299999999</v>
      </c>
      <c r="J249" s="56">
        <f t="shared" si="39"/>
        <v>324557.91999999341</v>
      </c>
      <c r="K249" s="57">
        <f t="shared" si="40"/>
        <v>3.8026057916847433E-2</v>
      </c>
      <c r="L249" s="57">
        <f t="shared" si="41"/>
        <v>-0.93046759879025132</v>
      </c>
      <c r="M249" s="57">
        <f t="shared" si="42"/>
        <v>-3.8026057916847433E-2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322</v>
      </c>
      <c r="C250" s="51" t="s">
        <v>323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38"/>
        <v>0</v>
      </c>
      <c r="J250" s="56">
        <f t="shared" si="39"/>
        <v>0</v>
      </c>
      <c r="K250" s="57" t="str">
        <f t="shared" si="40"/>
        <v>NA</v>
      </c>
      <c r="L250" s="57" t="str">
        <f t="shared" si="41"/>
        <v>NA</v>
      </c>
      <c r="M250" s="57" t="str">
        <f t="shared" si="42"/>
        <v>NA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239</v>
      </c>
      <c r="C251" s="51" t="s">
        <v>240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33"/>
        <v>0</v>
      </c>
      <c r="J251" s="56">
        <f t="shared" si="34"/>
        <v>0</v>
      </c>
      <c r="K251" s="57" t="str">
        <f t="shared" si="35"/>
        <v>NA</v>
      </c>
      <c r="L251" s="57" t="str">
        <f t="shared" si="36"/>
        <v>NA</v>
      </c>
      <c r="M251" s="57" t="str">
        <f t="shared" si="37"/>
        <v>NA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133</v>
      </c>
      <c r="C252" s="51" t="s">
        <v>134</v>
      </c>
      <c r="D252" s="56">
        <v>2060027.36</v>
      </c>
      <c r="E252" s="56">
        <v>2002819.61</v>
      </c>
      <c r="F252" s="56">
        <v>77320.960000000006</v>
      </c>
      <c r="G252" s="56">
        <v>798831.25</v>
      </c>
      <c r="H252" s="56">
        <v>0</v>
      </c>
      <c r="I252" s="56">
        <f t="shared" si="33"/>
        <v>798831.25</v>
      </c>
      <c r="J252" s="56">
        <f t="shared" si="34"/>
        <v>1203988.3600000001</v>
      </c>
      <c r="K252" s="57">
        <f t="shared" si="35"/>
        <v>0.60114668040423269</v>
      </c>
      <c r="L252" s="57">
        <f t="shared" si="36"/>
        <v>-0.96139394700654046</v>
      </c>
      <c r="M252" s="57">
        <f t="shared" si="37"/>
        <v>-0.6011466804042328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135</v>
      </c>
      <c r="C253" s="51" t="s">
        <v>136</v>
      </c>
      <c r="D253" s="56">
        <v>3533658.7600000002</v>
      </c>
      <c r="E253" s="56">
        <v>3872548.3900000006</v>
      </c>
      <c r="F253" s="56">
        <v>36441.910000000003</v>
      </c>
      <c r="G253" s="56">
        <v>535733.22</v>
      </c>
      <c r="H253" s="56">
        <v>0</v>
      </c>
      <c r="I253" s="56">
        <f t="shared" si="33"/>
        <v>535733.22</v>
      </c>
      <c r="J253" s="56">
        <f t="shared" si="34"/>
        <v>3336815.1700000009</v>
      </c>
      <c r="K253" s="57">
        <f t="shared" si="35"/>
        <v>0.86165874095120099</v>
      </c>
      <c r="L253" s="57">
        <f t="shared" si="36"/>
        <v>-0.99058968247004908</v>
      </c>
      <c r="M253" s="57">
        <f t="shared" si="37"/>
        <v>-0.86165874095120099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137</v>
      </c>
      <c r="C254" s="51" t="s">
        <v>138</v>
      </c>
      <c r="D254" s="56">
        <v>338000.92</v>
      </c>
      <c r="E254" s="56">
        <v>344187.17</v>
      </c>
      <c r="F254" s="56">
        <v>15850</v>
      </c>
      <c r="G254" s="56">
        <v>134821.70000000001</v>
      </c>
      <c r="H254" s="56">
        <v>0</v>
      </c>
      <c r="I254" s="56">
        <f t="shared" si="33"/>
        <v>134821.70000000001</v>
      </c>
      <c r="J254" s="56">
        <f t="shared" si="34"/>
        <v>209365.46999999997</v>
      </c>
      <c r="K254" s="57">
        <f t="shared" si="35"/>
        <v>0.60828958267096356</v>
      </c>
      <c r="L254" s="57">
        <f t="shared" si="36"/>
        <v>-0.95394947464195134</v>
      </c>
      <c r="M254" s="57">
        <f t="shared" si="37"/>
        <v>-0.60828958267096356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139</v>
      </c>
      <c r="C255" s="51" t="s">
        <v>140</v>
      </c>
      <c r="D255" s="56">
        <v>0</v>
      </c>
      <c r="E255" s="56">
        <v>3813.75</v>
      </c>
      <c r="F255" s="56">
        <v>0</v>
      </c>
      <c r="G255" s="56">
        <v>0</v>
      </c>
      <c r="H255" s="56">
        <v>0</v>
      </c>
      <c r="I255" s="56">
        <f t="shared" si="33"/>
        <v>0</v>
      </c>
      <c r="J255" s="56">
        <f t="shared" si="34"/>
        <v>3813.75</v>
      </c>
      <c r="K255" s="57">
        <f t="shared" si="35"/>
        <v>1</v>
      </c>
      <c r="L255" s="57">
        <f t="shared" si="36"/>
        <v>-1</v>
      </c>
      <c r="M255" s="57">
        <f t="shared" si="37"/>
        <v>-1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143</v>
      </c>
      <c r="C256" s="51" t="s">
        <v>144</v>
      </c>
      <c r="D256" s="56">
        <v>3925125</v>
      </c>
      <c r="E256" s="56">
        <v>3919075.52</v>
      </c>
      <c r="F256" s="56">
        <v>229690.44999999998</v>
      </c>
      <c r="G256" s="56">
        <v>2339835.09</v>
      </c>
      <c r="H256" s="56">
        <v>0</v>
      </c>
      <c r="I256" s="56">
        <f t="shared" si="33"/>
        <v>2339835.09</v>
      </c>
      <c r="J256" s="56">
        <f t="shared" si="34"/>
        <v>1579240.4300000002</v>
      </c>
      <c r="K256" s="57">
        <f t="shared" si="35"/>
        <v>0.40296248999049655</v>
      </c>
      <c r="L256" s="57">
        <f t="shared" si="36"/>
        <v>-0.94139167545309255</v>
      </c>
      <c r="M256" s="57">
        <f t="shared" si="37"/>
        <v>-0.4029624899904965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145</v>
      </c>
      <c r="C257" s="51" t="s">
        <v>146</v>
      </c>
      <c r="D257" s="56">
        <v>0</v>
      </c>
      <c r="E257" s="56">
        <v>0</v>
      </c>
      <c r="F257" s="56">
        <v>14738.150000000001</v>
      </c>
      <c r="G257" s="56">
        <v>119177.62000000004</v>
      </c>
      <c r="H257" s="56">
        <v>0</v>
      </c>
      <c r="I257" s="56">
        <f t="shared" si="33"/>
        <v>119177.62000000004</v>
      </c>
      <c r="J257" s="56">
        <f t="shared" si="34"/>
        <v>-119177.62000000004</v>
      </c>
      <c r="K257" s="57" t="str">
        <f t="shared" si="35"/>
        <v>NA</v>
      </c>
      <c r="L257" s="57" t="str">
        <f t="shared" si="36"/>
        <v>NA</v>
      </c>
      <c r="M257" s="57" t="str">
        <f t="shared" si="37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147</v>
      </c>
      <c r="C258" s="51" t="s">
        <v>148</v>
      </c>
      <c r="D258" s="56">
        <v>3410456.6999999997</v>
      </c>
      <c r="E258" s="56">
        <v>3392181.7499999995</v>
      </c>
      <c r="F258" s="56">
        <v>209551.69999999992</v>
      </c>
      <c r="G258" s="56">
        <v>2664791.1100000003</v>
      </c>
      <c r="H258" s="56">
        <v>0</v>
      </c>
      <c r="I258" s="56">
        <f t="shared" si="33"/>
        <v>2664791.1100000003</v>
      </c>
      <c r="J258" s="56">
        <f t="shared" si="34"/>
        <v>727390.6399999992</v>
      </c>
      <c r="K258" s="57">
        <f t="shared" si="35"/>
        <v>0.21443150562318758</v>
      </c>
      <c r="L258" s="57">
        <f t="shared" si="36"/>
        <v>-0.9382250965768566</v>
      </c>
      <c r="M258" s="57">
        <f t="shared" si="37"/>
        <v>-0.21443150562318747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149</v>
      </c>
      <c r="C259" s="51" t="s">
        <v>150</v>
      </c>
      <c r="D259" s="56">
        <v>500</v>
      </c>
      <c r="E259" s="56">
        <v>500</v>
      </c>
      <c r="F259" s="56">
        <v>0</v>
      </c>
      <c r="G259" s="56">
        <v>0</v>
      </c>
      <c r="H259" s="56">
        <v>0</v>
      </c>
      <c r="I259" s="56">
        <f t="shared" si="33"/>
        <v>0</v>
      </c>
      <c r="J259" s="56">
        <f t="shared" si="34"/>
        <v>500</v>
      </c>
      <c r="K259" s="57">
        <f t="shared" si="35"/>
        <v>1</v>
      </c>
      <c r="L259" s="57">
        <f t="shared" si="36"/>
        <v>-1</v>
      </c>
      <c r="M259" s="57">
        <f t="shared" si="37"/>
        <v>-1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281</v>
      </c>
      <c r="C260" s="51" t="s">
        <v>282</v>
      </c>
      <c r="D260" s="56">
        <v>0</v>
      </c>
      <c r="E260" s="56">
        <v>0</v>
      </c>
      <c r="F260" s="56">
        <v>18769.02</v>
      </c>
      <c r="G260" s="56">
        <v>18769.02</v>
      </c>
      <c r="H260" s="56">
        <v>0</v>
      </c>
      <c r="I260" s="56">
        <f t="shared" si="33"/>
        <v>18769.02</v>
      </c>
      <c r="J260" s="56">
        <f t="shared" si="34"/>
        <v>-18769.02</v>
      </c>
      <c r="K260" s="57" t="str">
        <f t="shared" si="35"/>
        <v>NA</v>
      </c>
      <c r="L260" s="57" t="str">
        <f t="shared" si="36"/>
        <v>NA</v>
      </c>
      <c r="M260" s="57" t="str">
        <f t="shared" si="37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159</v>
      </c>
      <c r="C261" s="51" t="s">
        <v>160</v>
      </c>
      <c r="D261" s="56">
        <v>0</v>
      </c>
      <c r="E261" s="56">
        <v>0</v>
      </c>
      <c r="F261" s="56">
        <v>280.60000000000002</v>
      </c>
      <c r="G261" s="56">
        <v>280.60000000000002</v>
      </c>
      <c r="H261" s="56">
        <v>0</v>
      </c>
      <c r="I261" s="56">
        <f t="shared" si="33"/>
        <v>280.60000000000002</v>
      </c>
      <c r="J261" s="56">
        <f t="shared" si="34"/>
        <v>-280.60000000000002</v>
      </c>
      <c r="K261" s="57" t="str">
        <f t="shared" si="35"/>
        <v>NA</v>
      </c>
      <c r="L261" s="57" t="str">
        <f t="shared" si="36"/>
        <v>NA</v>
      </c>
      <c r="M261" s="57" t="str">
        <f t="shared" si="37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161</v>
      </c>
      <c r="C262" s="51" t="s">
        <v>162</v>
      </c>
      <c r="D262" s="56">
        <v>502380.85</v>
      </c>
      <c r="E262" s="56">
        <v>500803</v>
      </c>
      <c r="F262" s="56">
        <v>20133.919999999995</v>
      </c>
      <c r="G262" s="56">
        <v>356865.24000000011</v>
      </c>
      <c r="H262" s="56">
        <v>0</v>
      </c>
      <c r="I262" s="56">
        <f t="shared" si="33"/>
        <v>356865.24000000011</v>
      </c>
      <c r="J262" s="56">
        <f t="shared" si="34"/>
        <v>143937.75999999989</v>
      </c>
      <c r="K262" s="57">
        <f t="shared" si="35"/>
        <v>0.28741393322324327</v>
      </c>
      <c r="L262" s="57">
        <f t="shared" si="36"/>
        <v>-0.95979672645730962</v>
      </c>
      <c r="M262" s="57">
        <f t="shared" si="37"/>
        <v>-0.28741393322324327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163</v>
      </c>
      <c r="C263" s="51" t="s">
        <v>164</v>
      </c>
      <c r="D263" s="56">
        <v>1476283.15</v>
      </c>
      <c r="E263" s="56">
        <v>1439066.72</v>
      </c>
      <c r="F263" s="56">
        <v>46323.47</v>
      </c>
      <c r="G263" s="56">
        <v>617947.33000000007</v>
      </c>
      <c r="H263" s="56">
        <v>101464.2</v>
      </c>
      <c r="I263" s="56">
        <f t="shared" si="33"/>
        <v>719411.53</v>
      </c>
      <c r="J263" s="56">
        <f t="shared" si="34"/>
        <v>719655.19</v>
      </c>
      <c r="K263" s="57">
        <f t="shared" si="35"/>
        <v>0.500084659035128</v>
      </c>
      <c r="L263" s="57">
        <f t="shared" si="36"/>
        <v>-0.96781006095394939</v>
      </c>
      <c r="M263" s="57">
        <f t="shared" si="37"/>
        <v>-0.57059160537045839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283</v>
      </c>
      <c r="C264" s="51" t="s">
        <v>568</v>
      </c>
      <c r="D264" s="56">
        <v>23500000</v>
      </c>
      <c r="E264" s="56">
        <v>23500000</v>
      </c>
      <c r="F264" s="56">
        <v>0</v>
      </c>
      <c r="G264" s="56">
        <v>22742055.059999999</v>
      </c>
      <c r="H264" s="56">
        <v>0</v>
      </c>
      <c r="I264" s="56">
        <f t="shared" si="33"/>
        <v>22742055.059999999</v>
      </c>
      <c r="J264" s="56">
        <f t="shared" si="34"/>
        <v>757944.94000000134</v>
      </c>
      <c r="K264" s="57">
        <f t="shared" si="35"/>
        <v>3.2252976170212826E-2</v>
      </c>
      <c r="L264" s="57">
        <f t="shared" si="36"/>
        <v>-1</v>
      </c>
      <c r="M264" s="57">
        <f t="shared" si="37"/>
        <v>-3.2252976170212826E-2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165</v>
      </c>
      <c r="C265" s="51" t="s">
        <v>166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33"/>
        <v>0</v>
      </c>
      <c r="J265" s="56">
        <f t="shared" si="34"/>
        <v>0</v>
      </c>
      <c r="K265" s="57" t="str">
        <f t="shared" si="35"/>
        <v>NA</v>
      </c>
      <c r="L265" s="57" t="str">
        <f t="shared" si="36"/>
        <v>NA</v>
      </c>
      <c r="M265" s="57" t="str">
        <f t="shared" si="37"/>
        <v>NA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284</v>
      </c>
      <c r="C266" s="51" t="s">
        <v>285</v>
      </c>
      <c r="D266" s="56">
        <v>243000</v>
      </c>
      <c r="E266" s="56">
        <v>443500</v>
      </c>
      <c r="F266" s="56">
        <v>0</v>
      </c>
      <c r="G266" s="56">
        <v>265477.75</v>
      </c>
      <c r="H266" s="56">
        <v>890.25</v>
      </c>
      <c r="I266" s="56">
        <f t="shared" si="33"/>
        <v>266368</v>
      </c>
      <c r="J266" s="56">
        <f t="shared" si="34"/>
        <v>177132</v>
      </c>
      <c r="K266" s="57">
        <f t="shared" si="35"/>
        <v>0.39939571589627959</v>
      </c>
      <c r="L266" s="57">
        <f t="shared" si="36"/>
        <v>-1</v>
      </c>
      <c r="M266" s="57">
        <f t="shared" si="37"/>
        <v>-0.4014030439684329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245</v>
      </c>
      <c r="C267" s="51" t="s">
        <v>246</v>
      </c>
      <c r="D267" s="56">
        <v>3000000</v>
      </c>
      <c r="E267" s="56">
        <v>3003000</v>
      </c>
      <c r="F267" s="56">
        <v>210902.43</v>
      </c>
      <c r="G267" s="56">
        <v>2503749.77</v>
      </c>
      <c r="H267" s="56">
        <v>262796.83</v>
      </c>
      <c r="I267" s="56">
        <f t="shared" ref="I267:I278" si="43">SUM(G267:H267)</f>
        <v>2766546.6</v>
      </c>
      <c r="J267" s="56">
        <f t="shared" ref="J267:J278" si="44">E267-I267</f>
        <v>236453.39999999991</v>
      </c>
      <c r="K267" s="57">
        <f t="shared" ref="K267:K278" si="45">IF(E267=0,"NA",J267/E267)</f>
        <v>7.8739060939060912E-2</v>
      </c>
      <c r="L267" s="57">
        <f t="shared" ref="L267:L278" si="46">IF(E267=0,"NA",(  ( F267 - (E267/$L$6)) / (E267/$L$6)))</f>
        <v>-0.92976942057942047</v>
      </c>
      <c r="M267" s="57">
        <f t="shared" ref="M267:M278" si="47">IF(E267=0,"NA",(  ( G267 - ($M$6*(E267/12))) / ($M$6*(E267/12))))</f>
        <v>-0.16625049284049284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175</v>
      </c>
      <c r="C268" s="51" t="s">
        <v>176</v>
      </c>
      <c r="D268" s="56">
        <v>0</v>
      </c>
      <c r="E268" s="56">
        <v>14350</v>
      </c>
      <c r="F268" s="56">
        <v>0</v>
      </c>
      <c r="G268" s="56">
        <v>4009.95</v>
      </c>
      <c r="H268" s="56">
        <v>0</v>
      </c>
      <c r="I268" s="56">
        <f t="shared" si="43"/>
        <v>4009.95</v>
      </c>
      <c r="J268" s="56">
        <f t="shared" si="44"/>
        <v>10340.049999999999</v>
      </c>
      <c r="K268" s="57">
        <f t="shared" si="45"/>
        <v>0.72056097560975607</v>
      </c>
      <c r="L268" s="57">
        <f t="shared" si="46"/>
        <v>-1</v>
      </c>
      <c r="M268" s="57">
        <f t="shared" si="47"/>
        <v>-0.72056097560975607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286</v>
      </c>
      <c r="C269" s="51" t="s">
        <v>287</v>
      </c>
      <c r="D269" s="56">
        <v>1539</v>
      </c>
      <c r="E269" s="56">
        <v>1539</v>
      </c>
      <c r="F269" s="56">
        <v>0</v>
      </c>
      <c r="G269" s="56">
        <v>0</v>
      </c>
      <c r="H269" s="56">
        <v>0</v>
      </c>
      <c r="I269" s="56">
        <f t="shared" si="43"/>
        <v>0</v>
      </c>
      <c r="J269" s="56">
        <f t="shared" si="44"/>
        <v>1539</v>
      </c>
      <c r="K269" s="57">
        <f t="shared" si="45"/>
        <v>1</v>
      </c>
      <c r="L269" s="57">
        <f t="shared" si="46"/>
        <v>-1</v>
      </c>
      <c r="M269" s="57">
        <f t="shared" si="47"/>
        <v>-1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177</v>
      </c>
      <c r="C270" s="51" t="s">
        <v>178</v>
      </c>
      <c r="D270" s="56">
        <v>6426</v>
      </c>
      <c r="E270" s="56">
        <v>6426</v>
      </c>
      <c r="F270" s="56">
        <v>0</v>
      </c>
      <c r="G270" s="56">
        <v>428.08</v>
      </c>
      <c r="H270" s="56">
        <v>0</v>
      </c>
      <c r="I270" s="56">
        <f t="shared" si="43"/>
        <v>428.08</v>
      </c>
      <c r="J270" s="56">
        <f t="shared" si="44"/>
        <v>5997.92</v>
      </c>
      <c r="K270" s="57">
        <f t="shared" si="45"/>
        <v>0.93338313103018988</v>
      </c>
      <c r="L270" s="57">
        <f t="shared" si="46"/>
        <v>-1</v>
      </c>
      <c r="M270" s="57">
        <f t="shared" si="47"/>
        <v>-0.93338313103018988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179</v>
      </c>
      <c r="C271" s="51" t="s">
        <v>180</v>
      </c>
      <c r="D271" s="56">
        <v>44055</v>
      </c>
      <c r="E271" s="56">
        <v>18755</v>
      </c>
      <c r="F271" s="56">
        <v>0</v>
      </c>
      <c r="G271" s="56">
        <v>300</v>
      </c>
      <c r="H271" s="56">
        <v>0</v>
      </c>
      <c r="I271" s="56">
        <f t="shared" si="43"/>
        <v>300</v>
      </c>
      <c r="J271" s="56">
        <f t="shared" si="44"/>
        <v>18455</v>
      </c>
      <c r="K271" s="57">
        <f t="shared" si="45"/>
        <v>0.98400426552919218</v>
      </c>
      <c r="L271" s="57">
        <f t="shared" si="46"/>
        <v>-1</v>
      </c>
      <c r="M271" s="57">
        <f t="shared" si="47"/>
        <v>-0.98400426552919218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185</v>
      </c>
      <c r="C272" s="51" t="s">
        <v>186</v>
      </c>
      <c r="D272" s="56">
        <v>26324.1</v>
      </c>
      <c r="E272" s="56">
        <v>58029.18</v>
      </c>
      <c r="F272" s="56">
        <v>1351.73</v>
      </c>
      <c r="G272" s="56">
        <v>38349.21</v>
      </c>
      <c r="H272" s="56">
        <v>0</v>
      </c>
      <c r="I272" s="56">
        <f t="shared" si="43"/>
        <v>38349.21</v>
      </c>
      <c r="J272" s="56">
        <f t="shared" si="44"/>
        <v>19679.97</v>
      </c>
      <c r="K272" s="57">
        <f t="shared" si="45"/>
        <v>0.33913920548248316</v>
      </c>
      <c r="L272" s="57">
        <f t="shared" si="46"/>
        <v>-0.97670602962164887</v>
      </c>
      <c r="M272" s="57">
        <f t="shared" si="47"/>
        <v>-0.33913920548248322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288</v>
      </c>
      <c r="C273" s="51" t="s">
        <v>289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43"/>
        <v>0</v>
      </c>
      <c r="J273" s="56">
        <f t="shared" si="44"/>
        <v>0</v>
      </c>
      <c r="K273" s="57" t="str">
        <f t="shared" si="45"/>
        <v>NA</v>
      </c>
      <c r="L273" s="57" t="str">
        <f t="shared" si="46"/>
        <v>NA</v>
      </c>
      <c r="M273" s="57" t="str">
        <f t="shared" si="47"/>
        <v>NA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290</v>
      </c>
      <c r="C274" s="51" t="s">
        <v>291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43"/>
        <v>0</v>
      </c>
      <c r="J274" s="56">
        <f t="shared" si="44"/>
        <v>0</v>
      </c>
      <c r="K274" s="57" t="str">
        <f t="shared" si="45"/>
        <v>NA</v>
      </c>
      <c r="L274" s="57" t="str">
        <f t="shared" si="46"/>
        <v>NA</v>
      </c>
      <c r="M274" s="57" t="str">
        <f t="shared" si="47"/>
        <v>NA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292</v>
      </c>
      <c r="C275" s="51" t="s">
        <v>293</v>
      </c>
      <c r="D275" s="56">
        <v>7200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3"/>
        <v>0</v>
      </c>
      <c r="J275" s="56">
        <f t="shared" si="44"/>
        <v>0</v>
      </c>
      <c r="K275" s="57" t="str">
        <f t="shared" si="45"/>
        <v>NA</v>
      </c>
      <c r="L275" s="57" t="str">
        <f t="shared" si="46"/>
        <v>NA</v>
      </c>
      <c r="M275" s="57" t="str">
        <f t="shared" si="47"/>
        <v>NA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294</v>
      </c>
      <c r="C276" s="51" t="s">
        <v>295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3"/>
        <v>0</v>
      </c>
      <c r="J276" s="56">
        <f t="shared" si="44"/>
        <v>0</v>
      </c>
      <c r="K276" s="57" t="str">
        <f t="shared" si="45"/>
        <v>NA</v>
      </c>
      <c r="L276" s="57" t="str">
        <f t="shared" si="46"/>
        <v>NA</v>
      </c>
      <c r="M276" s="57" t="str">
        <f t="shared" si="47"/>
        <v>NA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296</v>
      </c>
      <c r="C277" s="51" t="s">
        <v>297</v>
      </c>
      <c r="D277" s="56">
        <v>7200</v>
      </c>
      <c r="E277" s="56">
        <v>7200</v>
      </c>
      <c r="F277" s="56">
        <v>0</v>
      </c>
      <c r="G277" s="56">
        <v>5546.41</v>
      </c>
      <c r="H277" s="56">
        <v>0</v>
      </c>
      <c r="I277" s="56">
        <f t="shared" si="43"/>
        <v>5546.41</v>
      </c>
      <c r="J277" s="56">
        <f t="shared" si="44"/>
        <v>1653.5900000000001</v>
      </c>
      <c r="K277" s="57">
        <f t="shared" si="45"/>
        <v>0.22966527777777779</v>
      </c>
      <c r="L277" s="57">
        <f t="shared" si="46"/>
        <v>-1</v>
      </c>
      <c r="M277" s="57">
        <f t="shared" si="47"/>
        <v>-0.22966527777777779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298</v>
      </c>
      <c r="C278" s="51" t="s">
        <v>299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43"/>
        <v>0</v>
      </c>
      <c r="J278" s="56">
        <f t="shared" si="44"/>
        <v>0</v>
      </c>
      <c r="K278" s="57" t="str">
        <f t="shared" si="45"/>
        <v>NA</v>
      </c>
      <c r="L278" s="57" t="str">
        <f t="shared" si="46"/>
        <v>NA</v>
      </c>
      <c r="M278" s="57" t="str">
        <f t="shared" si="47"/>
        <v>NA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300</v>
      </c>
      <c r="C279" s="51" t="s">
        <v>301</v>
      </c>
      <c r="D279" s="56">
        <v>7200</v>
      </c>
      <c r="E279" s="56">
        <v>7200</v>
      </c>
      <c r="F279" s="56">
        <v>738.12</v>
      </c>
      <c r="G279" s="56">
        <v>4996.97</v>
      </c>
      <c r="H279" s="56">
        <v>0</v>
      </c>
      <c r="I279" s="56">
        <f t="shared" si="33"/>
        <v>4996.97</v>
      </c>
      <c r="J279" s="56">
        <f t="shared" si="34"/>
        <v>2203.0299999999997</v>
      </c>
      <c r="K279" s="57">
        <f t="shared" si="35"/>
        <v>0.30597638888888884</v>
      </c>
      <c r="L279" s="57">
        <f t="shared" si="36"/>
        <v>-0.8974833333333333</v>
      </c>
      <c r="M279" s="57">
        <f t="shared" si="37"/>
        <v>-0.30597638888888884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302</v>
      </c>
      <c r="C280" s="51" t="s">
        <v>303</v>
      </c>
      <c r="D280" s="56">
        <v>7200</v>
      </c>
      <c r="E280" s="56">
        <v>7200</v>
      </c>
      <c r="F280" s="56">
        <v>0</v>
      </c>
      <c r="G280" s="56">
        <v>3993.63</v>
      </c>
      <c r="H280" s="56">
        <v>0</v>
      </c>
      <c r="I280" s="56">
        <f t="shared" si="33"/>
        <v>3993.63</v>
      </c>
      <c r="J280" s="56">
        <f t="shared" si="34"/>
        <v>3206.37</v>
      </c>
      <c r="K280" s="57">
        <f t="shared" si="35"/>
        <v>0.44532916666666666</v>
      </c>
      <c r="L280" s="57">
        <f t="shared" si="36"/>
        <v>-1</v>
      </c>
      <c r="M280" s="57">
        <f t="shared" si="37"/>
        <v>-0.44532916666666666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304</v>
      </c>
      <c r="C281" s="51" t="s">
        <v>305</v>
      </c>
      <c r="D281" s="56">
        <v>7200</v>
      </c>
      <c r="E281" s="56">
        <v>8550</v>
      </c>
      <c r="F281" s="56">
        <v>55.46</v>
      </c>
      <c r="G281" s="56">
        <v>4948.58</v>
      </c>
      <c r="H281" s="56">
        <v>0</v>
      </c>
      <c r="I281" s="56">
        <f t="shared" si="33"/>
        <v>4948.58</v>
      </c>
      <c r="J281" s="56">
        <f t="shared" si="34"/>
        <v>3601.42</v>
      </c>
      <c r="K281" s="57">
        <f t="shared" si="35"/>
        <v>0.42121871345029238</v>
      </c>
      <c r="L281" s="57">
        <f t="shared" si="36"/>
        <v>-0.99351345029239779</v>
      </c>
      <c r="M281" s="57">
        <f t="shared" si="37"/>
        <v>-0.42121871345029238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306</v>
      </c>
      <c r="C282" s="51" t="s">
        <v>307</v>
      </c>
      <c r="D282" s="56">
        <v>7200</v>
      </c>
      <c r="E282" s="56">
        <v>7200</v>
      </c>
      <c r="F282" s="56">
        <v>0</v>
      </c>
      <c r="G282" s="56">
        <v>58.95</v>
      </c>
      <c r="H282" s="56">
        <v>0</v>
      </c>
      <c r="I282" s="56">
        <f t="shared" si="33"/>
        <v>58.95</v>
      </c>
      <c r="J282" s="56">
        <f t="shared" si="34"/>
        <v>7141.05</v>
      </c>
      <c r="K282" s="57">
        <f t="shared" si="35"/>
        <v>0.99181249999999999</v>
      </c>
      <c r="L282" s="57">
        <f t="shared" si="36"/>
        <v>-1</v>
      </c>
      <c r="M282" s="57">
        <f t="shared" si="37"/>
        <v>-0.99181249999999999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308</v>
      </c>
      <c r="C283" s="51" t="s">
        <v>309</v>
      </c>
      <c r="D283" s="56">
        <v>7200</v>
      </c>
      <c r="E283" s="56">
        <v>7200</v>
      </c>
      <c r="F283" s="56">
        <v>179.32</v>
      </c>
      <c r="G283" s="56">
        <v>4529.04</v>
      </c>
      <c r="H283" s="56">
        <v>0</v>
      </c>
      <c r="I283" s="56">
        <f t="shared" si="33"/>
        <v>4529.04</v>
      </c>
      <c r="J283" s="56">
        <f t="shared" si="34"/>
        <v>2670.96</v>
      </c>
      <c r="K283" s="57">
        <f t="shared" si="35"/>
        <v>0.37096666666666667</v>
      </c>
      <c r="L283" s="57">
        <f t="shared" si="36"/>
        <v>-0.97509444444444449</v>
      </c>
      <c r="M283" s="57">
        <f t="shared" si="37"/>
        <v>-0.37096666666666667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310</v>
      </c>
      <c r="C284" s="51" t="s">
        <v>311</v>
      </c>
      <c r="D284" s="56">
        <v>0</v>
      </c>
      <c r="E284" s="56">
        <v>7200</v>
      </c>
      <c r="F284" s="56">
        <v>57.52</v>
      </c>
      <c r="G284" s="56">
        <v>826.67</v>
      </c>
      <c r="H284" s="56">
        <v>0</v>
      </c>
      <c r="I284" s="56">
        <f t="shared" si="33"/>
        <v>826.67</v>
      </c>
      <c r="J284" s="56">
        <f t="shared" si="34"/>
        <v>6373.33</v>
      </c>
      <c r="K284" s="57">
        <f t="shared" si="35"/>
        <v>0.88518472222222222</v>
      </c>
      <c r="L284" s="57">
        <f t="shared" si="36"/>
        <v>-0.99201111111111107</v>
      </c>
      <c r="M284" s="57">
        <f t="shared" si="37"/>
        <v>-0.88518472222222222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312</v>
      </c>
      <c r="C285" s="51" t="s">
        <v>313</v>
      </c>
      <c r="D285" s="56">
        <v>25200</v>
      </c>
      <c r="E285" s="56">
        <v>39900</v>
      </c>
      <c r="F285" s="56">
        <v>0</v>
      </c>
      <c r="G285" s="56">
        <v>23217.87</v>
      </c>
      <c r="H285" s="56">
        <v>0</v>
      </c>
      <c r="I285" s="56">
        <f t="shared" si="33"/>
        <v>23217.87</v>
      </c>
      <c r="J285" s="56">
        <f t="shared" si="34"/>
        <v>16682.13</v>
      </c>
      <c r="K285" s="57">
        <f t="shared" si="35"/>
        <v>0.41809849624060152</v>
      </c>
      <c r="L285" s="57">
        <f t="shared" si="36"/>
        <v>-1</v>
      </c>
      <c r="M285" s="57">
        <f t="shared" si="37"/>
        <v>-0.41809849624060152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193</v>
      </c>
      <c r="C286" s="51" t="s">
        <v>194</v>
      </c>
      <c r="D286" s="56">
        <v>345346.1</v>
      </c>
      <c r="E286" s="56">
        <v>389938.02</v>
      </c>
      <c r="F286" s="56">
        <v>21035.949999999997</v>
      </c>
      <c r="G286" s="56">
        <v>203805.89</v>
      </c>
      <c r="H286" s="56">
        <v>20232.310000000001</v>
      </c>
      <c r="I286" s="56">
        <f t="shared" si="33"/>
        <v>224038.2</v>
      </c>
      <c r="J286" s="56">
        <f t="shared" si="34"/>
        <v>165899.82</v>
      </c>
      <c r="K286" s="57">
        <f t="shared" si="35"/>
        <v>0.42545176795019884</v>
      </c>
      <c r="L286" s="57">
        <f t="shared" si="36"/>
        <v>-0.94605309325825671</v>
      </c>
      <c r="M286" s="57">
        <f t="shared" si="37"/>
        <v>-0.47733773177593708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197</v>
      </c>
      <c r="C287" s="51" t="s">
        <v>198</v>
      </c>
      <c r="D287" s="56">
        <v>16650</v>
      </c>
      <c r="E287" s="56">
        <v>53150</v>
      </c>
      <c r="F287" s="56">
        <v>0</v>
      </c>
      <c r="G287" s="56">
        <v>16148.76</v>
      </c>
      <c r="H287" s="56">
        <v>912.92</v>
      </c>
      <c r="I287" s="56">
        <f t="shared" si="33"/>
        <v>17061.68</v>
      </c>
      <c r="J287" s="56">
        <f t="shared" si="34"/>
        <v>36088.32</v>
      </c>
      <c r="K287" s="57">
        <f t="shared" si="35"/>
        <v>0.67899002822201315</v>
      </c>
      <c r="L287" s="57">
        <f t="shared" si="36"/>
        <v>-1</v>
      </c>
      <c r="M287" s="57">
        <f t="shared" si="37"/>
        <v>-0.69616632173095006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199</v>
      </c>
      <c r="C288" s="51" t="s">
        <v>200</v>
      </c>
      <c r="D288" s="56">
        <v>109380.6</v>
      </c>
      <c r="E288" s="56">
        <v>75849.100000000006</v>
      </c>
      <c r="F288" s="56">
        <v>0</v>
      </c>
      <c r="G288" s="56">
        <v>5423.83</v>
      </c>
      <c r="H288" s="56">
        <v>3990</v>
      </c>
      <c r="I288" s="56">
        <f t="shared" si="33"/>
        <v>9413.83</v>
      </c>
      <c r="J288" s="56">
        <f t="shared" si="34"/>
        <v>66435.27</v>
      </c>
      <c r="K288" s="57">
        <f t="shared" si="35"/>
        <v>0.87588738693010204</v>
      </c>
      <c r="L288" s="57">
        <f t="shared" si="36"/>
        <v>-1</v>
      </c>
      <c r="M288" s="57">
        <f t="shared" si="37"/>
        <v>-0.9284918344449703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201</v>
      </c>
      <c r="C289" s="51" t="s">
        <v>202</v>
      </c>
      <c r="D289" s="56">
        <v>80050</v>
      </c>
      <c r="E289" s="56">
        <v>76496</v>
      </c>
      <c r="F289" s="56">
        <v>4346.4400000000005</v>
      </c>
      <c r="G289" s="56">
        <v>9517.92</v>
      </c>
      <c r="H289" s="56">
        <v>407.31</v>
      </c>
      <c r="I289" s="56">
        <f t="shared" si="33"/>
        <v>9925.23</v>
      </c>
      <c r="J289" s="56">
        <f t="shared" si="34"/>
        <v>66570.77</v>
      </c>
      <c r="K289" s="57">
        <f t="shared" si="35"/>
        <v>0.87025164714494885</v>
      </c>
      <c r="L289" s="57">
        <f t="shared" si="36"/>
        <v>-0.94318081991215219</v>
      </c>
      <c r="M289" s="57">
        <f t="shared" si="37"/>
        <v>-0.87557623928048522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205</v>
      </c>
      <c r="C290" s="51" t="s">
        <v>206</v>
      </c>
      <c r="D290" s="56">
        <v>36270</v>
      </c>
      <c r="E290" s="56">
        <v>146213.95000000001</v>
      </c>
      <c r="F290" s="56">
        <v>6840.41</v>
      </c>
      <c r="G290" s="56">
        <v>85088.5</v>
      </c>
      <c r="H290" s="56">
        <v>42256.28</v>
      </c>
      <c r="I290" s="56">
        <f t="shared" si="33"/>
        <v>127344.78</v>
      </c>
      <c r="J290" s="56">
        <f t="shared" si="34"/>
        <v>18869.170000000013</v>
      </c>
      <c r="K290" s="57">
        <f t="shared" si="35"/>
        <v>0.12905177652337557</v>
      </c>
      <c r="L290" s="57">
        <f t="shared" si="36"/>
        <v>-0.95321643386284272</v>
      </c>
      <c r="M290" s="57">
        <f t="shared" si="37"/>
        <v>-0.41805484360418421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207</v>
      </c>
      <c r="C291" s="51" t="s">
        <v>208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33"/>
        <v>0</v>
      </c>
      <c r="J291" s="56">
        <f t="shared" si="34"/>
        <v>0</v>
      </c>
      <c r="K291" s="57" t="str">
        <f t="shared" si="35"/>
        <v>NA</v>
      </c>
      <c r="L291" s="57" t="str">
        <f t="shared" si="36"/>
        <v>NA</v>
      </c>
      <c r="M291" s="57" t="str">
        <f t="shared" si="37"/>
        <v>NA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213</v>
      </c>
      <c r="C292" s="51" t="s">
        <v>214</v>
      </c>
      <c r="D292" s="56">
        <v>450</v>
      </c>
      <c r="E292" s="56">
        <v>37835</v>
      </c>
      <c r="F292" s="56">
        <v>8611</v>
      </c>
      <c r="G292" s="56">
        <v>15822.8</v>
      </c>
      <c r="H292" s="56">
        <v>1337.3</v>
      </c>
      <c r="I292" s="56">
        <f t="shared" si="33"/>
        <v>17160.099999999999</v>
      </c>
      <c r="J292" s="56">
        <f t="shared" si="34"/>
        <v>20674.900000000001</v>
      </c>
      <c r="K292" s="57">
        <f t="shared" si="35"/>
        <v>0.54644905510770458</v>
      </c>
      <c r="L292" s="57">
        <f t="shared" si="36"/>
        <v>-0.77240650191621518</v>
      </c>
      <c r="M292" s="57">
        <f t="shared" si="37"/>
        <v>-0.58179463459759484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219</v>
      </c>
      <c r="C293" s="51" t="s">
        <v>220</v>
      </c>
      <c r="D293" s="56">
        <v>14208.3</v>
      </c>
      <c r="E293" s="56">
        <v>10498.25</v>
      </c>
      <c r="F293" s="56">
        <v>0</v>
      </c>
      <c r="G293" s="56">
        <v>0</v>
      </c>
      <c r="H293" s="56">
        <v>0</v>
      </c>
      <c r="I293" s="56">
        <f t="shared" si="33"/>
        <v>0</v>
      </c>
      <c r="J293" s="56">
        <f t="shared" si="34"/>
        <v>10498.25</v>
      </c>
      <c r="K293" s="57">
        <f t="shared" si="35"/>
        <v>1</v>
      </c>
      <c r="L293" s="57">
        <f t="shared" si="36"/>
        <v>-1</v>
      </c>
      <c r="M293" s="57">
        <f t="shared" si="37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221</v>
      </c>
      <c r="C294" s="51" t="s">
        <v>222</v>
      </c>
      <c r="D294" s="56">
        <v>18900</v>
      </c>
      <c r="E294" s="56">
        <v>18900</v>
      </c>
      <c r="F294" s="56">
        <v>0</v>
      </c>
      <c r="G294" s="56">
        <v>0</v>
      </c>
      <c r="H294" s="56">
        <v>0</v>
      </c>
      <c r="I294" s="56">
        <f t="shared" si="33"/>
        <v>0</v>
      </c>
      <c r="J294" s="56">
        <f t="shared" si="34"/>
        <v>18900</v>
      </c>
      <c r="K294" s="57">
        <f t="shared" si="35"/>
        <v>1</v>
      </c>
      <c r="L294" s="57">
        <f t="shared" si="36"/>
        <v>-1</v>
      </c>
      <c r="M294" s="57">
        <f t="shared" si="37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253</v>
      </c>
      <c r="C295" s="51" t="s">
        <v>254</v>
      </c>
      <c r="D295" s="56">
        <v>4050</v>
      </c>
      <c r="E295" s="56">
        <v>3550</v>
      </c>
      <c r="F295" s="56">
        <v>0</v>
      </c>
      <c r="G295" s="56">
        <v>0</v>
      </c>
      <c r="H295" s="56">
        <v>0</v>
      </c>
      <c r="I295" s="56">
        <f t="shared" si="33"/>
        <v>0</v>
      </c>
      <c r="J295" s="56">
        <f t="shared" si="34"/>
        <v>3550</v>
      </c>
      <c r="K295" s="57">
        <f t="shared" si="35"/>
        <v>1</v>
      </c>
      <c r="L295" s="57">
        <f t="shared" si="36"/>
        <v>-1</v>
      </c>
      <c r="M295" s="57">
        <f t="shared" si="37"/>
        <v>-1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223</v>
      </c>
      <c r="C296" s="51" t="s">
        <v>224</v>
      </c>
      <c r="D296" s="56">
        <v>101076.40000000001</v>
      </c>
      <c r="E296" s="56">
        <v>205598.4</v>
      </c>
      <c r="F296" s="56">
        <v>874.79</v>
      </c>
      <c r="G296" s="56">
        <v>122294.79</v>
      </c>
      <c r="H296" s="56">
        <v>55845</v>
      </c>
      <c r="I296" s="56">
        <f t="shared" si="33"/>
        <v>178139.78999999998</v>
      </c>
      <c r="J296" s="56">
        <f t="shared" si="34"/>
        <v>27458.610000000015</v>
      </c>
      <c r="K296" s="57">
        <f t="shared" si="35"/>
        <v>0.13355458991898778</v>
      </c>
      <c r="L296" s="57">
        <f t="shared" si="36"/>
        <v>-0.99574515171324285</v>
      </c>
      <c r="M296" s="57">
        <f t="shared" si="37"/>
        <v>-0.40517635351247877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470</v>
      </c>
      <c r="C297" s="51" t="s">
        <v>471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33"/>
        <v>0</v>
      </c>
      <c r="J297" s="56">
        <f t="shared" si="34"/>
        <v>0</v>
      </c>
      <c r="K297" s="57" t="str">
        <f t="shared" si="35"/>
        <v>NA</v>
      </c>
      <c r="L297" s="57" t="str">
        <f t="shared" si="36"/>
        <v>NA</v>
      </c>
      <c r="M297" s="57" t="str">
        <f t="shared" si="37"/>
        <v>NA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225</v>
      </c>
      <c r="C298" s="51" t="s">
        <v>226</v>
      </c>
      <c r="D298" s="56">
        <v>9400000</v>
      </c>
      <c r="E298" s="56">
        <v>6800339</v>
      </c>
      <c r="F298" s="56">
        <v>0</v>
      </c>
      <c r="G298" s="56">
        <v>0</v>
      </c>
      <c r="H298" s="56">
        <v>0</v>
      </c>
      <c r="I298" s="56">
        <f t="shared" si="33"/>
        <v>0</v>
      </c>
      <c r="J298" s="56">
        <f t="shared" si="34"/>
        <v>6800339</v>
      </c>
      <c r="K298" s="57">
        <f t="shared" si="35"/>
        <v>1</v>
      </c>
      <c r="L298" s="57">
        <f t="shared" si="36"/>
        <v>-1</v>
      </c>
      <c r="M298" s="57">
        <f t="shared" si="37"/>
        <v>-1</v>
      </c>
      <c r="R298" s="53"/>
      <c r="S298" s="53"/>
      <c r="T298" s="53"/>
      <c r="U298" s="53"/>
      <c r="V298" s="53"/>
    </row>
    <row r="299" spans="1:22" s="51" customFormat="1" x14ac:dyDescent="0.2">
      <c r="A299" s="63" t="s">
        <v>314</v>
      </c>
      <c r="B299" s="71"/>
      <c r="C299" s="63"/>
      <c r="D299" s="64">
        <v>63460019.679999992</v>
      </c>
      <c r="E299" s="64">
        <v>61667390.829999998</v>
      </c>
      <c r="F299" s="64">
        <v>1941260.7599999998</v>
      </c>
      <c r="G299" s="64">
        <v>46446539.899999999</v>
      </c>
      <c r="H299" s="64">
        <v>490132.39999999997</v>
      </c>
      <c r="I299" s="64">
        <f t="shared" si="33"/>
        <v>46936672.299999997</v>
      </c>
      <c r="J299" s="64">
        <f t="shared" si="34"/>
        <v>14730718.530000001</v>
      </c>
      <c r="K299" s="65">
        <f t="shared" si="35"/>
        <v>0.23887371156351553</v>
      </c>
      <c r="L299" s="65">
        <f t="shared" si="36"/>
        <v>-0.96852046545391357</v>
      </c>
      <c r="M299" s="65">
        <f t="shared" si="37"/>
        <v>-0.24682171120162505</v>
      </c>
      <c r="R299" s="53"/>
      <c r="S299" s="53"/>
      <c r="T299" s="53"/>
      <c r="U299" s="53"/>
      <c r="V299" s="53"/>
    </row>
    <row r="300" spans="1:22" s="51" customFormat="1" x14ac:dyDescent="0.2">
      <c r="A300" s="51" t="s">
        <v>315</v>
      </c>
      <c r="B300" s="66" t="s">
        <v>104</v>
      </c>
      <c r="C300" s="51" t="s">
        <v>105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f t="shared" si="33"/>
        <v>0</v>
      </c>
      <c r="J300" s="56">
        <f t="shared" si="34"/>
        <v>0</v>
      </c>
      <c r="K300" s="57" t="str">
        <f t="shared" si="35"/>
        <v>NA</v>
      </c>
      <c r="L300" s="57" t="str">
        <f t="shared" si="36"/>
        <v>NA</v>
      </c>
      <c r="M300" s="57" t="str">
        <f t="shared" si="37"/>
        <v>NA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106</v>
      </c>
      <c r="C301" s="51" t="s">
        <v>107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23"/>
        <v>0</v>
      </c>
      <c r="J301" s="56">
        <f t="shared" si="24"/>
        <v>0</v>
      </c>
      <c r="K301" s="57" t="str">
        <f t="shared" si="25"/>
        <v>NA</v>
      </c>
      <c r="L301" s="57" t="str">
        <f t="shared" si="26"/>
        <v>NA</v>
      </c>
      <c r="M301" s="57" t="str">
        <f t="shared" si="27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113</v>
      </c>
      <c r="C302" s="51" t="s">
        <v>114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23"/>
        <v>0</v>
      </c>
      <c r="J302" s="56">
        <f t="shared" si="24"/>
        <v>0</v>
      </c>
      <c r="K302" s="57" t="str">
        <f t="shared" si="25"/>
        <v>NA</v>
      </c>
      <c r="L302" s="57" t="str">
        <f t="shared" si="26"/>
        <v>NA</v>
      </c>
      <c r="M302" s="57" t="str">
        <f t="shared" si="27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117</v>
      </c>
      <c r="C303" s="51" t="s">
        <v>118</v>
      </c>
      <c r="D303" s="56">
        <v>16784919.99999997</v>
      </c>
      <c r="E303" s="56">
        <v>16784919.99999997</v>
      </c>
      <c r="F303" s="56">
        <v>1687361.6899999997</v>
      </c>
      <c r="G303" s="56">
        <v>20075680.579999987</v>
      </c>
      <c r="H303" s="56">
        <v>0</v>
      </c>
      <c r="I303" s="56">
        <f t="shared" si="23"/>
        <v>20075680.579999987</v>
      </c>
      <c r="J303" s="56">
        <f t="shared" si="24"/>
        <v>-3290760.5800000168</v>
      </c>
      <c r="K303" s="57">
        <f t="shared" si="25"/>
        <v>-0.1960545882852002</v>
      </c>
      <c r="L303" s="57">
        <f t="shared" si="26"/>
        <v>-0.8994715679312143</v>
      </c>
      <c r="M303" s="57">
        <f t="shared" si="27"/>
        <v>0.1960545882852002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316</v>
      </c>
      <c r="C304" s="51" t="s">
        <v>317</v>
      </c>
      <c r="D304" s="56">
        <v>25962700.579999994</v>
      </c>
      <c r="E304" s="56">
        <v>25962700.579999994</v>
      </c>
      <c r="F304" s="56">
        <v>2193646.96</v>
      </c>
      <c r="G304" s="56">
        <v>24282963.639999993</v>
      </c>
      <c r="H304" s="56">
        <v>0</v>
      </c>
      <c r="I304" s="56">
        <f t="shared" si="23"/>
        <v>24282963.639999993</v>
      </c>
      <c r="J304" s="56">
        <f t="shared" si="24"/>
        <v>1679736.9400000013</v>
      </c>
      <c r="K304" s="57">
        <f t="shared" si="25"/>
        <v>6.4698082344098032E-2</v>
      </c>
      <c r="L304" s="57">
        <f t="shared" si="26"/>
        <v>-0.91550775108157101</v>
      </c>
      <c r="M304" s="57">
        <f t="shared" si="27"/>
        <v>-6.4698082344098171E-2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119</v>
      </c>
      <c r="C305" s="51" t="s">
        <v>120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23"/>
        <v>0</v>
      </c>
      <c r="J305" s="56">
        <f t="shared" si="24"/>
        <v>0</v>
      </c>
      <c r="K305" s="57" t="str">
        <f t="shared" si="25"/>
        <v>NA</v>
      </c>
      <c r="L305" s="57" t="str">
        <f t="shared" si="26"/>
        <v>NA</v>
      </c>
      <c r="M305" s="57" t="str">
        <f t="shared" si="27"/>
        <v>NA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121</v>
      </c>
      <c r="C306" s="51" t="s">
        <v>122</v>
      </c>
      <c r="D306" s="56">
        <v>15033089.490000006</v>
      </c>
      <c r="E306" s="56">
        <v>15033089.490000006</v>
      </c>
      <c r="F306" s="56">
        <v>1346852.5499999996</v>
      </c>
      <c r="G306" s="56">
        <v>14834829.85999999</v>
      </c>
      <c r="H306" s="56">
        <v>0</v>
      </c>
      <c r="I306" s="56">
        <f t="shared" si="23"/>
        <v>14834829.85999999</v>
      </c>
      <c r="J306" s="56">
        <f t="shared" si="24"/>
        <v>198259.63000001572</v>
      </c>
      <c r="K306" s="57">
        <f t="shared" si="25"/>
        <v>1.3188215910767897E-2</v>
      </c>
      <c r="L306" s="57">
        <f t="shared" si="26"/>
        <v>-0.9104074680792712</v>
      </c>
      <c r="M306" s="57">
        <f t="shared" si="27"/>
        <v>-1.3188215910767897E-2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129</v>
      </c>
      <c r="C307" s="51" t="s">
        <v>130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23"/>
        <v>0</v>
      </c>
      <c r="J307" s="56">
        <f t="shared" si="24"/>
        <v>0</v>
      </c>
      <c r="K307" s="57" t="str">
        <f t="shared" si="25"/>
        <v>NA</v>
      </c>
      <c r="L307" s="57" t="str">
        <f t="shared" si="26"/>
        <v>NA</v>
      </c>
      <c r="M307" s="57" t="str">
        <f t="shared" si="27"/>
        <v>NA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318</v>
      </c>
      <c r="C308" s="51" t="s">
        <v>319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ref="I308:I559" si="48">SUM(G308:H308)</f>
        <v>0</v>
      </c>
      <c r="J308" s="56">
        <f t="shared" ref="J308:J559" si="49">E308-I308</f>
        <v>0</v>
      </c>
      <c r="K308" s="57" t="str">
        <f t="shared" ref="K308:K559" si="50">IF(E308=0,"NA",J308/E308)</f>
        <v>NA</v>
      </c>
      <c r="L308" s="57" t="str">
        <f t="shared" ref="L308:L559" si="51">IF(E308=0,"NA",(  ( F308 - (E308/$L$6)) / (E308/$L$6)))</f>
        <v>NA</v>
      </c>
      <c r="M308" s="57" t="str">
        <f t="shared" ref="M308:M559" si="52">IF(E308=0,"NA",(  ( G308 - ($M$6*(E308/12))) / ($M$6*(E308/12))))</f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133</v>
      </c>
      <c r="C309" s="51" t="s">
        <v>134</v>
      </c>
      <c r="D309" s="56">
        <v>0</v>
      </c>
      <c r="E309" s="56">
        <v>0</v>
      </c>
      <c r="F309" s="56">
        <v>10160.18</v>
      </c>
      <c r="G309" s="56">
        <v>109764.72</v>
      </c>
      <c r="H309" s="56">
        <v>0</v>
      </c>
      <c r="I309" s="56">
        <f t="shared" si="48"/>
        <v>109764.72</v>
      </c>
      <c r="J309" s="56">
        <f t="shared" si="49"/>
        <v>-109764.72</v>
      </c>
      <c r="K309" s="57" t="str">
        <f t="shared" si="50"/>
        <v>NA</v>
      </c>
      <c r="L309" s="57" t="str">
        <f t="shared" si="51"/>
        <v>NA</v>
      </c>
      <c r="M309" s="57" t="str">
        <f t="shared" si="52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137</v>
      </c>
      <c r="C310" s="51" t="s">
        <v>138</v>
      </c>
      <c r="D310" s="56">
        <v>1829548.99</v>
      </c>
      <c r="E310" s="56">
        <v>1829548.99</v>
      </c>
      <c r="F310" s="56">
        <v>0</v>
      </c>
      <c r="G310" s="56">
        <v>3600</v>
      </c>
      <c r="H310" s="56">
        <v>0</v>
      </c>
      <c r="I310" s="56">
        <f t="shared" si="48"/>
        <v>3600</v>
      </c>
      <c r="J310" s="56">
        <f t="shared" si="49"/>
        <v>1825948.99</v>
      </c>
      <c r="K310" s="57">
        <f t="shared" si="50"/>
        <v>0.99803230193906967</v>
      </c>
      <c r="L310" s="57">
        <f t="shared" si="51"/>
        <v>-1</v>
      </c>
      <c r="M310" s="57">
        <f t="shared" si="52"/>
        <v>-0.99803230193906967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143</v>
      </c>
      <c r="C311" s="51" t="s">
        <v>144</v>
      </c>
      <c r="D311" s="56">
        <v>9895500</v>
      </c>
      <c r="E311" s="56">
        <v>9895500</v>
      </c>
      <c r="F311" s="56">
        <v>839018.49</v>
      </c>
      <c r="G311" s="56">
        <v>9253234.0700000003</v>
      </c>
      <c r="H311" s="56">
        <v>0</v>
      </c>
      <c r="I311" s="56">
        <f t="shared" si="48"/>
        <v>9253234.0700000003</v>
      </c>
      <c r="J311" s="56">
        <f t="shared" si="49"/>
        <v>642265.9299999997</v>
      </c>
      <c r="K311" s="57">
        <f t="shared" si="50"/>
        <v>6.4904848668586701E-2</v>
      </c>
      <c r="L311" s="57">
        <f t="shared" si="51"/>
        <v>-0.91521211762922539</v>
      </c>
      <c r="M311" s="57">
        <f t="shared" si="52"/>
        <v>-6.4904848668586701E-2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145</v>
      </c>
      <c r="C312" s="51" t="s">
        <v>146</v>
      </c>
      <c r="D312" s="56">
        <v>0</v>
      </c>
      <c r="E312" s="56">
        <v>0</v>
      </c>
      <c r="F312" s="56">
        <v>50443.43</v>
      </c>
      <c r="G312" s="56">
        <v>263292.55999999988</v>
      </c>
      <c r="H312" s="56">
        <v>0</v>
      </c>
      <c r="I312" s="56">
        <f t="shared" si="48"/>
        <v>263292.55999999988</v>
      </c>
      <c r="J312" s="56">
        <f t="shared" si="49"/>
        <v>-263292.55999999988</v>
      </c>
      <c r="K312" s="57" t="str">
        <f t="shared" si="50"/>
        <v>NA</v>
      </c>
      <c r="L312" s="57" t="str">
        <f t="shared" si="51"/>
        <v>NA</v>
      </c>
      <c r="M312" s="57" t="str">
        <f t="shared" si="52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147</v>
      </c>
      <c r="C313" s="51" t="s">
        <v>148</v>
      </c>
      <c r="D313" s="56">
        <v>11899915.379999995</v>
      </c>
      <c r="E313" s="56">
        <v>11899915.379999995</v>
      </c>
      <c r="F313" s="56">
        <v>973563.97999999963</v>
      </c>
      <c r="G313" s="56">
        <v>10996326.949999999</v>
      </c>
      <c r="H313" s="56">
        <v>0</v>
      </c>
      <c r="I313" s="56">
        <f t="shared" si="48"/>
        <v>10996326.949999999</v>
      </c>
      <c r="J313" s="56">
        <f t="shared" si="49"/>
        <v>903588.42999999598</v>
      </c>
      <c r="K313" s="57">
        <f t="shared" si="50"/>
        <v>7.5932340789468394E-2</v>
      </c>
      <c r="L313" s="57">
        <f t="shared" si="51"/>
        <v>-0.91818731907654949</v>
      </c>
      <c r="M313" s="57">
        <f t="shared" si="52"/>
        <v>-7.5932340789468394E-2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326</v>
      </c>
      <c r="C314" s="51" t="s">
        <v>327</v>
      </c>
      <c r="D314" s="56">
        <v>0</v>
      </c>
      <c r="E314" s="56">
        <v>0</v>
      </c>
      <c r="F314" s="56">
        <v>515.64</v>
      </c>
      <c r="G314" s="56">
        <v>515.64</v>
      </c>
      <c r="H314" s="56">
        <v>0</v>
      </c>
      <c r="I314" s="56">
        <f t="shared" si="48"/>
        <v>515.64</v>
      </c>
      <c r="J314" s="56">
        <f t="shared" si="49"/>
        <v>-515.64</v>
      </c>
      <c r="K314" s="57" t="str">
        <f t="shared" si="50"/>
        <v>NA</v>
      </c>
      <c r="L314" s="57" t="str">
        <f t="shared" si="51"/>
        <v>NA</v>
      </c>
      <c r="M314" s="57" t="str">
        <f t="shared" si="52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149</v>
      </c>
      <c r="C315" s="51" t="s">
        <v>150</v>
      </c>
      <c r="D315" s="56">
        <v>13750</v>
      </c>
      <c r="E315" s="56">
        <v>13750</v>
      </c>
      <c r="F315" s="56">
        <v>0</v>
      </c>
      <c r="G315" s="56">
        <v>0</v>
      </c>
      <c r="H315" s="56">
        <v>0</v>
      </c>
      <c r="I315" s="56">
        <f t="shared" si="48"/>
        <v>0</v>
      </c>
      <c r="J315" s="56">
        <f t="shared" si="49"/>
        <v>13750</v>
      </c>
      <c r="K315" s="57">
        <f t="shared" si="50"/>
        <v>1</v>
      </c>
      <c r="L315" s="57">
        <f t="shared" si="51"/>
        <v>-1</v>
      </c>
      <c r="M315" s="57">
        <f t="shared" si="52"/>
        <v>-1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159</v>
      </c>
      <c r="C316" s="51" t="s">
        <v>160</v>
      </c>
      <c r="D316" s="56">
        <v>0</v>
      </c>
      <c r="E316" s="56">
        <v>0</v>
      </c>
      <c r="F316" s="56">
        <v>1199.1199999999999</v>
      </c>
      <c r="G316" s="56">
        <v>1199.1199999999999</v>
      </c>
      <c r="H316" s="56">
        <v>0</v>
      </c>
      <c r="I316" s="56">
        <f t="shared" si="48"/>
        <v>1199.1199999999999</v>
      </c>
      <c r="J316" s="56">
        <f t="shared" si="49"/>
        <v>-1199.1199999999999</v>
      </c>
      <c r="K316" s="57" t="str">
        <f t="shared" si="50"/>
        <v>NA</v>
      </c>
      <c r="L316" s="57" t="str">
        <f t="shared" si="51"/>
        <v>NA</v>
      </c>
      <c r="M316" s="57" t="str">
        <f t="shared" si="52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161</v>
      </c>
      <c r="C317" s="51" t="s">
        <v>162</v>
      </c>
      <c r="D317" s="56">
        <v>1531188.7600000023</v>
      </c>
      <c r="E317" s="56">
        <v>1531188.7600000023</v>
      </c>
      <c r="F317" s="56">
        <v>129327.41</v>
      </c>
      <c r="G317" s="56">
        <v>1812074.6300000004</v>
      </c>
      <c r="H317" s="56">
        <v>0</v>
      </c>
      <c r="I317" s="56">
        <f t="shared" si="48"/>
        <v>1812074.6300000004</v>
      </c>
      <c r="J317" s="56">
        <f t="shared" si="49"/>
        <v>-280885.86999999802</v>
      </c>
      <c r="K317" s="57">
        <f t="shared" si="50"/>
        <v>-0.18344300672635397</v>
      </c>
      <c r="L317" s="57">
        <f t="shared" si="51"/>
        <v>-0.91553790533310886</v>
      </c>
      <c r="M317" s="57">
        <f t="shared" si="52"/>
        <v>0.18344300672635397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193</v>
      </c>
      <c r="C318" s="51" t="s">
        <v>194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48"/>
        <v>0</v>
      </c>
      <c r="J318" s="56">
        <f t="shared" si="49"/>
        <v>0</v>
      </c>
      <c r="K318" s="57" t="str">
        <f t="shared" si="50"/>
        <v>NA</v>
      </c>
      <c r="L318" s="57" t="str">
        <f t="shared" si="51"/>
        <v>NA</v>
      </c>
      <c r="M318" s="57" t="str">
        <f t="shared" si="52"/>
        <v>NA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197</v>
      </c>
      <c r="C319" s="51" t="s">
        <v>198</v>
      </c>
      <c r="D319" s="56">
        <v>4500</v>
      </c>
      <c r="E319" s="56">
        <v>4500</v>
      </c>
      <c r="F319" s="56">
        <v>56.91</v>
      </c>
      <c r="G319" s="56">
        <v>2354.3200000000002</v>
      </c>
      <c r="H319" s="56">
        <v>139.97999999999999</v>
      </c>
      <c r="I319" s="56">
        <f t="shared" si="48"/>
        <v>2494.3000000000002</v>
      </c>
      <c r="J319" s="56">
        <f t="shared" si="49"/>
        <v>2005.6999999999998</v>
      </c>
      <c r="K319" s="57">
        <f t="shared" si="50"/>
        <v>0.44571111111111106</v>
      </c>
      <c r="L319" s="57">
        <f t="shared" si="51"/>
        <v>-0.98735333333333342</v>
      </c>
      <c r="M319" s="57">
        <f t="shared" si="52"/>
        <v>-0.47681777777777773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201</v>
      </c>
      <c r="C320" s="51" t="s">
        <v>202</v>
      </c>
      <c r="D320" s="56">
        <v>76500</v>
      </c>
      <c r="E320" s="56">
        <v>41500</v>
      </c>
      <c r="F320" s="56">
        <v>13650.58</v>
      </c>
      <c r="G320" s="56">
        <v>21870.86</v>
      </c>
      <c r="H320" s="56">
        <v>0</v>
      </c>
      <c r="I320" s="56">
        <f t="shared" si="48"/>
        <v>21870.86</v>
      </c>
      <c r="J320" s="56">
        <f t="shared" si="49"/>
        <v>19629.14</v>
      </c>
      <c r="K320" s="57">
        <f t="shared" si="50"/>
        <v>0.4729913253012048</v>
      </c>
      <c r="L320" s="57">
        <f t="shared" si="51"/>
        <v>-0.67107036144578314</v>
      </c>
      <c r="M320" s="57">
        <f t="shared" si="52"/>
        <v>-0.4729913253012048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205</v>
      </c>
      <c r="C321" s="51" t="s">
        <v>206</v>
      </c>
      <c r="D321" s="56">
        <v>4500</v>
      </c>
      <c r="E321" s="56">
        <v>25500</v>
      </c>
      <c r="F321" s="56">
        <v>0</v>
      </c>
      <c r="G321" s="56">
        <v>22053.94</v>
      </c>
      <c r="H321" s="56">
        <v>121.98</v>
      </c>
      <c r="I321" s="56">
        <f t="shared" si="48"/>
        <v>22175.919999999998</v>
      </c>
      <c r="J321" s="56">
        <f t="shared" si="49"/>
        <v>3324.0800000000017</v>
      </c>
      <c r="K321" s="57">
        <f t="shared" si="50"/>
        <v>0.13035607843137262</v>
      </c>
      <c r="L321" s="57">
        <f t="shared" si="51"/>
        <v>-1</v>
      </c>
      <c r="M321" s="57">
        <f t="shared" si="52"/>
        <v>-0.1351396078431373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225</v>
      </c>
      <c r="C322" s="51" t="s">
        <v>226</v>
      </c>
      <c r="D322" s="56">
        <v>900000</v>
      </c>
      <c r="E322" s="56">
        <v>900000</v>
      </c>
      <c r="F322" s="56">
        <v>0</v>
      </c>
      <c r="G322" s="56">
        <v>0</v>
      </c>
      <c r="H322" s="56">
        <v>0</v>
      </c>
      <c r="I322" s="56">
        <f t="shared" si="48"/>
        <v>0</v>
      </c>
      <c r="J322" s="56">
        <f t="shared" si="49"/>
        <v>900000</v>
      </c>
      <c r="K322" s="57">
        <f t="shared" si="50"/>
        <v>1</v>
      </c>
      <c r="L322" s="57">
        <f t="shared" si="51"/>
        <v>-1</v>
      </c>
      <c r="M322" s="57">
        <f t="shared" si="52"/>
        <v>-1</v>
      </c>
      <c r="R322" s="53"/>
      <c r="S322" s="53"/>
      <c r="T322" s="53"/>
      <c r="U322" s="53"/>
      <c r="V322" s="53"/>
    </row>
    <row r="323" spans="1:22" s="51" customFormat="1" x14ac:dyDescent="0.2">
      <c r="A323" s="63" t="s">
        <v>320</v>
      </c>
      <c r="B323" s="71"/>
      <c r="C323" s="63"/>
      <c r="D323" s="64">
        <v>83936113.199999973</v>
      </c>
      <c r="E323" s="64">
        <v>83922113.199999973</v>
      </c>
      <c r="F323" s="64">
        <v>7245796.9399999985</v>
      </c>
      <c r="G323" s="64">
        <v>81679760.889999971</v>
      </c>
      <c r="H323" s="64">
        <v>261.95999999999998</v>
      </c>
      <c r="I323" s="64">
        <f t="shared" si="48"/>
        <v>81680022.849999964</v>
      </c>
      <c r="J323" s="64">
        <f t="shared" si="49"/>
        <v>2242090.3500000089</v>
      </c>
      <c r="K323" s="65">
        <f t="shared" si="50"/>
        <v>2.6716323797242151E-2</v>
      </c>
      <c r="L323" s="65">
        <f t="shared" si="51"/>
        <v>-0.9136604565386468</v>
      </c>
      <c r="M323" s="65">
        <f t="shared" si="52"/>
        <v>-2.6719445262967986E-2</v>
      </c>
      <c r="R323" s="53"/>
      <c r="S323" s="53"/>
      <c r="T323" s="53"/>
      <c r="U323" s="53"/>
      <c r="V323" s="53"/>
    </row>
    <row r="324" spans="1:22" s="51" customFormat="1" x14ac:dyDescent="0.2">
      <c r="A324" s="51" t="s">
        <v>321</v>
      </c>
      <c r="B324" s="66" t="s">
        <v>104</v>
      </c>
      <c r="C324" s="51" t="s">
        <v>105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48"/>
        <v>0</v>
      </c>
      <c r="J324" s="56">
        <f t="shared" si="49"/>
        <v>0</v>
      </c>
      <c r="K324" s="57" t="str">
        <f t="shared" si="50"/>
        <v>NA</v>
      </c>
      <c r="L324" s="57" t="str">
        <f t="shared" si="51"/>
        <v>NA</v>
      </c>
      <c r="M324" s="57" t="str">
        <f t="shared" si="52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121</v>
      </c>
      <c r="C325" s="51" t="s">
        <v>122</v>
      </c>
      <c r="D325" s="56">
        <v>287648.21999999997</v>
      </c>
      <c r="E325" s="56">
        <v>287648.21999999997</v>
      </c>
      <c r="F325" s="56">
        <v>23385.15</v>
      </c>
      <c r="G325" s="56">
        <v>292525.28999999998</v>
      </c>
      <c r="H325" s="56">
        <v>0</v>
      </c>
      <c r="I325" s="56">
        <f t="shared" si="48"/>
        <v>292525.28999999998</v>
      </c>
      <c r="J325" s="56">
        <f t="shared" si="49"/>
        <v>-4877.070000000007</v>
      </c>
      <c r="K325" s="57">
        <f t="shared" si="50"/>
        <v>-1.6954980635722369E-2</v>
      </c>
      <c r="L325" s="57">
        <f t="shared" si="51"/>
        <v>-0.9187022606988493</v>
      </c>
      <c r="M325" s="57">
        <f t="shared" si="52"/>
        <v>1.6954980635722369E-2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322</v>
      </c>
      <c r="C326" s="51" t="s">
        <v>323</v>
      </c>
      <c r="D326" s="56">
        <v>3967540.35</v>
      </c>
      <c r="E326" s="56">
        <v>4301632.1399999997</v>
      </c>
      <c r="F326" s="56">
        <v>263807.25</v>
      </c>
      <c r="G326" s="56">
        <v>3215372.87</v>
      </c>
      <c r="H326" s="56">
        <v>0</v>
      </c>
      <c r="I326" s="56">
        <f t="shared" si="48"/>
        <v>3215372.87</v>
      </c>
      <c r="J326" s="56">
        <f t="shared" si="49"/>
        <v>1086259.2699999996</v>
      </c>
      <c r="K326" s="57">
        <f t="shared" si="50"/>
        <v>0.25252258553191853</v>
      </c>
      <c r="L326" s="57">
        <f t="shared" si="51"/>
        <v>-0.93867275456985033</v>
      </c>
      <c r="M326" s="57">
        <f t="shared" si="52"/>
        <v>-0.25252258553191853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324</v>
      </c>
      <c r="C327" s="51" t="s">
        <v>325</v>
      </c>
      <c r="D327" s="56">
        <v>120129.74</v>
      </c>
      <c r="E327" s="56">
        <v>120129.74</v>
      </c>
      <c r="F327" s="56">
        <v>23005.3</v>
      </c>
      <c r="G327" s="56">
        <v>304898.44</v>
      </c>
      <c r="H327" s="56">
        <v>0</v>
      </c>
      <c r="I327" s="56">
        <f t="shared" si="48"/>
        <v>304898.44</v>
      </c>
      <c r="J327" s="56">
        <f t="shared" si="49"/>
        <v>-184768.7</v>
      </c>
      <c r="K327" s="57">
        <f t="shared" si="50"/>
        <v>-1.5380762498944891</v>
      </c>
      <c r="L327" s="57">
        <f t="shared" si="51"/>
        <v>-0.80849621417643958</v>
      </c>
      <c r="M327" s="57">
        <f t="shared" si="52"/>
        <v>1.5380762498944893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133</v>
      </c>
      <c r="C328" s="51" t="s">
        <v>134</v>
      </c>
      <c r="D328" s="56">
        <v>1840915.6</v>
      </c>
      <c r="E328" s="56">
        <v>1840915.6</v>
      </c>
      <c r="F328" s="56">
        <v>214164.95000000004</v>
      </c>
      <c r="G328" s="56">
        <v>2241281.0499999998</v>
      </c>
      <c r="H328" s="56">
        <v>0</v>
      </c>
      <c r="I328" s="56">
        <f t="shared" si="48"/>
        <v>2241281.0499999998</v>
      </c>
      <c r="J328" s="56">
        <f t="shared" si="49"/>
        <v>-400365.44999999972</v>
      </c>
      <c r="K328" s="57">
        <f t="shared" si="50"/>
        <v>-0.21748169769434281</v>
      </c>
      <c r="L328" s="57">
        <f t="shared" si="51"/>
        <v>-0.88366389529210354</v>
      </c>
      <c r="M328" s="57">
        <f t="shared" si="52"/>
        <v>0.21748169769434281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135</v>
      </c>
      <c r="C329" s="51" t="s">
        <v>136</v>
      </c>
      <c r="D329" s="56">
        <v>1230856.21</v>
      </c>
      <c r="E329" s="56">
        <v>1118347.02</v>
      </c>
      <c r="F329" s="56">
        <v>107723.81999999999</v>
      </c>
      <c r="G329" s="56">
        <v>1237088.22</v>
      </c>
      <c r="H329" s="56">
        <v>0</v>
      </c>
      <c r="I329" s="56">
        <f t="shared" si="48"/>
        <v>1237088.22</v>
      </c>
      <c r="J329" s="56">
        <f t="shared" si="49"/>
        <v>-118741.19999999995</v>
      </c>
      <c r="K329" s="57">
        <f t="shared" si="50"/>
        <v>-0.10617563053013719</v>
      </c>
      <c r="L329" s="57">
        <f t="shared" si="51"/>
        <v>-0.90367585546032037</v>
      </c>
      <c r="M329" s="57">
        <f t="shared" si="52"/>
        <v>0.10617563053013719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137</v>
      </c>
      <c r="C330" s="51" t="s">
        <v>138</v>
      </c>
      <c r="D330" s="56">
        <v>257439.55</v>
      </c>
      <c r="E330" s="56">
        <v>257439.55</v>
      </c>
      <c r="F330" s="56">
        <v>0</v>
      </c>
      <c r="G330" s="56">
        <v>0</v>
      </c>
      <c r="H330" s="56">
        <v>0</v>
      </c>
      <c r="I330" s="56">
        <f t="shared" si="48"/>
        <v>0</v>
      </c>
      <c r="J330" s="56">
        <f t="shared" si="49"/>
        <v>257439.55</v>
      </c>
      <c r="K330" s="57">
        <f t="shared" si="50"/>
        <v>1</v>
      </c>
      <c r="L330" s="57">
        <f t="shared" si="51"/>
        <v>-1</v>
      </c>
      <c r="M330" s="57">
        <f t="shared" si="52"/>
        <v>-1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143</v>
      </c>
      <c r="C331" s="51" t="s">
        <v>144</v>
      </c>
      <c r="D331" s="56">
        <v>1323000</v>
      </c>
      <c r="E331" s="56">
        <v>1184628.74</v>
      </c>
      <c r="F331" s="56">
        <v>90589.17</v>
      </c>
      <c r="G331" s="56">
        <v>963053.19</v>
      </c>
      <c r="H331" s="56">
        <v>0</v>
      </c>
      <c r="I331" s="56">
        <f t="shared" si="48"/>
        <v>963053.19</v>
      </c>
      <c r="J331" s="56">
        <f t="shared" si="49"/>
        <v>221575.55000000005</v>
      </c>
      <c r="K331" s="57">
        <f t="shared" si="50"/>
        <v>0.18704218673607401</v>
      </c>
      <c r="L331" s="57">
        <f t="shared" si="51"/>
        <v>-0.92352948485784669</v>
      </c>
      <c r="M331" s="57">
        <f t="shared" si="52"/>
        <v>-0.18704218673607401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145</v>
      </c>
      <c r="C332" s="51" t="s">
        <v>146</v>
      </c>
      <c r="D332" s="56">
        <v>0</v>
      </c>
      <c r="E332" s="56">
        <v>0</v>
      </c>
      <c r="F332" s="56">
        <v>8803.869999999999</v>
      </c>
      <c r="G332" s="56">
        <v>76225.719999999987</v>
      </c>
      <c r="H332" s="56">
        <v>0</v>
      </c>
      <c r="I332" s="56">
        <f t="shared" si="48"/>
        <v>76225.719999999987</v>
      </c>
      <c r="J332" s="56">
        <f t="shared" si="49"/>
        <v>-76225.719999999987</v>
      </c>
      <c r="K332" s="57" t="str">
        <f t="shared" si="50"/>
        <v>NA</v>
      </c>
      <c r="L332" s="57" t="str">
        <f t="shared" si="51"/>
        <v>NA</v>
      </c>
      <c r="M332" s="57" t="str">
        <f t="shared" si="52"/>
        <v>NA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147</v>
      </c>
      <c r="C333" s="51" t="s">
        <v>148</v>
      </c>
      <c r="D333" s="56">
        <v>1537929.1099999999</v>
      </c>
      <c r="E333" s="56">
        <v>1537929.1099999999</v>
      </c>
      <c r="F333" s="56">
        <v>118024.97999999998</v>
      </c>
      <c r="G333" s="56">
        <v>1348546.7200000002</v>
      </c>
      <c r="H333" s="56">
        <v>0</v>
      </c>
      <c r="I333" s="56">
        <f t="shared" si="48"/>
        <v>1348546.7200000002</v>
      </c>
      <c r="J333" s="56">
        <f t="shared" si="49"/>
        <v>189382.38999999966</v>
      </c>
      <c r="K333" s="57">
        <f t="shared" si="50"/>
        <v>0.12314117001140558</v>
      </c>
      <c r="L333" s="57">
        <f t="shared" si="51"/>
        <v>-0.9232572039682635</v>
      </c>
      <c r="M333" s="57">
        <f t="shared" si="52"/>
        <v>-0.12314117001140558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326</v>
      </c>
      <c r="C334" s="51" t="s">
        <v>327</v>
      </c>
      <c r="D334" s="56">
        <v>0</v>
      </c>
      <c r="E334" s="56">
        <v>0</v>
      </c>
      <c r="F334" s="56">
        <v>3068.04</v>
      </c>
      <c r="G334" s="56">
        <v>27612.36</v>
      </c>
      <c r="H334" s="56">
        <v>0</v>
      </c>
      <c r="I334" s="56">
        <f t="shared" si="48"/>
        <v>27612.36</v>
      </c>
      <c r="J334" s="56">
        <f t="shared" si="49"/>
        <v>-27612.36</v>
      </c>
      <c r="K334" s="57" t="str">
        <f t="shared" si="50"/>
        <v>NA</v>
      </c>
      <c r="L334" s="57" t="str">
        <f t="shared" si="51"/>
        <v>NA</v>
      </c>
      <c r="M334" s="57" t="str">
        <f t="shared" si="52"/>
        <v>NA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281</v>
      </c>
      <c r="C335" s="51" t="s">
        <v>282</v>
      </c>
      <c r="D335" s="56">
        <v>22000</v>
      </c>
      <c r="E335" s="56">
        <v>22000</v>
      </c>
      <c r="F335" s="56">
        <v>25594.23</v>
      </c>
      <c r="G335" s="56">
        <v>25594.23</v>
      </c>
      <c r="H335" s="56">
        <v>0</v>
      </c>
      <c r="I335" s="56">
        <f t="shared" si="48"/>
        <v>25594.23</v>
      </c>
      <c r="J335" s="56">
        <f t="shared" si="49"/>
        <v>-3594.2299999999996</v>
      </c>
      <c r="K335" s="57">
        <f t="shared" si="50"/>
        <v>-0.16337409090909089</v>
      </c>
      <c r="L335" s="57">
        <f t="shared" si="51"/>
        <v>0.16337409090909089</v>
      </c>
      <c r="M335" s="57">
        <f t="shared" si="52"/>
        <v>0.16337409090909089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159</v>
      </c>
      <c r="C336" s="51" t="s">
        <v>160</v>
      </c>
      <c r="D336" s="56">
        <v>0</v>
      </c>
      <c r="E336" s="56">
        <v>0</v>
      </c>
      <c r="F336" s="56">
        <v>2179.58</v>
      </c>
      <c r="G336" s="56">
        <v>18957.830000000002</v>
      </c>
      <c r="H336" s="56">
        <v>0</v>
      </c>
      <c r="I336" s="56">
        <f t="shared" si="48"/>
        <v>18957.830000000002</v>
      </c>
      <c r="J336" s="56">
        <f t="shared" si="49"/>
        <v>-18957.830000000002</v>
      </c>
      <c r="K336" s="57" t="str">
        <f t="shared" si="50"/>
        <v>NA</v>
      </c>
      <c r="L336" s="57" t="str">
        <f t="shared" si="51"/>
        <v>NA</v>
      </c>
      <c r="M336" s="57" t="str">
        <f t="shared" si="52"/>
        <v>NA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161</v>
      </c>
      <c r="C337" s="51" t="s">
        <v>162</v>
      </c>
      <c r="D337" s="56">
        <v>204226.13</v>
      </c>
      <c r="E337" s="56">
        <v>204226.13</v>
      </c>
      <c r="F337" s="56">
        <v>10885.390000000001</v>
      </c>
      <c r="G337" s="56">
        <v>164526.51</v>
      </c>
      <c r="H337" s="56">
        <v>0</v>
      </c>
      <c r="I337" s="56">
        <f t="shared" si="48"/>
        <v>164526.51</v>
      </c>
      <c r="J337" s="56">
        <f t="shared" si="49"/>
        <v>39699.619999999995</v>
      </c>
      <c r="K337" s="57">
        <f t="shared" si="50"/>
        <v>0.19439050233190039</v>
      </c>
      <c r="L337" s="57">
        <f t="shared" si="51"/>
        <v>-0.94669932784800837</v>
      </c>
      <c r="M337" s="57">
        <f t="shared" si="52"/>
        <v>-0.19439050233190039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163</v>
      </c>
      <c r="C338" s="51" t="s">
        <v>164</v>
      </c>
      <c r="D338" s="56">
        <v>3422400.13</v>
      </c>
      <c r="E338" s="56">
        <v>5303547.76</v>
      </c>
      <c r="F338" s="56">
        <v>395511.70999999996</v>
      </c>
      <c r="G338" s="56">
        <v>4234902.4800000004</v>
      </c>
      <c r="H338" s="56">
        <v>531433.39999999991</v>
      </c>
      <c r="I338" s="56">
        <f t="shared" si="48"/>
        <v>4766335.8800000008</v>
      </c>
      <c r="J338" s="56">
        <f t="shared" si="49"/>
        <v>537211.87999999896</v>
      </c>
      <c r="K338" s="57">
        <f t="shared" si="50"/>
        <v>0.10129292773635717</v>
      </c>
      <c r="L338" s="57">
        <f t="shared" si="51"/>
        <v>-0.92542506867139063</v>
      </c>
      <c r="M338" s="57">
        <f t="shared" si="52"/>
        <v>-0.20149630555980877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165</v>
      </c>
      <c r="C339" s="51" t="s">
        <v>166</v>
      </c>
      <c r="D339" s="56">
        <v>76820</v>
      </c>
      <c r="E339" s="56">
        <v>17283.12</v>
      </c>
      <c r="F339" s="56">
        <v>0</v>
      </c>
      <c r="G339" s="56">
        <v>0</v>
      </c>
      <c r="H339" s="56">
        <v>0</v>
      </c>
      <c r="I339" s="56">
        <f t="shared" si="48"/>
        <v>0</v>
      </c>
      <c r="J339" s="56">
        <f t="shared" si="49"/>
        <v>17283.12</v>
      </c>
      <c r="K339" s="57">
        <f t="shared" si="50"/>
        <v>1</v>
      </c>
      <c r="L339" s="57">
        <f t="shared" si="51"/>
        <v>-1</v>
      </c>
      <c r="M339" s="57">
        <f t="shared" si="52"/>
        <v>-1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241</v>
      </c>
      <c r="C340" s="51" t="s">
        <v>242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48"/>
        <v>0</v>
      </c>
      <c r="J340" s="56">
        <f t="shared" si="49"/>
        <v>0</v>
      </c>
      <c r="K340" s="57" t="str">
        <f t="shared" si="50"/>
        <v>NA</v>
      </c>
      <c r="L340" s="57" t="str">
        <f t="shared" si="51"/>
        <v>NA</v>
      </c>
      <c r="M340" s="57" t="str">
        <f t="shared" si="52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245</v>
      </c>
      <c r="C341" s="51" t="s">
        <v>246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48"/>
        <v>0</v>
      </c>
      <c r="J341" s="56">
        <f t="shared" si="49"/>
        <v>0</v>
      </c>
      <c r="K341" s="57" t="str">
        <f t="shared" si="50"/>
        <v>NA</v>
      </c>
      <c r="L341" s="57" t="str">
        <f t="shared" si="51"/>
        <v>NA</v>
      </c>
      <c r="M341" s="57" t="str">
        <f t="shared" si="52"/>
        <v>NA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175</v>
      </c>
      <c r="C342" s="51" t="s">
        <v>176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48"/>
        <v>0</v>
      </c>
      <c r="J342" s="56">
        <f t="shared" si="49"/>
        <v>0</v>
      </c>
      <c r="K342" s="57" t="str">
        <f t="shared" si="50"/>
        <v>NA</v>
      </c>
      <c r="L342" s="57" t="str">
        <f t="shared" si="51"/>
        <v>NA</v>
      </c>
      <c r="M342" s="57" t="str">
        <f t="shared" si="52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286</v>
      </c>
      <c r="C343" s="51" t="s">
        <v>287</v>
      </c>
      <c r="D343" s="56">
        <v>2066623.1</v>
      </c>
      <c r="E343" s="56">
        <v>2066623.1</v>
      </c>
      <c r="F343" s="56">
        <v>251925.97</v>
      </c>
      <c r="G343" s="56">
        <v>1891020.74</v>
      </c>
      <c r="H343" s="56">
        <v>0</v>
      </c>
      <c r="I343" s="56">
        <f t="shared" si="48"/>
        <v>1891020.74</v>
      </c>
      <c r="J343" s="56">
        <f t="shared" si="49"/>
        <v>175602.3600000001</v>
      </c>
      <c r="K343" s="57">
        <f t="shared" si="50"/>
        <v>8.497067510761884E-2</v>
      </c>
      <c r="L343" s="57">
        <f t="shared" si="51"/>
        <v>-0.87809776731906275</v>
      </c>
      <c r="M343" s="57">
        <f t="shared" si="52"/>
        <v>-8.497067510761884E-2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177</v>
      </c>
      <c r="C344" s="51" t="s">
        <v>178</v>
      </c>
      <c r="D344" s="56">
        <v>14400</v>
      </c>
      <c r="E344" s="56">
        <v>47600</v>
      </c>
      <c r="F344" s="56">
        <v>0</v>
      </c>
      <c r="G344" s="56">
        <v>40785.910000000003</v>
      </c>
      <c r="H344" s="56">
        <v>2169.73</v>
      </c>
      <c r="I344" s="56">
        <f t="shared" si="48"/>
        <v>42955.640000000007</v>
      </c>
      <c r="J344" s="56">
        <f t="shared" si="49"/>
        <v>4644.3599999999933</v>
      </c>
      <c r="K344" s="57">
        <f t="shared" si="50"/>
        <v>9.7570588235293979E-2</v>
      </c>
      <c r="L344" s="57">
        <f t="shared" si="51"/>
        <v>-1</v>
      </c>
      <c r="M344" s="57">
        <f t="shared" si="52"/>
        <v>-0.14315315126050412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179</v>
      </c>
      <c r="C345" s="51" t="s">
        <v>180</v>
      </c>
      <c r="D345" s="56">
        <v>0</v>
      </c>
      <c r="E345" s="56">
        <v>55805.08</v>
      </c>
      <c r="F345" s="56">
        <v>8750</v>
      </c>
      <c r="G345" s="56">
        <v>55805.08</v>
      </c>
      <c r="H345" s="56">
        <v>0</v>
      </c>
      <c r="I345" s="56">
        <f t="shared" si="48"/>
        <v>55805.08</v>
      </c>
      <c r="J345" s="56">
        <f t="shared" si="49"/>
        <v>0</v>
      </c>
      <c r="K345" s="57">
        <f t="shared" si="50"/>
        <v>0</v>
      </c>
      <c r="L345" s="57">
        <f t="shared" si="51"/>
        <v>-0.84320423875389128</v>
      </c>
      <c r="M345" s="57">
        <f t="shared" si="52"/>
        <v>0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183</v>
      </c>
      <c r="C346" s="51" t="s">
        <v>184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48"/>
        <v>0</v>
      </c>
      <c r="J346" s="56">
        <f t="shared" si="49"/>
        <v>0</v>
      </c>
      <c r="K346" s="57" t="str">
        <f t="shared" si="50"/>
        <v>NA</v>
      </c>
      <c r="L346" s="57" t="str">
        <f t="shared" si="51"/>
        <v>NA</v>
      </c>
      <c r="M346" s="57" t="str">
        <f t="shared" si="52"/>
        <v>NA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185</v>
      </c>
      <c r="C347" s="51" t="s">
        <v>186</v>
      </c>
      <c r="D347" s="56">
        <v>124691.4</v>
      </c>
      <c r="E347" s="56">
        <v>129276.89</v>
      </c>
      <c r="F347" s="56">
        <v>3306.14</v>
      </c>
      <c r="G347" s="56">
        <v>20463.310000000001</v>
      </c>
      <c r="H347" s="56">
        <v>12915</v>
      </c>
      <c r="I347" s="56">
        <f t="shared" si="48"/>
        <v>33378.31</v>
      </c>
      <c r="J347" s="56">
        <f t="shared" si="49"/>
        <v>95898.58</v>
      </c>
      <c r="K347" s="57">
        <f t="shared" si="50"/>
        <v>0.74180760381843969</v>
      </c>
      <c r="L347" s="57">
        <f t="shared" si="51"/>
        <v>-0.97442590087060421</v>
      </c>
      <c r="M347" s="57">
        <f t="shared" si="52"/>
        <v>-0.84170945015771959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193</v>
      </c>
      <c r="C348" s="51" t="s">
        <v>194</v>
      </c>
      <c r="D348" s="56">
        <v>38480</v>
      </c>
      <c r="E348" s="56">
        <v>87100</v>
      </c>
      <c r="F348" s="56">
        <v>5349.0199999999995</v>
      </c>
      <c r="G348" s="56">
        <v>66344.89</v>
      </c>
      <c r="H348" s="56">
        <v>7719.23</v>
      </c>
      <c r="I348" s="56">
        <f t="shared" si="48"/>
        <v>74064.12</v>
      </c>
      <c r="J348" s="56">
        <f t="shared" si="49"/>
        <v>13035.880000000005</v>
      </c>
      <c r="K348" s="57">
        <f t="shared" si="50"/>
        <v>0.14966567164179109</v>
      </c>
      <c r="L348" s="57">
        <f t="shared" si="51"/>
        <v>-0.93858760045924217</v>
      </c>
      <c r="M348" s="57">
        <f t="shared" si="52"/>
        <v>-0.23829058553386911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197</v>
      </c>
      <c r="C349" s="51" t="s">
        <v>198</v>
      </c>
      <c r="D349" s="56">
        <v>10000</v>
      </c>
      <c r="E349" s="56">
        <v>41780</v>
      </c>
      <c r="F349" s="56">
        <v>1370.55</v>
      </c>
      <c r="G349" s="56">
        <v>12537.02</v>
      </c>
      <c r="H349" s="56">
        <v>26766.54</v>
      </c>
      <c r="I349" s="56">
        <f t="shared" si="48"/>
        <v>39303.56</v>
      </c>
      <c r="J349" s="56">
        <f t="shared" si="49"/>
        <v>2476.4400000000023</v>
      </c>
      <c r="K349" s="57">
        <f t="shared" si="50"/>
        <v>5.9273336524652998E-2</v>
      </c>
      <c r="L349" s="57">
        <f t="shared" si="51"/>
        <v>-0.96719602680708461</v>
      </c>
      <c r="M349" s="57">
        <f t="shared" si="52"/>
        <v>-0.69992771661081854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199</v>
      </c>
      <c r="C350" s="51" t="s">
        <v>200</v>
      </c>
      <c r="D350" s="56">
        <v>418582</v>
      </c>
      <c r="E350" s="56">
        <v>113235.16</v>
      </c>
      <c r="F350" s="56">
        <v>0</v>
      </c>
      <c r="G350" s="56">
        <v>4500</v>
      </c>
      <c r="H350" s="56">
        <v>97600</v>
      </c>
      <c r="I350" s="56">
        <f t="shared" si="48"/>
        <v>102100</v>
      </c>
      <c r="J350" s="56">
        <f t="shared" si="49"/>
        <v>11135.160000000003</v>
      </c>
      <c r="K350" s="57">
        <f t="shared" si="50"/>
        <v>9.8336594393472865E-2</v>
      </c>
      <c r="L350" s="57">
        <f t="shared" si="51"/>
        <v>-1</v>
      </c>
      <c r="M350" s="57">
        <f t="shared" si="52"/>
        <v>-0.96025969319070159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201</v>
      </c>
      <c r="C351" s="51" t="s">
        <v>202</v>
      </c>
      <c r="D351" s="56">
        <v>12800</v>
      </c>
      <c r="E351" s="56">
        <v>10474.630000000001</v>
      </c>
      <c r="F351" s="56">
        <v>0</v>
      </c>
      <c r="G351" s="56">
        <v>1719.42</v>
      </c>
      <c r="H351" s="56">
        <v>7500</v>
      </c>
      <c r="I351" s="56">
        <f t="shared" si="48"/>
        <v>9219.42</v>
      </c>
      <c r="J351" s="56">
        <f t="shared" si="49"/>
        <v>1255.2100000000009</v>
      </c>
      <c r="K351" s="57">
        <f t="shared" si="50"/>
        <v>0.11983334972213823</v>
      </c>
      <c r="L351" s="57">
        <f t="shared" si="51"/>
        <v>-1</v>
      </c>
      <c r="M351" s="57">
        <f t="shared" si="52"/>
        <v>-0.83584909443102051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205</v>
      </c>
      <c r="C352" s="51" t="s">
        <v>206</v>
      </c>
      <c r="D352" s="56">
        <v>1800</v>
      </c>
      <c r="E352" s="56">
        <v>62031.8</v>
      </c>
      <c r="F352" s="56">
        <v>309.08999999999997</v>
      </c>
      <c r="G352" s="56">
        <v>18351.29</v>
      </c>
      <c r="H352" s="56">
        <v>38515.54</v>
      </c>
      <c r="I352" s="56">
        <f t="shared" si="48"/>
        <v>56866.83</v>
      </c>
      <c r="J352" s="56">
        <f t="shared" si="49"/>
        <v>5164.9700000000012</v>
      </c>
      <c r="K352" s="57">
        <f t="shared" si="50"/>
        <v>8.3263261746394604E-2</v>
      </c>
      <c r="L352" s="57">
        <f t="shared" si="51"/>
        <v>-0.99501723309657308</v>
      </c>
      <c r="M352" s="57">
        <f t="shared" si="52"/>
        <v>-0.7041631872684655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213</v>
      </c>
      <c r="C353" s="51" t="s">
        <v>214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48"/>
        <v>0</v>
      </c>
      <c r="J353" s="56">
        <f t="shared" si="49"/>
        <v>0</v>
      </c>
      <c r="K353" s="57" t="str">
        <f t="shared" si="50"/>
        <v>NA</v>
      </c>
      <c r="L353" s="57" t="str">
        <f t="shared" si="51"/>
        <v>NA</v>
      </c>
      <c r="M353" s="57" t="str">
        <f t="shared" si="52"/>
        <v>NA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219</v>
      </c>
      <c r="C354" s="51" t="s">
        <v>220</v>
      </c>
      <c r="D354" s="56">
        <v>155330</v>
      </c>
      <c r="E354" s="56">
        <v>141391.76</v>
      </c>
      <c r="F354" s="56">
        <v>0</v>
      </c>
      <c r="G354" s="56">
        <v>30590</v>
      </c>
      <c r="H354" s="56">
        <v>0</v>
      </c>
      <c r="I354" s="56">
        <f t="shared" si="48"/>
        <v>30590</v>
      </c>
      <c r="J354" s="56">
        <f t="shared" si="49"/>
        <v>110801.76000000001</v>
      </c>
      <c r="K354" s="57">
        <f t="shared" si="50"/>
        <v>0.78365075871465217</v>
      </c>
      <c r="L354" s="57">
        <f t="shared" si="51"/>
        <v>-1</v>
      </c>
      <c r="M354" s="57">
        <f t="shared" si="52"/>
        <v>-0.78365075871465217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221</v>
      </c>
      <c r="C355" s="51" t="s">
        <v>222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8"/>
        <v>0</v>
      </c>
      <c r="J355" s="56">
        <f t="shared" si="49"/>
        <v>0</v>
      </c>
      <c r="K355" s="57" t="str">
        <f t="shared" si="50"/>
        <v>NA</v>
      </c>
      <c r="L355" s="57" t="str">
        <f t="shared" si="51"/>
        <v>NA</v>
      </c>
      <c r="M355" s="57" t="str">
        <f t="shared" si="52"/>
        <v>NA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223</v>
      </c>
      <c r="C356" s="51" t="s">
        <v>224</v>
      </c>
      <c r="D356" s="56">
        <v>9458627</v>
      </c>
      <c r="E356" s="56">
        <v>149729.22</v>
      </c>
      <c r="F356" s="56">
        <v>42207</v>
      </c>
      <c r="G356" s="56">
        <v>147396.04999999999</v>
      </c>
      <c r="H356" s="56">
        <v>100</v>
      </c>
      <c r="I356" s="56">
        <f t="shared" si="48"/>
        <v>147496.04999999999</v>
      </c>
      <c r="J356" s="56">
        <f t="shared" si="49"/>
        <v>2233.1700000000128</v>
      </c>
      <c r="K356" s="57">
        <f t="shared" si="50"/>
        <v>1.4914724059872968E-2</v>
      </c>
      <c r="L356" s="57">
        <f t="shared" si="51"/>
        <v>-0.71811113421949302</v>
      </c>
      <c r="M356" s="57">
        <f t="shared" si="52"/>
        <v>-1.5582596369633214E-2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225</v>
      </c>
      <c r="C357" s="51" t="s">
        <v>226</v>
      </c>
      <c r="D357" s="56">
        <v>900000</v>
      </c>
      <c r="E357" s="56">
        <v>604729.59</v>
      </c>
      <c r="F357" s="56">
        <v>0</v>
      </c>
      <c r="G357" s="56">
        <v>0</v>
      </c>
      <c r="H357" s="56">
        <v>0</v>
      </c>
      <c r="I357" s="56">
        <f t="shared" si="48"/>
        <v>0</v>
      </c>
      <c r="J357" s="56">
        <f t="shared" si="49"/>
        <v>604729.59</v>
      </c>
      <c r="K357" s="57">
        <f t="shared" si="50"/>
        <v>1</v>
      </c>
      <c r="L357" s="57">
        <f t="shared" si="51"/>
        <v>-1</v>
      </c>
      <c r="M357" s="57">
        <f t="shared" si="52"/>
        <v>-1</v>
      </c>
      <c r="R357" s="53"/>
      <c r="S357" s="53"/>
      <c r="T357" s="53"/>
      <c r="U357" s="53"/>
      <c r="V357" s="53"/>
    </row>
    <row r="358" spans="1:22" s="51" customFormat="1" x14ac:dyDescent="0.2">
      <c r="A358" s="63" t="s">
        <v>328</v>
      </c>
      <c r="B358" s="71"/>
      <c r="C358" s="63"/>
      <c r="D358" s="64">
        <v>27492238.539999999</v>
      </c>
      <c r="E358" s="64">
        <v>19705504.359999996</v>
      </c>
      <c r="F358" s="64">
        <v>1599961.21</v>
      </c>
      <c r="G358" s="64">
        <v>16440098.620000001</v>
      </c>
      <c r="H358" s="64">
        <v>724719.44</v>
      </c>
      <c r="I358" s="64">
        <f t="shared" si="48"/>
        <v>17164818.060000002</v>
      </c>
      <c r="J358" s="64">
        <f t="shared" si="49"/>
        <v>2540686.2999999933</v>
      </c>
      <c r="K358" s="65">
        <f t="shared" si="50"/>
        <v>0.12893282270700498</v>
      </c>
      <c r="L358" s="65">
        <f t="shared" si="51"/>
        <v>-0.91880638116283153</v>
      </c>
      <c r="M358" s="65">
        <f t="shared" si="52"/>
        <v>-0.16571033556636128</v>
      </c>
      <c r="R358" s="53"/>
      <c r="S358" s="53"/>
      <c r="T358" s="53"/>
      <c r="U358" s="53"/>
      <c r="V358" s="53"/>
    </row>
    <row r="359" spans="1:22" s="51" customFormat="1" x14ac:dyDescent="0.2">
      <c r="A359" s="51" t="s">
        <v>329</v>
      </c>
      <c r="B359" s="66" t="s">
        <v>104</v>
      </c>
      <c r="C359" s="51" t="s">
        <v>105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8"/>
        <v>0</v>
      </c>
      <c r="J359" s="56">
        <f t="shared" si="49"/>
        <v>0</v>
      </c>
      <c r="K359" s="57" t="str">
        <f t="shared" si="50"/>
        <v>NA</v>
      </c>
      <c r="L359" s="57" t="str">
        <f t="shared" si="51"/>
        <v>NA</v>
      </c>
      <c r="M359" s="57" t="str">
        <f t="shared" si="52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121</v>
      </c>
      <c r="C360" s="51" t="s">
        <v>122</v>
      </c>
      <c r="D360" s="56">
        <v>47132.45</v>
      </c>
      <c r="E360" s="56">
        <v>47132.45</v>
      </c>
      <c r="F360" s="56">
        <v>0</v>
      </c>
      <c r="G360" s="56">
        <v>0</v>
      </c>
      <c r="H360" s="56">
        <v>0</v>
      </c>
      <c r="I360" s="56">
        <f t="shared" si="48"/>
        <v>0</v>
      </c>
      <c r="J360" s="56">
        <f t="shared" si="49"/>
        <v>47132.45</v>
      </c>
      <c r="K360" s="57">
        <f t="shared" si="50"/>
        <v>1</v>
      </c>
      <c r="L360" s="57">
        <f t="shared" si="51"/>
        <v>-1</v>
      </c>
      <c r="M360" s="57">
        <f t="shared" si="52"/>
        <v>-1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322</v>
      </c>
      <c r="C361" s="51" t="s">
        <v>323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48"/>
        <v>0</v>
      </c>
      <c r="J361" s="56">
        <f t="shared" si="49"/>
        <v>0</v>
      </c>
      <c r="K361" s="57" t="str">
        <f t="shared" si="50"/>
        <v>NA</v>
      </c>
      <c r="L361" s="57" t="str">
        <f t="shared" si="51"/>
        <v>NA</v>
      </c>
      <c r="M361" s="57" t="str">
        <f t="shared" si="52"/>
        <v>NA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324</v>
      </c>
      <c r="C362" s="51" t="s">
        <v>325</v>
      </c>
      <c r="D362" s="56">
        <v>22714963.669999998</v>
      </c>
      <c r="E362" s="56">
        <v>22570092.209999997</v>
      </c>
      <c r="F362" s="56">
        <v>1696051.4900000005</v>
      </c>
      <c r="G362" s="56">
        <v>19873050.059999995</v>
      </c>
      <c r="H362" s="56">
        <v>0</v>
      </c>
      <c r="I362" s="56">
        <f t="shared" si="48"/>
        <v>19873050.059999995</v>
      </c>
      <c r="J362" s="56">
        <f t="shared" si="49"/>
        <v>2697042.1500000022</v>
      </c>
      <c r="K362" s="57">
        <f t="shared" si="50"/>
        <v>0.1194962840605959</v>
      </c>
      <c r="L362" s="57">
        <f t="shared" si="51"/>
        <v>-0.92485402920735327</v>
      </c>
      <c r="M362" s="57">
        <f t="shared" si="52"/>
        <v>-0.1194962840605959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318</v>
      </c>
      <c r="C363" s="51" t="s">
        <v>319</v>
      </c>
      <c r="D363" s="56">
        <v>29550733.15000001</v>
      </c>
      <c r="E363" s="56">
        <v>29550733.15000001</v>
      </c>
      <c r="F363" s="56">
        <v>2046401.3299999991</v>
      </c>
      <c r="G363" s="56">
        <v>24751083.739999995</v>
      </c>
      <c r="H363" s="56">
        <v>0</v>
      </c>
      <c r="I363" s="56">
        <f t="shared" si="48"/>
        <v>24751083.739999995</v>
      </c>
      <c r="J363" s="56">
        <f t="shared" si="49"/>
        <v>4799649.4100000151</v>
      </c>
      <c r="K363" s="57">
        <f t="shared" si="50"/>
        <v>0.16242065418942114</v>
      </c>
      <c r="L363" s="57">
        <f t="shared" si="51"/>
        <v>-0.93074955806976323</v>
      </c>
      <c r="M363" s="57">
        <f t="shared" si="52"/>
        <v>-0.16242065418942114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133</v>
      </c>
      <c r="C364" s="51" t="s">
        <v>134</v>
      </c>
      <c r="D364" s="56">
        <v>5963288.8899999997</v>
      </c>
      <c r="E364" s="56">
        <v>6388663.4799999995</v>
      </c>
      <c r="F364" s="56">
        <v>377306.70999999996</v>
      </c>
      <c r="G364" s="56">
        <v>4463032.82</v>
      </c>
      <c r="H364" s="56">
        <v>0</v>
      </c>
      <c r="I364" s="56">
        <f t="shared" si="48"/>
        <v>4463032.82</v>
      </c>
      <c r="J364" s="56">
        <f t="shared" si="49"/>
        <v>1925630.6599999992</v>
      </c>
      <c r="K364" s="57">
        <f t="shared" si="50"/>
        <v>0.30141369412057362</v>
      </c>
      <c r="L364" s="57">
        <f t="shared" si="51"/>
        <v>-0.9409412138890747</v>
      </c>
      <c r="M364" s="57">
        <f t="shared" si="52"/>
        <v>-0.30141369412057362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135</v>
      </c>
      <c r="C365" s="51" t="s">
        <v>136</v>
      </c>
      <c r="D365" s="56">
        <v>4165709.94</v>
      </c>
      <c r="E365" s="56">
        <v>4427039.8499999996</v>
      </c>
      <c r="F365" s="56">
        <v>360857.47</v>
      </c>
      <c r="G365" s="56">
        <v>4411952.18</v>
      </c>
      <c r="H365" s="56">
        <v>0</v>
      </c>
      <c r="I365" s="56">
        <f t="shared" si="48"/>
        <v>4411952.18</v>
      </c>
      <c r="J365" s="56">
        <f t="shared" si="49"/>
        <v>15087.669999999925</v>
      </c>
      <c r="K365" s="57">
        <f t="shared" si="50"/>
        <v>3.4080718744828845E-3</v>
      </c>
      <c r="L365" s="57">
        <f t="shared" si="51"/>
        <v>-0.91848786497822021</v>
      </c>
      <c r="M365" s="57">
        <f t="shared" si="52"/>
        <v>-3.4080718744828845E-3</v>
      </c>
      <c r="R365" s="53"/>
      <c r="S365" s="53"/>
      <c r="T365" s="53"/>
      <c r="U365" s="53"/>
      <c r="V365" s="53"/>
    </row>
    <row r="366" spans="1:22" s="51" customFormat="1" x14ac:dyDescent="0.2">
      <c r="B366" s="66" t="s">
        <v>137</v>
      </c>
      <c r="C366" s="51" t="s">
        <v>138</v>
      </c>
      <c r="D366" s="56">
        <v>1893707.91</v>
      </c>
      <c r="E366" s="56">
        <v>1893707.91</v>
      </c>
      <c r="F366" s="56">
        <v>268691.65999999997</v>
      </c>
      <c r="G366" s="56">
        <v>1926574.4</v>
      </c>
      <c r="H366" s="56">
        <v>0</v>
      </c>
      <c r="I366" s="56">
        <f t="shared" si="48"/>
        <v>1926574.4</v>
      </c>
      <c r="J366" s="56">
        <f t="shared" si="49"/>
        <v>-32866.489999999991</v>
      </c>
      <c r="K366" s="57">
        <f t="shared" si="50"/>
        <v>-1.7355627985944248E-2</v>
      </c>
      <c r="L366" s="57">
        <f t="shared" si="51"/>
        <v>-0.85811346164784197</v>
      </c>
      <c r="M366" s="57">
        <f t="shared" si="52"/>
        <v>1.7355627985944248E-2</v>
      </c>
      <c r="R366" s="53"/>
      <c r="S366" s="53"/>
      <c r="T366" s="53"/>
      <c r="U366" s="53"/>
      <c r="V366" s="53"/>
    </row>
    <row r="367" spans="1:22" s="51" customFormat="1" x14ac:dyDescent="0.2">
      <c r="B367" s="66" t="s">
        <v>139</v>
      </c>
      <c r="C367" s="51" t="s">
        <v>140</v>
      </c>
      <c r="D367" s="56">
        <v>0</v>
      </c>
      <c r="E367" s="56">
        <v>0</v>
      </c>
      <c r="F367" s="56">
        <v>625.23</v>
      </c>
      <c r="G367" s="56">
        <v>18332.39</v>
      </c>
      <c r="H367" s="56">
        <v>0</v>
      </c>
      <c r="I367" s="56">
        <f t="shared" si="48"/>
        <v>18332.39</v>
      </c>
      <c r="J367" s="56">
        <f t="shared" si="49"/>
        <v>-18332.39</v>
      </c>
      <c r="K367" s="57" t="str">
        <f t="shared" si="50"/>
        <v>NA</v>
      </c>
      <c r="L367" s="57" t="str">
        <f t="shared" si="51"/>
        <v>NA</v>
      </c>
      <c r="M367" s="57" t="str">
        <f t="shared" si="52"/>
        <v>NA</v>
      </c>
      <c r="R367" s="53"/>
      <c r="S367" s="53"/>
      <c r="T367" s="53"/>
      <c r="U367" s="53"/>
      <c r="V367" s="53"/>
    </row>
    <row r="368" spans="1:22" s="51" customFormat="1" x14ac:dyDescent="0.2">
      <c r="B368" s="66" t="s">
        <v>143</v>
      </c>
      <c r="C368" s="51" t="s">
        <v>144</v>
      </c>
      <c r="D368" s="56">
        <v>18785250</v>
      </c>
      <c r="E368" s="56">
        <v>18290737.150000002</v>
      </c>
      <c r="F368" s="56">
        <v>934755.94999999984</v>
      </c>
      <c r="G368" s="56">
        <v>9914709.4399999958</v>
      </c>
      <c r="H368" s="56">
        <v>0</v>
      </c>
      <c r="I368" s="56">
        <f t="shared" si="48"/>
        <v>9914709.4399999958</v>
      </c>
      <c r="J368" s="56">
        <f t="shared" si="49"/>
        <v>8376027.7100000065</v>
      </c>
      <c r="K368" s="57">
        <f t="shared" si="50"/>
        <v>0.45793822530547956</v>
      </c>
      <c r="L368" s="57">
        <f t="shared" si="51"/>
        <v>-0.94889457202658456</v>
      </c>
      <c r="M368" s="57">
        <f t="shared" si="52"/>
        <v>-0.45793822530547956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145</v>
      </c>
      <c r="C369" s="51" t="s">
        <v>146</v>
      </c>
      <c r="D369" s="56">
        <v>0</v>
      </c>
      <c r="E369" s="56">
        <v>0</v>
      </c>
      <c r="F369" s="56">
        <v>63355.92</v>
      </c>
      <c r="G369" s="56">
        <v>490498.09</v>
      </c>
      <c r="H369" s="56">
        <v>0</v>
      </c>
      <c r="I369" s="56">
        <f t="shared" si="48"/>
        <v>490498.09</v>
      </c>
      <c r="J369" s="56">
        <f t="shared" si="49"/>
        <v>-490498.09</v>
      </c>
      <c r="K369" s="57" t="str">
        <f t="shared" si="50"/>
        <v>NA</v>
      </c>
      <c r="L369" s="57" t="str">
        <f t="shared" si="51"/>
        <v>NA</v>
      </c>
      <c r="M369" s="57" t="str">
        <f t="shared" si="52"/>
        <v>NA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147</v>
      </c>
      <c r="C370" s="51" t="s">
        <v>148</v>
      </c>
      <c r="D370" s="56">
        <v>12828051.710000006</v>
      </c>
      <c r="E370" s="56">
        <v>12416915.370000005</v>
      </c>
      <c r="F370" s="56">
        <v>451280.7799999998</v>
      </c>
      <c r="G370" s="56">
        <v>5311679.459999999</v>
      </c>
      <c r="H370" s="56">
        <v>0</v>
      </c>
      <c r="I370" s="56">
        <f t="shared" si="48"/>
        <v>5311679.459999999</v>
      </c>
      <c r="J370" s="56">
        <f t="shared" si="49"/>
        <v>7105235.9100000057</v>
      </c>
      <c r="K370" s="57">
        <f t="shared" si="50"/>
        <v>0.57222230306624078</v>
      </c>
      <c r="L370" s="57">
        <f t="shared" si="51"/>
        <v>-0.96365596715829116</v>
      </c>
      <c r="M370" s="57">
        <f t="shared" si="52"/>
        <v>-0.57222230306624078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326</v>
      </c>
      <c r="C371" s="51" t="s">
        <v>327</v>
      </c>
      <c r="D371" s="56">
        <v>0</v>
      </c>
      <c r="E371" s="56">
        <v>0</v>
      </c>
      <c r="F371" s="56">
        <v>0</v>
      </c>
      <c r="G371" s="56">
        <v>12345.96</v>
      </c>
      <c r="H371" s="56">
        <v>0</v>
      </c>
      <c r="I371" s="56">
        <f t="shared" si="48"/>
        <v>12345.96</v>
      </c>
      <c r="J371" s="56">
        <f t="shared" si="49"/>
        <v>-12345.96</v>
      </c>
      <c r="K371" s="57" t="str">
        <f t="shared" si="50"/>
        <v>NA</v>
      </c>
      <c r="L371" s="57" t="str">
        <f t="shared" si="51"/>
        <v>NA</v>
      </c>
      <c r="M371" s="57" t="str">
        <f t="shared" si="52"/>
        <v>NA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149</v>
      </c>
      <c r="C372" s="51" t="s">
        <v>150</v>
      </c>
      <c r="D372" s="56">
        <v>13125</v>
      </c>
      <c r="E372" s="56">
        <v>13125</v>
      </c>
      <c r="F372" s="56">
        <v>0</v>
      </c>
      <c r="G372" s="56">
        <v>0</v>
      </c>
      <c r="H372" s="56">
        <v>0</v>
      </c>
      <c r="I372" s="56">
        <f t="shared" si="48"/>
        <v>0</v>
      </c>
      <c r="J372" s="56">
        <f t="shared" si="49"/>
        <v>13125</v>
      </c>
      <c r="K372" s="57">
        <f t="shared" si="50"/>
        <v>1</v>
      </c>
      <c r="L372" s="57">
        <f t="shared" si="51"/>
        <v>-1</v>
      </c>
      <c r="M372" s="57">
        <f t="shared" si="52"/>
        <v>-1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281</v>
      </c>
      <c r="C373" s="51" t="s">
        <v>282</v>
      </c>
      <c r="D373" s="56">
        <v>750000</v>
      </c>
      <c r="E373" s="56">
        <v>750000</v>
      </c>
      <c r="F373" s="56">
        <v>884367.14</v>
      </c>
      <c r="G373" s="56">
        <v>884367.14</v>
      </c>
      <c r="H373" s="56">
        <v>0</v>
      </c>
      <c r="I373" s="56">
        <f t="shared" si="48"/>
        <v>884367.14</v>
      </c>
      <c r="J373" s="56">
        <f t="shared" si="49"/>
        <v>-134367.14000000001</v>
      </c>
      <c r="K373" s="57">
        <f t="shared" si="50"/>
        <v>-0.17915618666666669</v>
      </c>
      <c r="L373" s="57">
        <f t="shared" si="51"/>
        <v>0.17915618666666669</v>
      </c>
      <c r="M373" s="57">
        <f t="shared" si="52"/>
        <v>0.17915618666666669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159</v>
      </c>
      <c r="C374" s="51" t="s">
        <v>160</v>
      </c>
      <c r="D374" s="56">
        <v>0</v>
      </c>
      <c r="E374" s="56">
        <v>0</v>
      </c>
      <c r="F374" s="56">
        <v>162331.85999999999</v>
      </c>
      <c r="G374" s="56">
        <v>1441127.09</v>
      </c>
      <c r="H374" s="56">
        <v>0</v>
      </c>
      <c r="I374" s="56">
        <f t="shared" si="48"/>
        <v>1441127.09</v>
      </c>
      <c r="J374" s="56">
        <f t="shared" si="49"/>
        <v>-1441127.09</v>
      </c>
      <c r="K374" s="57" t="str">
        <f t="shared" si="50"/>
        <v>NA</v>
      </c>
      <c r="L374" s="57" t="str">
        <f t="shared" si="51"/>
        <v>NA</v>
      </c>
      <c r="M374" s="57" t="str">
        <f t="shared" si="52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161</v>
      </c>
      <c r="C375" s="51" t="s">
        <v>162</v>
      </c>
      <c r="D375" s="56">
        <v>1707417.8500000013</v>
      </c>
      <c r="E375" s="56">
        <v>1707417.8500000013</v>
      </c>
      <c r="F375" s="56">
        <v>75407.659999999974</v>
      </c>
      <c r="G375" s="56">
        <v>1458734.310000001</v>
      </c>
      <c r="H375" s="56">
        <v>0</v>
      </c>
      <c r="I375" s="56">
        <f t="shared" si="48"/>
        <v>1458734.310000001</v>
      </c>
      <c r="J375" s="56">
        <f t="shared" si="49"/>
        <v>248683.54000000027</v>
      </c>
      <c r="K375" s="57">
        <f t="shared" si="50"/>
        <v>0.14564890486532051</v>
      </c>
      <c r="L375" s="57">
        <f t="shared" si="51"/>
        <v>-0.95583526317239809</v>
      </c>
      <c r="M375" s="57">
        <f t="shared" si="52"/>
        <v>-0.14564890486532062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163</v>
      </c>
      <c r="C376" s="51" t="s">
        <v>164</v>
      </c>
      <c r="D376" s="56">
        <v>1768963.29</v>
      </c>
      <c r="E376" s="56">
        <v>2270705.29</v>
      </c>
      <c r="F376" s="56">
        <v>104621.14000000001</v>
      </c>
      <c r="G376" s="56">
        <v>875420.37</v>
      </c>
      <c r="H376" s="56">
        <v>465453.74000000005</v>
      </c>
      <c r="I376" s="56">
        <f t="shared" si="48"/>
        <v>1340874.1100000001</v>
      </c>
      <c r="J376" s="56">
        <f t="shared" si="49"/>
        <v>929831.17999999993</v>
      </c>
      <c r="K376" s="57">
        <f t="shared" si="50"/>
        <v>0.40949003117881488</v>
      </c>
      <c r="L376" s="57">
        <f t="shared" si="51"/>
        <v>-0.95392570737350058</v>
      </c>
      <c r="M376" s="57">
        <f t="shared" si="52"/>
        <v>-0.6144720436177783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330</v>
      </c>
      <c r="C377" s="51" t="s">
        <v>331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8"/>
        <v>0</v>
      </c>
      <c r="J377" s="56">
        <f t="shared" si="49"/>
        <v>0</v>
      </c>
      <c r="K377" s="57" t="str">
        <f t="shared" si="50"/>
        <v>NA</v>
      </c>
      <c r="L377" s="57" t="str">
        <f t="shared" si="51"/>
        <v>NA</v>
      </c>
      <c r="M377" s="57" t="str">
        <f t="shared" si="52"/>
        <v>NA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332</v>
      </c>
      <c r="C378" s="51" t="s">
        <v>333</v>
      </c>
      <c r="D378" s="56">
        <v>550000</v>
      </c>
      <c r="E378" s="56">
        <v>550000</v>
      </c>
      <c r="F378" s="56">
        <v>0</v>
      </c>
      <c r="G378" s="56">
        <v>0</v>
      </c>
      <c r="H378" s="56">
        <v>0</v>
      </c>
      <c r="I378" s="56">
        <f t="shared" si="48"/>
        <v>0</v>
      </c>
      <c r="J378" s="56">
        <f t="shared" si="49"/>
        <v>550000</v>
      </c>
      <c r="K378" s="57">
        <f t="shared" si="50"/>
        <v>1</v>
      </c>
      <c r="L378" s="57">
        <f t="shared" si="51"/>
        <v>-1</v>
      </c>
      <c r="M378" s="57">
        <f t="shared" si="52"/>
        <v>-1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334</v>
      </c>
      <c r="C379" s="51" t="s">
        <v>335</v>
      </c>
      <c r="D379" s="56">
        <v>800000</v>
      </c>
      <c r="E379" s="56">
        <v>800000</v>
      </c>
      <c r="F379" s="56">
        <v>0</v>
      </c>
      <c r="G379" s="56">
        <v>0</v>
      </c>
      <c r="H379" s="56">
        <v>0</v>
      </c>
      <c r="I379" s="56">
        <f t="shared" si="48"/>
        <v>0</v>
      </c>
      <c r="J379" s="56">
        <f t="shared" si="49"/>
        <v>800000</v>
      </c>
      <c r="K379" s="57">
        <f t="shared" si="50"/>
        <v>1</v>
      </c>
      <c r="L379" s="57">
        <f t="shared" si="51"/>
        <v>-1</v>
      </c>
      <c r="M379" s="57">
        <f t="shared" si="52"/>
        <v>-1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336</v>
      </c>
      <c r="C380" s="51" t="s">
        <v>337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48"/>
        <v>0</v>
      </c>
      <c r="J380" s="56">
        <f t="shared" si="49"/>
        <v>0</v>
      </c>
      <c r="K380" s="57" t="str">
        <f t="shared" si="50"/>
        <v>NA</v>
      </c>
      <c r="L380" s="57" t="str">
        <f t="shared" si="51"/>
        <v>NA</v>
      </c>
      <c r="M380" s="57" t="str">
        <f t="shared" si="52"/>
        <v>NA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338</v>
      </c>
      <c r="C381" s="51" t="s">
        <v>339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48"/>
        <v>0</v>
      </c>
      <c r="J381" s="56">
        <f t="shared" si="49"/>
        <v>0</v>
      </c>
      <c r="K381" s="57" t="str">
        <f t="shared" si="50"/>
        <v>NA</v>
      </c>
      <c r="L381" s="57" t="str">
        <f t="shared" si="51"/>
        <v>NA</v>
      </c>
      <c r="M381" s="57" t="str">
        <f t="shared" si="52"/>
        <v>NA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340</v>
      </c>
      <c r="C382" s="51" t="s">
        <v>341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8"/>
        <v>0</v>
      </c>
      <c r="J382" s="56">
        <f t="shared" si="49"/>
        <v>0</v>
      </c>
      <c r="K382" s="57" t="str">
        <f t="shared" si="50"/>
        <v>NA</v>
      </c>
      <c r="L382" s="57" t="str">
        <f t="shared" si="51"/>
        <v>NA</v>
      </c>
      <c r="M382" s="57" t="str">
        <f t="shared" si="52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342</v>
      </c>
      <c r="C383" s="51" t="s">
        <v>343</v>
      </c>
      <c r="D383" s="56">
        <v>5427000</v>
      </c>
      <c r="E383" s="56">
        <v>11767000</v>
      </c>
      <c r="F383" s="56">
        <v>2869779.3</v>
      </c>
      <c r="G383" s="56">
        <v>10297055.18</v>
      </c>
      <c r="H383" s="56">
        <v>686970.47</v>
      </c>
      <c r="I383" s="56">
        <f t="shared" si="48"/>
        <v>10984025.65</v>
      </c>
      <c r="J383" s="56">
        <f t="shared" si="49"/>
        <v>782974.34999999963</v>
      </c>
      <c r="K383" s="57">
        <f t="shared" si="50"/>
        <v>6.6539844480326307E-2</v>
      </c>
      <c r="L383" s="57">
        <f t="shared" si="51"/>
        <v>-0.75611631681822034</v>
      </c>
      <c r="M383" s="57">
        <f t="shared" si="52"/>
        <v>-0.12492095011472765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344</v>
      </c>
      <c r="C384" s="51" t="s">
        <v>345</v>
      </c>
      <c r="D384" s="56">
        <v>1670000</v>
      </c>
      <c r="E384" s="56">
        <v>670000</v>
      </c>
      <c r="F384" s="56">
        <v>6586</v>
      </c>
      <c r="G384" s="56">
        <v>76016.5</v>
      </c>
      <c r="H384" s="56">
        <v>40217.5</v>
      </c>
      <c r="I384" s="56">
        <f t="shared" si="48"/>
        <v>116234</v>
      </c>
      <c r="J384" s="56">
        <f t="shared" si="49"/>
        <v>553766</v>
      </c>
      <c r="K384" s="57">
        <f t="shared" si="50"/>
        <v>0.82651641791044772</v>
      </c>
      <c r="L384" s="57">
        <f t="shared" si="51"/>
        <v>-0.99017014925373137</v>
      </c>
      <c r="M384" s="57">
        <f t="shared" si="52"/>
        <v>-0.8865425373134328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346</v>
      </c>
      <c r="C385" s="51" t="s">
        <v>347</v>
      </c>
      <c r="D385" s="56">
        <v>1600000</v>
      </c>
      <c r="E385" s="56">
        <v>1600000</v>
      </c>
      <c r="F385" s="56">
        <v>0</v>
      </c>
      <c r="G385" s="56">
        <v>0</v>
      </c>
      <c r="H385" s="56">
        <v>0</v>
      </c>
      <c r="I385" s="56">
        <f t="shared" si="48"/>
        <v>0</v>
      </c>
      <c r="J385" s="56">
        <f t="shared" si="49"/>
        <v>1600000</v>
      </c>
      <c r="K385" s="57">
        <f t="shared" si="50"/>
        <v>1</v>
      </c>
      <c r="L385" s="57">
        <f t="shared" si="51"/>
        <v>-1</v>
      </c>
      <c r="M385" s="57">
        <f t="shared" si="52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171</v>
      </c>
      <c r="C386" s="51" t="s">
        <v>172</v>
      </c>
      <c r="D386" s="56">
        <v>10625500</v>
      </c>
      <c r="E386" s="56">
        <v>18119500</v>
      </c>
      <c r="F386" s="56">
        <v>1325207.96</v>
      </c>
      <c r="G386" s="56">
        <v>13237971.25</v>
      </c>
      <c r="H386" s="56">
        <v>4204105.2</v>
      </c>
      <c r="I386" s="56">
        <f t="shared" si="48"/>
        <v>17442076.449999999</v>
      </c>
      <c r="J386" s="56">
        <f t="shared" si="49"/>
        <v>677423.55000000075</v>
      </c>
      <c r="K386" s="57">
        <f t="shared" si="50"/>
        <v>3.7386437263721449E-2</v>
      </c>
      <c r="L386" s="57">
        <f t="shared" si="51"/>
        <v>-0.9268628847374375</v>
      </c>
      <c r="M386" s="57">
        <f t="shared" si="52"/>
        <v>-0.26940747537183696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348</v>
      </c>
      <c r="C387" s="51" t="s">
        <v>349</v>
      </c>
      <c r="D387" s="56">
        <v>300000</v>
      </c>
      <c r="E387" s="56">
        <v>300000</v>
      </c>
      <c r="F387" s="56">
        <v>23076.36</v>
      </c>
      <c r="G387" s="56">
        <v>243073.21</v>
      </c>
      <c r="H387" s="56">
        <v>6907.08</v>
      </c>
      <c r="I387" s="56">
        <f t="shared" si="48"/>
        <v>249980.28999999998</v>
      </c>
      <c r="J387" s="56">
        <f t="shared" si="49"/>
        <v>50019.710000000021</v>
      </c>
      <c r="K387" s="57">
        <f t="shared" si="50"/>
        <v>0.16673236666666674</v>
      </c>
      <c r="L387" s="57">
        <f t="shared" si="51"/>
        <v>-0.92307880000000009</v>
      </c>
      <c r="M387" s="57">
        <f t="shared" si="52"/>
        <v>-0.18975596666666669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350</v>
      </c>
      <c r="C388" s="51" t="s">
        <v>351</v>
      </c>
      <c r="D388" s="56">
        <v>300000</v>
      </c>
      <c r="E388" s="56">
        <v>300000</v>
      </c>
      <c r="F388" s="56">
        <v>0</v>
      </c>
      <c r="G388" s="56">
        <v>252316.21</v>
      </c>
      <c r="H388" s="56">
        <v>0</v>
      </c>
      <c r="I388" s="56">
        <f t="shared" si="48"/>
        <v>252316.21</v>
      </c>
      <c r="J388" s="56">
        <f t="shared" si="49"/>
        <v>47683.790000000008</v>
      </c>
      <c r="K388" s="57">
        <f t="shared" si="50"/>
        <v>0.15894596666666669</v>
      </c>
      <c r="L388" s="57">
        <f t="shared" si="51"/>
        <v>-1</v>
      </c>
      <c r="M388" s="57">
        <f t="shared" si="52"/>
        <v>-0.15894596666666669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352</v>
      </c>
      <c r="C389" s="51" t="s">
        <v>353</v>
      </c>
      <c r="D389" s="56">
        <v>300000</v>
      </c>
      <c r="E389" s="56">
        <v>300000</v>
      </c>
      <c r="F389" s="56">
        <v>0</v>
      </c>
      <c r="G389" s="56">
        <v>191491.47</v>
      </c>
      <c r="H389" s="56">
        <v>0</v>
      </c>
      <c r="I389" s="56">
        <f t="shared" si="48"/>
        <v>191491.47</v>
      </c>
      <c r="J389" s="56">
        <f t="shared" si="49"/>
        <v>108508.53</v>
      </c>
      <c r="K389" s="57">
        <f t="shared" si="50"/>
        <v>0.36169509999999999</v>
      </c>
      <c r="L389" s="57">
        <f t="shared" si="51"/>
        <v>-1</v>
      </c>
      <c r="M389" s="57">
        <f t="shared" si="52"/>
        <v>-0.36169509999999999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354</v>
      </c>
      <c r="C390" s="51" t="s">
        <v>355</v>
      </c>
      <c r="D390" s="56">
        <v>300000</v>
      </c>
      <c r="E390" s="56">
        <v>300000</v>
      </c>
      <c r="F390" s="56">
        <v>0</v>
      </c>
      <c r="G390" s="56">
        <v>239587.57</v>
      </c>
      <c r="H390" s="56">
        <v>0</v>
      </c>
      <c r="I390" s="56">
        <f t="shared" si="48"/>
        <v>239587.57</v>
      </c>
      <c r="J390" s="56">
        <f t="shared" si="49"/>
        <v>60412.429999999993</v>
      </c>
      <c r="K390" s="57">
        <f t="shared" si="50"/>
        <v>0.20137476666666665</v>
      </c>
      <c r="L390" s="57">
        <f t="shared" si="51"/>
        <v>-1</v>
      </c>
      <c r="M390" s="57">
        <f t="shared" si="52"/>
        <v>-0.20137476666666665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356</v>
      </c>
      <c r="C391" s="51" t="s">
        <v>357</v>
      </c>
      <c r="D391" s="56">
        <v>300000</v>
      </c>
      <c r="E391" s="56">
        <v>300000</v>
      </c>
      <c r="F391" s="56">
        <v>0</v>
      </c>
      <c r="G391" s="56">
        <v>171230.64</v>
      </c>
      <c r="H391" s="56">
        <v>0</v>
      </c>
      <c r="I391" s="56">
        <f t="shared" si="48"/>
        <v>171230.64</v>
      </c>
      <c r="J391" s="56">
        <f t="shared" si="49"/>
        <v>128769.35999999999</v>
      </c>
      <c r="K391" s="57">
        <f t="shared" si="50"/>
        <v>0.42923119999999998</v>
      </c>
      <c r="L391" s="57">
        <f t="shared" si="51"/>
        <v>-1</v>
      </c>
      <c r="M391" s="57">
        <f t="shared" si="52"/>
        <v>-0.42923119999999998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358</v>
      </c>
      <c r="C392" s="51" t="s">
        <v>359</v>
      </c>
      <c r="D392" s="56">
        <v>300000</v>
      </c>
      <c r="E392" s="56">
        <v>300000</v>
      </c>
      <c r="F392" s="56">
        <v>0</v>
      </c>
      <c r="G392" s="56">
        <v>198364.06</v>
      </c>
      <c r="H392" s="56">
        <v>0</v>
      </c>
      <c r="I392" s="56">
        <f t="shared" si="48"/>
        <v>198364.06</v>
      </c>
      <c r="J392" s="56">
        <f t="shared" si="49"/>
        <v>101635.94</v>
      </c>
      <c r="K392" s="57">
        <f t="shared" si="50"/>
        <v>0.33878646666666667</v>
      </c>
      <c r="L392" s="57">
        <f t="shared" si="51"/>
        <v>-1</v>
      </c>
      <c r="M392" s="57">
        <f t="shared" si="52"/>
        <v>-0.33878646666666667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360</v>
      </c>
      <c r="C393" s="51" t="s">
        <v>361</v>
      </c>
      <c r="D393" s="56">
        <v>300000</v>
      </c>
      <c r="E393" s="56">
        <v>300000</v>
      </c>
      <c r="F393" s="56">
        <v>0</v>
      </c>
      <c r="G393" s="56">
        <v>146041.54999999999</v>
      </c>
      <c r="H393" s="56">
        <v>0</v>
      </c>
      <c r="I393" s="56">
        <f t="shared" si="48"/>
        <v>146041.54999999999</v>
      </c>
      <c r="J393" s="56">
        <f t="shared" si="49"/>
        <v>153958.45000000001</v>
      </c>
      <c r="K393" s="57">
        <f t="shared" si="50"/>
        <v>0.51319483333333338</v>
      </c>
      <c r="L393" s="57">
        <f t="shared" si="51"/>
        <v>-1</v>
      </c>
      <c r="M393" s="57">
        <f t="shared" si="52"/>
        <v>-0.51319483333333338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362</v>
      </c>
      <c r="C394" s="51" t="s">
        <v>363</v>
      </c>
      <c r="D394" s="56">
        <v>2170000</v>
      </c>
      <c r="E394" s="56">
        <v>1170000</v>
      </c>
      <c r="F394" s="56">
        <v>0</v>
      </c>
      <c r="G394" s="56">
        <v>384157.94</v>
      </c>
      <c r="H394" s="56">
        <v>0</v>
      </c>
      <c r="I394" s="56">
        <f t="shared" si="48"/>
        <v>384157.94</v>
      </c>
      <c r="J394" s="56">
        <f t="shared" si="49"/>
        <v>785842.06</v>
      </c>
      <c r="K394" s="57">
        <f t="shared" si="50"/>
        <v>0.6716598803418804</v>
      </c>
      <c r="L394" s="57">
        <f t="shared" si="51"/>
        <v>-1</v>
      </c>
      <c r="M394" s="57">
        <f t="shared" si="52"/>
        <v>-0.6716598803418804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364</v>
      </c>
      <c r="C395" s="51" t="s">
        <v>365</v>
      </c>
      <c r="D395" s="56">
        <v>25000000</v>
      </c>
      <c r="E395" s="56">
        <v>3937115</v>
      </c>
      <c r="F395" s="56">
        <v>60199.58</v>
      </c>
      <c r="G395" s="56">
        <v>2374648.2200000002</v>
      </c>
      <c r="H395" s="56">
        <v>597663.35</v>
      </c>
      <c r="I395" s="56">
        <f t="shared" si="48"/>
        <v>2972311.5700000003</v>
      </c>
      <c r="J395" s="56">
        <f t="shared" si="49"/>
        <v>964803.4299999997</v>
      </c>
      <c r="K395" s="57">
        <f t="shared" si="50"/>
        <v>0.24505340331689568</v>
      </c>
      <c r="L395" s="57">
        <f t="shared" si="51"/>
        <v>-0.98470972272844459</v>
      </c>
      <c r="M395" s="57">
        <f t="shared" si="52"/>
        <v>-0.39685576367467035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366</v>
      </c>
      <c r="C396" s="51" t="s">
        <v>367</v>
      </c>
      <c r="D396" s="56">
        <v>3500000</v>
      </c>
      <c r="E396" s="56">
        <v>1250000</v>
      </c>
      <c r="F396" s="56">
        <v>0</v>
      </c>
      <c r="G396" s="56">
        <v>115490.87</v>
      </c>
      <c r="H396" s="56">
        <v>61870.38</v>
      </c>
      <c r="I396" s="56">
        <f t="shared" si="48"/>
        <v>177361.25</v>
      </c>
      <c r="J396" s="56">
        <f t="shared" si="49"/>
        <v>1072638.75</v>
      </c>
      <c r="K396" s="57">
        <f t="shared" si="50"/>
        <v>0.85811099999999996</v>
      </c>
      <c r="L396" s="57">
        <f t="shared" si="51"/>
        <v>-1</v>
      </c>
      <c r="M396" s="57">
        <f t="shared" si="52"/>
        <v>-0.90760730399999989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368</v>
      </c>
      <c r="C397" s="51" t="s">
        <v>369</v>
      </c>
      <c r="D397" s="56">
        <v>1500000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48"/>
        <v>0</v>
      </c>
      <c r="J397" s="56">
        <f t="shared" si="49"/>
        <v>0</v>
      </c>
      <c r="K397" s="57" t="str">
        <f t="shared" si="50"/>
        <v>NA</v>
      </c>
      <c r="L397" s="57" t="str">
        <f t="shared" si="51"/>
        <v>NA</v>
      </c>
      <c r="M397" s="57" t="str">
        <f t="shared" si="52"/>
        <v>NA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370</v>
      </c>
      <c r="C398" s="51" t="s">
        <v>371</v>
      </c>
      <c r="D398" s="56">
        <v>3500000</v>
      </c>
      <c r="E398" s="56">
        <v>1200000</v>
      </c>
      <c r="F398" s="56">
        <v>0</v>
      </c>
      <c r="G398" s="56">
        <v>133395</v>
      </c>
      <c r="H398" s="56">
        <v>0</v>
      </c>
      <c r="I398" s="56">
        <f t="shared" si="48"/>
        <v>133395</v>
      </c>
      <c r="J398" s="56">
        <f t="shared" si="49"/>
        <v>1066605</v>
      </c>
      <c r="K398" s="57">
        <f t="shared" si="50"/>
        <v>0.88883749999999995</v>
      </c>
      <c r="L398" s="57">
        <f t="shared" si="51"/>
        <v>-1</v>
      </c>
      <c r="M398" s="57">
        <f t="shared" si="52"/>
        <v>-0.88883749999999995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372</v>
      </c>
      <c r="C399" s="51" t="s">
        <v>373</v>
      </c>
      <c r="D399" s="56">
        <v>8000000</v>
      </c>
      <c r="E399" s="56">
        <v>9000000</v>
      </c>
      <c r="F399" s="56">
        <v>151521.51</v>
      </c>
      <c r="G399" s="56">
        <v>6655999.2599999998</v>
      </c>
      <c r="H399" s="56">
        <v>1265435.1499999999</v>
      </c>
      <c r="I399" s="56">
        <f t="shared" si="48"/>
        <v>7921434.4100000001</v>
      </c>
      <c r="J399" s="56">
        <f t="shared" si="49"/>
        <v>1078565.5899999999</v>
      </c>
      <c r="K399" s="57">
        <f t="shared" si="50"/>
        <v>0.1198406211111111</v>
      </c>
      <c r="L399" s="57">
        <f t="shared" si="51"/>
        <v>-0.98316427666666673</v>
      </c>
      <c r="M399" s="57">
        <f t="shared" si="52"/>
        <v>-0.26044452666666668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374</v>
      </c>
      <c r="C400" s="51" t="s">
        <v>375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ref="I400:I413" si="53">SUM(G400:H400)</f>
        <v>0</v>
      </c>
      <c r="J400" s="56">
        <f t="shared" ref="J400:J413" si="54">E400-I400</f>
        <v>0</v>
      </c>
      <c r="K400" s="57" t="str">
        <f t="shared" ref="K400:K413" si="55">IF(E400=0,"NA",J400/E400)</f>
        <v>NA</v>
      </c>
      <c r="L400" s="57" t="str">
        <f t="shared" ref="L400:L413" si="56">IF(E400=0,"NA",(  ( F400 - (E400/$L$6)) / (E400/$L$6)))</f>
        <v>NA</v>
      </c>
      <c r="M400" s="57" t="str">
        <f t="shared" ref="M400:M413" si="57">IF(E400=0,"NA",(  ( G400 - ($M$6*(E400/12))) / ($M$6*(E400/12))))</f>
        <v>NA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376</v>
      </c>
      <c r="C401" s="51" t="s">
        <v>377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53"/>
        <v>0</v>
      </c>
      <c r="J401" s="56">
        <f t="shared" si="54"/>
        <v>0</v>
      </c>
      <c r="K401" s="57" t="str">
        <f t="shared" si="55"/>
        <v>NA</v>
      </c>
      <c r="L401" s="57" t="str">
        <f t="shared" si="56"/>
        <v>NA</v>
      </c>
      <c r="M401" s="57" t="str">
        <f t="shared" si="57"/>
        <v>NA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378</v>
      </c>
      <c r="C402" s="51" t="s">
        <v>379</v>
      </c>
      <c r="D402" s="56">
        <v>500000</v>
      </c>
      <c r="E402" s="56">
        <v>25000</v>
      </c>
      <c r="F402" s="56">
        <v>0</v>
      </c>
      <c r="G402" s="56">
        <v>0</v>
      </c>
      <c r="H402" s="56">
        <v>0</v>
      </c>
      <c r="I402" s="56">
        <f t="shared" si="53"/>
        <v>0</v>
      </c>
      <c r="J402" s="56">
        <f t="shared" si="54"/>
        <v>25000</v>
      </c>
      <c r="K402" s="57">
        <f t="shared" si="55"/>
        <v>1</v>
      </c>
      <c r="L402" s="57">
        <f t="shared" si="56"/>
        <v>-1</v>
      </c>
      <c r="M402" s="57">
        <f t="shared" si="57"/>
        <v>-1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247</v>
      </c>
      <c r="C403" s="51" t="s">
        <v>248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53"/>
        <v>0</v>
      </c>
      <c r="J403" s="56">
        <f t="shared" si="54"/>
        <v>0</v>
      </c>
      <c r="K403" s="57" t="str">
        <f t="shared" si="55"/>
        <v>NA</v>
      </c>
      <c r="L403" s="57" t="str">
        <f t="shared" si="56"/>
        <v>NA</v>
      </c>
      <c r="M403" s="57" t="str">
        <f t="shared" si="57"/>
        <v>NA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173</v>
      </c>
      <c r="C404" s="51" t="s">
        <v>174</v>
      </c>
      <c r="D404" s="56">
        <v>166770</v>
      </c>
      <c r="E404" s="56">
        <v>245488</v>
      </c>
      <c r="F404" s="56">
        <v>6380</v>
      </c>
      <c r="G404" s="56">
        <v>70885</v>
      </c>
      <c r="H404" s="56">
        <v>150</v>
      </c>
      <c r="I404" s="56">
        <f t="shared" si="53"/>
        <v>71035</v>
      </c>
      <c r="J404" s="56">
        <f t="shared" si="54"/>
        <v>174453</v>
      </c>
      <c r="K404" s="57">
        <f t="shared" si="55"/>
        <v>0.71063758717330383</v>
      </c>
      <c r="L404" s="57">
        <f t="shared" si="56"/>
        <v>-0.97401094961871859</v>
      </c>
      <c r="M404" s="57">
        <f t="shared" si="57"/>
        <v>-0.71124861500358472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175</v>
      </c>
      <c r="C405" s="51" t="s">
        <v>176</v>
      </c>
      <c r="D405" s="56">
        <v>2202500</v>
      </c>
      <c r="E405" s="56">
        <v>1852500</v>
      </c>
      <c r="F405" s="56">
        <v>230107.89</v>
      </c>
      <c r="G405" s="56">
        <v>1649125.5</v>
      </c>
      <c r="H405" s="56">
        <v>91951.38</v>
      </c>
      <c r="I405" s="56">
        <f t="shared" si="53"/>
        <v>1741076.88</v>
      </c>
      <c r="J405" s="56">
        <f t="shared" si="54"/>
        <v>111423.12000000011</v>
      </c>
      <c r="K405" s="57">
        <f t="shared" si="55"/>
        <v>6.0147433198380625E-2</v>
      </c>
      <c r="L405" s="57">
        <f t="shared" si="56"/>
        <v>-0.87578521457489866</v>
      </c>
      <c r="M405" s="57">
        <f t="shared" si="57"/>
        <v>-0.1097838056680162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249</v>
      </c>
      <c r="C406" s="51" t="s">
        <v>250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53"/>
        <v>0</v>
      </c>
      <c r="J406" s="56">
        <f t="shared" si="54"/>
        <v>0</v>
      </c>
      <c r="K406" s="57" t="str">
        <f t="shared" si="55"/>
        <v>NA</v>
      </c>
      <c r="L406" s="57" t="str">
        <f t="shared" si="56"/>
        <v>NA</v>
      </c>
      <c r="M406" s="57" t="str">
        <f t="shared" si="57"/>
        <v>NA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380</v>
      </c>
      <c r="C407" s="51" t="s">
        <v>381</v>
      </c>
      <c r="D407" s="56">
        <v>1433934</v>
      </c>
      <c r="E407" s="56">
        <v>3883934</v>
      </c>
      <c r="F407" s="56">
        <v>0</v>
      </c>
      <c r="G407" s="56">
        <v>2742053.48</v>
      </c>
      <c r="H407" s="56">
        <v>0</v>
      </c>
      <c r="I407" s="56">
        <f t="shared" si="53"/>
        <v>2742053.48</v>
      </c>
      <c r="J407" s="56">
        <f t="shared" si="54"/>
        <v>1141880.52</v>
      </c>
      <c r="K407" s="57">
        <f t="shared" si="55"/>
        <v>0.29400101031582926</v>
      </c>
      <c r="L407" s="57">
        <f t="shared" si="56"/>
        <v>-1</v>
      </c>
      <c r="M407" s="57">
        <f t="shared" si="57"/>
        <v>-0.29400101031582926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286</v>
      </c>
      <c r="C408" s="51" t="s">
        <v>287</v>
      </c>
      <c r="D408" s="56">
        <v>2598922.4900000002</v>
      </c>
      <c r="E408" s="56">
        <v>3228714.49</v>
      </c>
      <c r="F408" s="56">
        <v>3390</v>
      </c>
      <c r="G408" s="56">
        <v>3182928.64</v>
      </c>
      <c r="H408" s="56">
        <v>0</v>
      </c>
      <c r="I408" s="56">
        <f t="shared" si="53"/>
        <v>3182928.64</v>
      </c>
      <c r="J408" s="56">
        <f t="shared" si="54"/>
        <v>45785.850000000093</v>
      </c>
      <c r="K408" s="57">
        <f t="shared" si="55"/>
        <v>1.4180829596983068E-2</v>
      </c>
      <c r="L408" s="57">
        <f t="shared" si="56"/>
        <v>-0.99895004652455344</v>
      </c>
      <c r="M408" s="57">
        <f t="shared" si="57"/>
        <v>-1.4180829596983068E-2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177</v>
      </c>
      <c r="C409" s="51" t="s">
        <v>178</v>
      </c>
      <c r="D409" s="56">
        <v>35820</v>
      </c>
      <c r="E409" s="56">
        <v>35620</v>
      </c>
      <c r="F409" s="56">
        <v>283.2</v>
      </c>
      <c r="G409" s="56">
        <v>3548.93</v>
      </c>
      <c r="H409" s="56">
        <v>581.29999999999995</v>
      </c>
      <c r="I409" s="56">
        <f t="shared" si="53"/>
        <v>4130.2299999999996</v>
      </c>
      <c r="J409" s="56">
        <f t="shared" si="54"/>
        <v>31489.77</v>
      </c>
      <c r="K409" s="57">
        <f t="shared" si="55"/>
        <v>0.88404744525547452</v>
      </c>
      <c r="L409" s="57">
        <f t="shared" si="56"/>
        <v>-0.99204941044357109</v>
      </c>
      <c r="M409" s="57">
        <f t="shared" si="57"/>
        <v>-0.90036692869174617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179</v>
      </c>
      <c r="C410" s="51" t="s">
        <v>180</v>
      </c>
      <c r="D410" s="56">
        <v>0</v>
      </c>
      <c r="E410" s="56">
        <v>166935</v>
      </c>
      <c r="F410" s="56">
        <v>11890.33</v>
      </c>
      <c r="G410" s="56">
        <v>147575.32999999999</v>
      </c>
      <c r="H410" s="56">
        <v>0</v>
      </c>
      <c r="I410" s="56">
        <f t="shared" si="53"/>
        <v>147575.32999999999</v>
      </c>
      <c r="J410" s="56">
        <f t="shared" si="54"/>
        <v>19359.670000000013</v>
      </c>
      <c r="K410" s="57">
        <f t="shared" si="55"/>
        <v>0.11597130619702287</v>
      </c>
      <c r="L410" s="57">
        <f t="shared" si="56"/>
        <v>-0.92877269595950529</v>
      </c>
      <c r="M410" s="57">
        <f t="shared" si="57"/>
        <v>-0.11597130619702287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185</v>
      </c>
      <c r="C411" s="51" t="s">
        <v>186</v>
      </c>
      <c r="D411" s="56">
        <v>380000</v>
      </c>
      <c r="E411" s="56">
        <v>430000</v>
      </c>
      <c r="F411" s="56">
        <v>16876.84</v>
      </c>
      <c r="G411" s="56">
        <v>81963.539999999994</v>
      </c>
      <c r="H411" s="56">
        <v>0</v>
      </c>
      <c r="I411" s="56">
        <f t="shared" si="53"/>
        <v>81963.539999999994</v>
      </c>
      <c r="J411" s="56">
        <f t="shared" si="54"/>
        <v>348036.46</v>
      </c>
      <c r="K411" s="57">
        <f t="shared" si="55"/>
        <v>0.80938711627906978</v>
      </c>
      <c r="L411" s="57">
        <f t="shared" si="56"/>
        <v>-0.96075153488372089</v>
      </c>
      <c r="M411" s="57">
        <f t="shared" si="57"/>
        <v>-0.80938711627906978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189</v>
      </c>
      <c r="C412" s="51" t="s">
        <v>190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53"/>
        <v>0</v>
      </c>
      <c r="J412" s="56">
        <f t="shared" si="54"/>
        <v>0</v>
      </c>
      <c r="K412" s="57" t="str">
        <f t="shared" si="55"/>
        <v>NA</v>
      </c>
      <c r="L412" s="57" t="str">
        <f t="shared" si="56"/>
        <v>NA</v>
      </c>
      <c r="M412" s="57" t="str">
        <f t="shared" si="57"/>
        <v>NA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191</v>
      </c>
      <c r="C413" s="51" t="s">
        <v>192</v>
      </c>
      <c r="D413" s="56">
        <v>90000</v>
      </c>
      <c r="E413" s="56">
        <v>90000</v>
      </c>
      <c r="F413" s="56">
        <v>0</v>
      </c>
      <c r="G413" s="56">
        <v>0</v>
      </c>
      <c r="H413" s="56">
        <v>0</v>
      </c>
      <c r="I413" s="56">
        <f t="shared" si="53"/>
        <v>0</v>
      </c>
      <c r="J413" s="56">
        <f t="shared" si="54"/>
        <v>90000</v>
      </c>
      <c r="K413" s="57">
        <f t="shared" si="55"/>
        <v>1</v>
      </c>
      <c r="L413" s="57">
        <f t="shared" si="56"/>
        <v>-1</v>
      </c>
      <c r="M413" s="57">
        <f t="shared" si="57"/>
        <v>-1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193</v>
      </c>
      <c r="C414" s="51" t="s">
        <v>194</v>
      </c>
      <c r="D414" s="56">
        <v>4702300</v>
      </c>
      <c r="E414" s="56">
        <v>4312723.9700000007</v>
      </c>
      <c r="F414" s="56">
        <v>283147.8</v>
      </c>
      <c r="G414" s="56">
        <v>3108030.1799999997</v>
      </c>
      <c r="H414" s="56">
        <v>511867.43</v>
      </c>
      <c r="I414" s="56">
        <f t="shared" si="48"/>
        <v>3619897.61</v>
      </c>
      <c r="J414" s="56">
        <f t="shared" si="49"/>
        <v>692826.3600000008</v>
      </c>
      <c r="K414" s="57">
        <f t="shared" si="50"/>
        <v>0.1606470446101842</v>
      </c>
      <c r="L414" s="57">
        <f t="shared" si="51"/>
        <v>-0.93434594887833733</v>
      </c>
      <c r="M414" s="57">
        <f t="shared" si="52"/>
        <v>-0.27933477736577722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197</v>
      </c>
      <c r="C415" s="51" t="s">
        <v>198</v>
      </c>
      <c r="D415" s="56">
        <v>47700</v>
      </c>
      <c r="E415" s="56">
        <v>48700</v>
      </c>
      <c r="F415" s="56">
        <v>2452.06</v>
      </c>
      <c r="G415" s="56">
        <v>14266.39</v>
      </c>
      <c r="H415" s="56">
        <v>1071.99</v>
      </c>
      <c r="I415" s="56">
        <f t="shared" si="48"/>
        <v>15338.38</v>
      </c>
      <c r="J415" s="56">
        <f t="shared" si="49"/>
        <v>33361.620000000003</v>
      </c>
      <c r="K415" s="57">
        <f t="shared" si="50"/>
        <v>0.68504353182751543</v>
      </c>
      <c r="L415" s="57">
        <f t="shared" si="51"/>
        <v>-0.9496496919917865</v>
      </c>
      <c r="M415" s="57">
        <f t="shared" si="52"/>
        <v>-0.70705564681724842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199</v>
      </c>
      <c r="C416" s="51" t="s">
        <v>200</v>
      </c>
      <c r="D416" s="56">
        <v>40770</v>
      </c>
      <c r="E416" s="56">
        <v>813770</v>
      </c>
      <c r="F416" s="56">
        <v>0</v>
      </c>
      <c r="G416" s="56">
        <v>627480</v>
      </c>
      <c r="H416" s="56">
        <v>0</v>
      </c>
      <c r="I416" s="56">
        <f t="shared" si="48"/>
        <v>627480</v>
      </c>
      <c r="J416" s="56">
        <f t="shared" si="49"/>
        <v>186290</v>
      </c>
      <c r="K416" s="57">
        <f t="shared" si="50"/>
        <v>0.22892217702790715</v>
      </c>
      <c r="L416" s="57">
        <f t="shared" si="51"/>
        <v>-1</v>
      </c>
      <c r="M416" s="57">
        <f t="shared" si="52"/>
        <v>-0.22892217702790715</v>
      </c>
      <c r="R416" s="53"/>
      <c r="S416" s="53"/>
      <c r="T416" s="53"/>
      <c r="U416" s="53"/>
      <c r="V416" s="53"/>
    </row>
    <row r="417" spans="1:22" s="51" customFormat="1" x14ac:dyDescent="0.2">
      <c r="B417" s="66" t="s">
        <v>201</v>
      </c>
      <c r="C417" s="51" t="s">
        <v>202</v>
      </c>
      <c r="D417" s="56">
        <v>3929500</v>
      </c>
      <c r="E417" s="56">
        <v>6892484.8699999992</v>
      </c>
      <c r="F417" s="56">
        <v>657651.5</v>
      </c>
      <c r="G417" s="56">
        <v>5776462.6299999999</v>
      </c>
      <c r="H417" s="56">
        <v>914287.86999999988</v>
      </c>
      <c r="I417" s="56">
        <f t="shared" si="48"/>
        <v>6690750.5</v>
      </c>
      <c r="J417" s="56">
        <f t="shared" si="49"/>
        <v>201734.36999999918</v>
      </c>
      <c r="K417" s="57">
        <f t="shared" si="50"/>
        <v>2.9268743247890396E-2</v>
      </c>
      <c r="L417" s="57">
        <f t="shared" si="51"/>
        <v>-0.90458426642871981</v>
      </c>
      <c r="M417" s="57">
        <f t="shared" si="52"/>
        <v>-0.16191870726587454</v>
      </c>
      <c r="R417" s="53"/>
      <c r="S417" s="53"/>
      <c r="T417" s="53"/>
      <c r="U417" s="53"/>
      <c r="V417" s="53"/>
    </row>
    <row r="418" spans="1:22" s="51" customFormat="1" x14ac:dyDescent="0.2">
      <c r="B418" s="66" t="s">
        <v>205</v>
      </c>
      <c r="C418" s="51" t="s">
        <v>206</v>
      </c>
      <c r="D418" s="56">
        <v>40500</v>
      </c>
      <c r="E418" s="56">
        <v>137300</v>
      </c>
      <c r="F418" s="56">
        <v>24758.98</v>
      </c>
      <c r="G418" s="56">
        <v>77531.520000000004</v>
      </c>
      <c r="H418" s="56">
        <v>7403.33</v>
      </c>
      <c r="I418" s="56">
        <f t="shared" si="48"/>
        <v>84934.85</v>
      </c>
      <c r="J418" s="56">
        <f t="shared" si="49"/>
        <v>52365.149999999994</v>
      </c>
      <c r="K418" s="57">
        <f t="shared" si="50"/>
        <v>0.38139220684632186</v>
      </c>
      <c r="L418" s="57">
        <f t="shared" si="51"/>
        <v>-0.81967239621267296</v>
      </c>
      <c r="M418" s="57">
        <f t="shared" si="52"/>
        <v>-0.43531303714493808</v>
      </c>
      <c r="R418" s="53"/>
      <c r="S418" s="53"/>
      <c r="T418" s="53"/>
      <c r="U418" s="53"/>
      <c r="V418" s="53"/>
    </row>
    <row r="419" spans="1:22" s="51" customFormat="1" x14ac:dyDescent="0.2">
      <c r="B419" s="66" t="s">
        <v>267</v>
      </c>
      <c r="C419" s="51" t="s">
        <v>268</v>
      </c>
      <c r="D419" s="56">
        <v>22500000</v>
      </c>
      <c r="E419" s="56">
        <v>22500000</v>
      </c>
      <c r="F419" s="56">
        <v>1530571.62</v>
      </c>
      <c r="G419" s="56">
        <v>18582650.829999998</v>
      </c>
      <c r="H419" s="56">
        <v>0</v>
      </c>
      <c r="I419" s="56">
        <f t="shared" si="48"/>
        <v>18582650.829999998</v>
      </c>
      <c r="J419" s="56">
        <f t="shared" si="49"/>
        <v>3917349.1700000018</v>
      </c>
      <c r="K419" s="57">
        <f t="shared" si="50"/>
        <v>0.17410440755555565</v>
      </c>
      <c r="L419" s="57">
        <f t="shared" si="51"/>
        <v>-0.93197459466666666</v>
      </c>
      <c r="M419" s="57">
        <f t="shared" si="52"/>
        <v>-0.17410440755555565</v>
      </c>
      <c r="R419" s="53"/>
      <c r="S419" s="53"/>
      <c r="T419" s="53"/>
      <c r="U419" s="53"/>
      <c r="V419" s="53"/>
    </row>
    <row r="420" spans="1:22" s="51" customFormat="1" x14ac:dyDescent="0.2">
      <c r="B420" s="66" t="s">
        <v>382</v>
      </c>
      <c r="C420" s="51" t="s">
        <v>383</v>
      </c>
      <c r="D420" s="56">
        <v>2500000</v>
      </c>
      <c r="E420" s="56">
        <v>2500000</v>
      </c>
      <c r="F420" s="56">
        <v>126655.79</v>
      </c>
      <c r="G420" s="56">
        <v>1910566.76</v>
      </c>
      <c r="H420" s="56">
        <v>0</v>
      </c>
      <c r="I420" s="56">
        <f t="shared" si="48"/>
        <v>1910566.76</v>
      </c>
      <c r="J420" s="56">
        <f t="shared" si="49"/>
        <v>589433.24</v>
      </c>
      <c r="K420" s="57">
        <f t="shared" si="50"/>
        <v>0.23577329599999999</v>
      </c>
      <c r="L420" s="57">
        <f t="shared" si="51"/>
        <v>-0.94933768399999996</v>
      </c>
      <c r="M420" s="57">
        <f t="shared" si="52"/>
        <v>-0.23577329599999999</v>
      </c>
      <c r="R420" s="53"/>
      <c r="S420" s="53"/>
      <c r="T420" s="53"/>
      <c r="U420" s="53"/>
      <c r="V420" s="53"/>
    </row>
    <row r="421" spans="1:22" s="51" customFormat="1" x14ac:dyDescent="0.2">
      <c r="B421" s="66" t="s">
        <v>384</v>
      </c>
      <c r="C421" s="51" t="s">
        <v>385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48"/>
        <v>0</v>
      </c>
      <c r="J421" s="56">
        <f t="shared" si="49"/>
        <v>0</v>
      </c>
      <c r="K421" s="57" t="str">
        <f t="shared" si="50"/>
        <v>NA</v>
      </c>
      <c r="L421" s="57" t="str">
        <f t="shared" si="51"/>
        <v>NA</v>
      </c>
      <c r="M421" s="57" t="str">
        <f t="shared" si="52"/>
        <v>NA</v>
      </c>
      <c r="R421" s="53"/>
      <c r="S421" s="53"/>
      <c r="T421" s="53"/>
      <c r="U421" s="53"/>
      <c r="V421" s="53"/>
    </row>
    <row r="422" spans="1:22" s="51" customFormat="1" x14ac:dyDescent="0.2">
      <c r="B422" s="66" t="s">
        <v>213</v>
      </c>
      <c r="C422" s="51" t="s">
        <v>214</v>
      </c>
      <c r="D422" s="56">
        <v>9000</v>
      </c>
      <c r="E422" s="56">
        <v>7500</v>
      </c>
      <c r="F422" s="56">
        <v>0</v>
      </c>
      <c r="G422" s="56">
        <v>0</v>
      </c>
      <c r="H422" s="56">
        <v>0</v>
      </c>
      <c r="I422" s="56">
        <f t="shared" si="48"/>
        <v>0</v>
      </c>
      <c r="J422" s="56">
        <f t="shared" si="49"/>
        <v>7500</v>
      </c>
      <c r="K422" s="57">
        <f t="shared" si="50"/>
        <v>1</v>
      </c>
      <c r="L422" s="57">
        <f t="shared" si="51"/>
        <v>-1</v>
      </c>
      <c r="M422" s="57">
        <f t="shared" si="52"/>
        <v>-1</v>
      </c>
      <c r="R422" s="53"/>
      <c r="S422" s="53"/>
      <c r="T422" s="53"/>
      <c r="U422" s="53"/>
      <c r="V422" s="53"/>
    </row>
    <row r="423" spans="1:22" s="51" customFormat="1" x14ac:dyDescent="0.2">
      <c r="B423" s="66" t="s">
        <v>215</v>
      </c>
      <c r="C423" s="51" t="s">
        <v>216</v>
      </c>
      <c r="D423" s="56">
        <v>2225000</v>
      </c>
      <c r="E423" s="56">
        <v>2925000</v>
      </c>
      <c r="F423" s="56">
        <v>0</v>
      </c>
      <c r="G423" s="56">
        <v>696679.38</v>
      </c>
      <c r="H423" s="56">
        <v>364958.02</v>
      </c>
      <c r="I423" s="56">
        <f t="shared" si="48"/>
        <v>1061637.3999999999</v>
      </c>
      <c r="J423" s="56">
        <f t="shared" si="49"/>
        <v>1863362.6</v>
      </c>
      <c r="K423" s="57">
        <f t="shared" si="50"/>
        <v>0.63704704273504276</v>
      </c>
      <c r="L423" s="57">
        <f t="shared" si="51"/>
        <v>-1</v>
      </c>
      <c r="M423" s="57">
        <f t="shared" si="52"/>
        <v>-0.76181901538461538</v>
      </c>
      <c r="R423" s="53"/>
      <c r="S423" s="53"/>
      <c r="T423" s="53"/>
      <c r="U423" s="53"/>
      <c r="V423" s="53"/>
    </row>
    <row r="424" spans="1:22" s="51" customFormat="1" x14ac:dyDescent="0.2">
      <c r="B424" s="66" t="s">
        <v>217</v>
      </c>
      <c r="C424" s="51" t="s">
        <v>218</v>
      </c>
      <c r="D424" s="56">
        <v>0</v>
      </c>
      <c r="E424" s="56">
        <v>1479744</v>
      </c>
      <c r="F424" s="56">
        <v>5604.43</v>
      </c>
      <c r="G424" s="56">
        <v>749305</v>
      </c>
      <c r="H424" s="56">
        <v>296804.55</v>
      </c>
      <c r="I424" s="56">
        <f t="shared" si="48"/>
        <v>1046109.55</v>
      </c>
      <c r="J424" s="56">
        <f t="shared" si="49"/>
        <v>433634.44999999995</v>
      </c>
      <c r="K424" s="57">
        <f t="shared" si="50"/>
        <v>0.29304693920029407</v>
      </c>
      <c r="L424" s="57">
        <f t="shared" si="51"/>
        <v>-0.99621256784957402</v>
      </c>
      <c r="M424" s="57">
        <f t="shared" si="52"/>
        <v>-0.49362524869166557</v>
      </c>
      <c r="R424" s="53"/>
      <c r="S424" s="53"/>
      <c r="T424" s="53"/>
      <c r="U424" s="53"/>
      <c r="V424" s="53"/>
    </row>
    <row r="425" spans="1:22" s="51" customFormat="1" x14ac:dyDescent="0.2">
      <c r="B425" s="66" t="s">
        <v>219</v>
      </c>
      <c r="C425" s="51" t="s">
        <v>220</v>
      </c>
      <c r="D425" s="56">
        <v>6628000</v>
      </c>
      <c r="E425" s="56">
        <v>6783885.8799999999</v>
      </c>
      <c r="F425" s="56">
        <v>302037.43</v>
      </c>
      <c r="G425" s="56">
        <v>2694959.56</v>
      </c>
      <c r="H425" s="56">
        <v>894773.67999999993</v>
      </c>
      <c r="I425" s="56">
        <f t="shared" si="48"/>
        <v>3589733.24</v>
      </c>
      <c r="J425" s="56">
        <f t="shared" si="49"/>
        <v>3194152.6399999997</v>
      </c>
      <c r="K425" s="57">
        <f t="shared" si="50"/>
        <v>0.47084409975363556</v>
      </c>
      <c r="L425" s="57">
        <f t="shared" si="51"/>
        <v>-0.95547722421297576</v>
      </c>
      <c r="M425" s="57">
        <f t="shared" si="52"/>
        <v>-0.60274102370365934</v>
      </c>
      <c r="R425" s="53"/>
      <c r="S425" s="53"/>
      <c r="T425" s="53"/>
      <c r="U425" s="53"/>
      <c r="V425" s="53"/>
    </row>
    <row r="426" spans="1:22" s="51" customFormat="1" x14ac:dyDescent="0.2">
      <c r="B426" s="66" t="s">
        <v>386</v>
      </c>
      <c r="C426" s="51" t="s">
        <v>387</v>
      </c>
      <c r="D426" s="56">
        <v>450000</v>
      </c>
      <c r="E426" s="56">
        <v>450000</v>
      </c>
      <c r="F426" s="56">
        <v>0</v>
      </c>
      <c r="G426" s="56">
        <v>0</v>
      </c>
      <c r="H426" s="56">
        <v>0</v>
      </c>
      <c r="I426" s="56">
        <f t="shared" si="48"/>
        <v>0</v>
      </c>
      <c r="J426" s="56">
        <f t="shared" si="49"/>
        <v>450000</v>
      </c>
      <c r="K426" s="57">
        <f t="shared" si="50"/>
        <v>1</v>
      </c>
      <c r="L426" s="57">
        <f t="shared" si="51"/>
        <v>-1</v>
      </c>
      <c r="M426" s="57">
        <f t="shared" si="52"/>
        <v>-1</v>
      </c>
      <c r="R426" s="53"/>
      <c r="S426" s="53"/>
      <c r="T426" s="53"/>
      <c r="U426" s="53"/>
      <c r="V426" s="53"/>
    </row>
    <row r="427" spans="1:22" s="51" customFormat="1" x14ac:dyDescent="0.2">
      <c r="B427" s="66" t="s">
        <v>388</v>
      </c>
      <c r="C427" s="51" t="s">
        <v>389</v>
      </c>
      <c r="D427" s="56">
        <v>450000</v>
      </c>
      <c r="E427" s="56">
        <v>450000</v>
      </c>
      <c r="F427" s="56">
        <v>0</v>
      </c>
      <c r="G427" s="56">
        <v>33941.449999999997</v>
      </c>
      <c r="H427" s="56">
        <v>0</v>
      </c>
      <c r="I427" s="56">
        <f t="shared" si="48"/>
        <v>33941.449999999997</v>
      </c>
      <c r="J427" s="56">
        <f t="shared" si="49"/>
        <v>416058.55</v>
      </c>
      <c r="K427" s="57">
        <f t="shared" si="50"/>
        <v>0.92457455555555557</v>
      </c>
      <c r="L427" s="57">
        <f t="shared" si="51"/>
        <v>-1</v>
      </c>
      <c r="M427" s="57">
        <f t="shared" si="52"/>
        <v>-0.92457455555555557</v>
      </c>
      <c r="R427" s="53"/>
      <c r="S427" s="53"/>
      <c r="T427" s="53"/>
      <c r="U427" s="53"/>
      <c r="V427" s="53"/>
    </row>
    <row r="428" spans="1:22" s="51" customFormat="1" x14ac:dyDescent="0.2">
      <c r="B428" s="66" t="s">
        <v>221</v>
      </c>
      <c r="C428" s="51" t="s">
        <v>222</v>
      </c>
      <c r="D428" s="56">
        <v>2880000</v>
      </c>
      <c r="E428" s="56">
        <v>455882.04</v>
      </c>
      <c r="F428" s="56">
        <v>279545.03999999998</v>
      </c>
      <c r="G428" s="56">
        <v>327785</v>
      </c>
      <c r="H428" s="56">
        <v>6374</v>
      </c>
      <c r="I428" s="56">
        <f t="shared" si="48"/>
        <v>334159</v>
      </c>
      <c r="J428" s="56">
        <f t="shared" si="49"/>
        <v>121723.03999999998</v>
      </c>
      <c r="K428" s="57">
        <f t="shared" si="50"/>
        <v>0.26700556135091436</v>
      </c>
      <c r="L428" s="57">
        <f t="shared" si="51"/>
        <v>-0.3868040074577187</v>
      </c>
      <c r="M428" s="57">
        <f t="shared" si="52"/>
        <v>-0.2809872483680208</v>
      </c>
      <c r="R428" s="53"/>
      <c r="S428" s="53"/>
      <c r="T428" s="53"/>
      <c r="U428" s="53"/>
      <c r="V428" s="53"/>
    </row>
    <row r="429" spans="1:22" s="51" customFormat="1" x14ac:dyDescent="0.2">
      <c r="B429" s="66" t="s">
        <v>223</v>
      </c>
      <c r="C429" s="51" t="s">
        <v>224</v>
      </c>
      <c r="D429" s="56">
        <v>148500</v>
      </c>
      <c r="E429" s="56">
        <v>147500</v>
      </c>
      <c r="F429" s="56">
        <v>259.12</v>
      </c>
      <c r="G429" s="56">
        <v>36157.15</v>
      </c>
      <c r="H429" s="56">
        <v>38372.339999999997</v>
      </c>
      <c r="I429" s="56">
        <f t="shared" si="48"/>
        <v>74529.489999999991</v>
      </c>
      <c r="J429" s="56">
        <f t="shared" si="49"/>
        <v>72970.510000000009</v>
      </c>
      <c r="K429" s="57">
        <f t="shared" si="50"/>
        <v>0.49471532203389834</v>
      </c>
      <c r="L429" s="57">
        <f t="shared" si="51"/>
        <v>-0.99824325423728821</v>
      </c>
      <c r="M429" s="57">
        <f t="shared" si="52"/>
        <v>-0.75486677966101701</v>
      </c>
      <c r="R429" s="53"/>
      <c r="S429" s="53"/>
      <c r="T429" s="53"/>
      <c r="U429" s="53"/>
      <c r="V429" s="53"/>
    </row>
    <row r="430" spans="1:22" s="51" customFormat="1" x14ac:dyDescent="0.2">
      <c r="B430" s="66" t="s">
        <v>225</v>
      </c>
      <c r="C430" s="51" t="s">
        <v>226</v>
      </c>
      <c r="D430" s="56">
        <v>900000</v>
      </c>
      <c r="E430" s="56">
        <v>900000</v>
      </c>
      <c r="F430" s="56">
        <v>0</v>
      </c>
      <c r="G430" s="56">
        <v>0</v>
      </c>
      <c r="H430" s="56">
        <v>0</v>
      </c>
      <c r="I430" s="56">
        <f t="shared" si="48"/>
        <v>0</v>
      </c>
      <c r="J430" s="56">
        <f t="shared" si="49"/>
        <v>900000</v>
      </c>
      <c r="K430" s="57">
        <f t="shared" si="50"/>
        <v>1</v>
      </c>
      <c r="L430" s="57">
        <f t="shared" si="51"/>
        <v>-1</v>
      </c>
      <c r="M430" s="57">
        <f t="shared" si="52"/>
        <v>-1</v>
      </c>
      <c r="R430" s="53"/>
      <c r="S430" s="53"/>
      <c r="T430" s="53"/>
      <c r="U430" s="53"/>
      <c r="V430" s="53"/>
    </row>
    <row r="431" spans="1:22" s="51" customFormat="1" x14ac:dyDescent="0.2">
      <c r="A431" s="63" t="s">
        <v>390</v>
      </c>
      <c r="B431" s="71"/>
      <c r="C431" s="63"/>
      <c r="D431" s="64">
        <v>221490060.35000002</v>
      </c>
      <c r="E431" s="64">
        <v>213252566.96000001</v>
      </c>
      <c r="F431" s="64">
        <v>15344037.079999996</v>
      </c>
      <c r="G431" s="64">
        <v>153063642.64999995</v>
      </c>
      <c r="H431" s="64">
        <v>10457218.759999998</v>
      </c>
      <c r="I431" s="64">
        <f t="shared" si="48"/>
        <v>163520861.40999994</v>
      </c>
      <c r="J431" s="64">
        <f t="shared" si="49"/>
        <v>49731705.550000072</v>
      </c>
      <c r="K431" s="65">
        <f t="shared" si="50"/>
        <v>0.23320565965017573</v>
      </c>
      <c r="L431" s="65">
        <f t="shared" si="51"/>
        <v>-0.92804758555202727</v>
      </c>
      <c r="M431" s="65">
        <f t="shared" si="52"/>
        <v>-0.28224243753787842</v>
      </c>
      <c r="R431" s="53"/>
      <c r="S431" s="53"/>
      <c r="T431" s="53"/>
      <c r="U431" s="53"/>
      <c r="V431" s="53"/>
    </row>
    <row r="432" spans="1:22" s="51" customFormat="1" x14ac:dyDescent="0.2">
      <c r="A432" s="51" t="s">
        <v>569</v>
      </c>
      <c r="B432" s="66" t="s">
        <v>570</v>
      </c>
      <c r="C432" s="51" t="s">
        <v>571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48"/>
        <v>0</v>
      </c>
      <c r="J432" s="56">
        <f t="shared" si="49"/>
        <v>0</v>
      </c>
      <c r="K432" s="57" t="str">
        <f t="shared" si="50"/>
        <v>NA</v>
      </c>
      <c r="L432" s="57" t="str">
        <f t="shared" si="51"/>
        <v>NA</v>
      </c>
      <c r="M432" s="57" t="str">
        <f t="shared" si="52"/>
        <v>NA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145</v>
      </c>
      <c r="C433" s="51" t="s">
        <v>146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48"/>
        <v>0</v>
      </c>
      <c r="J433" s="56">
        <f t="shared" si="49"/>
        <v>0</v>
      </c>
      <c r="K433" s="57" t="str">
        <f t="shared" si="50"/>
        <v>NA</v>
      </c>
      <c r="L433" s="57" t="str">
        <f t="shared" si="51"/>
        <v>NA</v>
      </c>
      <c r="M433" s="57" t="str">
        <f t="shared" si="52"/>
        <v>NA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147</v>
      </c>
      <c r="C434" s="51" t="s">
        <v>148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48"/>
        <v>0</v>
      </c>
      <c r="J434" s="56">
        <f t="shared" si="49"/>
        <v>0</v>
      </c>
      <c r="K434" s="57" t="str">
        <f t="shared" si="50"/>
        <v>NA</v>
      </c>
      <c r="L434" s="57" t="str">
        <f t="shared" si="51"/>
        <v>NA</v>
      </c>
      <c r="M434" s="57" t="str">
        <f t="shared" si="52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161</v>
      </c>
      <c r="C435" s="51" t="s">
        <v>162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48"/>
        <v>0</v>
      </c>
      <c r="J435" s="56">
        <f t="shared" si="49"/>
        <v>0</v>
      </c>
      <c r="K435" s="57" t="str">
        <f t="shared" si="50"/>
        <v>NA</v>
      </c>
      <c r="L435" s="57" t="str">
        <f t="shared" si="51"/>
        <v>NA</v>
      </c>
      <c r="M435" s="57" t="str">
        <f t="shared" si="52"/>
        <v>NA</v>
      </c>
      <c r="R435" s="53"/>
      <c r="S435" s="53"/>
      <c r="T435" s="53"/>
      <c r="U435" s="53"/>
      <c r="V435" s="53"/>
    </row>
    <row r="436" spans="1:22" s="51" customFormat="1" x14ac:dyDescent="0.2">
      <c r="A436" s="63" t="s">
        <v>572</v>
      </c>
      <c r="B436" s="71"/>
      <c r="C436" s="63"/>
      <c r="D436" s="64">
        <v>0</v>
      </c>
      <c r="E436" s="64">
        <v>0</v>
      </c>
      <c r="F436" s="64">
        <v>0</v>
      </c>
      <c r="G436" s="64">
        <v>0</v>
      </c>
      <c r="H436" s="64">
        <v>0</v>
      </c>
      <c r="I436" s="64">
        <f t="shared" si="48"/>
        <v>0</v>
      </c>
      <c r="J436" s="64">
        <f t="shared" si="49"/>
        <v>0</v>
      </c>
      <c r="K436" s="65" t="str">
        <f t="shared" si="50"/>
        <v>NA</v>
      </c>
      <c r="L436" s="65" t="str">
        <f t="shared" si="51"/>
        <v>NA</v>
      </c>
      <c r="M436" s="65" t="str">
        <f t="shared" si="52"/>
        <v>NA</v>
      </c>
      <c r="R436" s="53"/>
      <c r="S436" s="53"/>
      <c r="T436" s="53"/>
      <c r="U436" s="53"/>
      <c r="V436" s="53"/>
    </row>
    <row r="437" spans="1:22" s="51" customFormat="1" x14ac:dyDescent="0.2">
      <c r="A437" s="51" t="s">
        <v>391</v>
      </c>
      <c r="B437" s="66" t="s">
        <v>104</v>
      </c>
      <c r="C437" s="51" t="s">
        <v>105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48"/>
        <v>0</v>
      </c>
      <c r="J437" s="56">
        <f t="shared" si="49"/>
        <v>0</v>
      </c>
      <c r="K437" s="57" t="str">
        <f t="shared" si="50"/>
        <v>NA</v>
      </c>
      <c r="L437" s="57" t="str">
        <f t="shared" si="51"/>
        <v>NA</v>
      </c>
      <c r="M437" s="57" t="str">
        <f t="shared" si="52"/>
        <v>NA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111</v>
      </c>
      <c r="C438" s="51" t="s">
        <v>112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48"/>
        <v>0</v>
      </c>
      <c r="J438" s="56">
        <f t="shared" si="49"/>
        <v>0</v>
      </c>
      <c r="K438" s="57" t="str">
        <f t="shared" si="50"/>
        <v>NA</v>
      </c>
      <c r="L438" s="57" t="str">
        <f t="shared" si="51"/>
        <v>NA</v>
      </c>
      <c r="M438" s="57" t="str">
        <f t="shared" si="52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121</v>
      </c>
      <c r="C439" s="51" t="s">
        <v>122</v>
      </c>
      <c r="D439" s="56">
        <v>100464.32000000001</v>
      </c>
      <c r="E439" s="56">
        <v>100464.32000000001</v>
      </c>
      <c r="F439" s="56">
        <v>0</v>
      </c>
      <c r="G439" s="56">
        <v>0</v>
      </c>
      <c r="H439" s="56">
        <v>0</v>
      </c>
      <c r="I439" s="56">
        <f t="shared" si="48"/>
        <v>0</v>
      </c>
      <c r="J439" s="56">
        <f t="shared" si="49"/>
        <v>100464.32000000001</v>
      </c>
      <c r="K439" s="57">
        <f t="shared" si="50"/>
        <v>1</v>
      </c>
      <c r="L439" s="57">
        <f t="shared" si="51"/>
        <v>-1</v>
      </c>
      <c r="M439" s="57">
        <f t="shared" si="52"/>
        <v>-1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259</v>
      </c>
      <c r="C440" s="51" t="s">
        <v>260</v>
      </c>
      <c r="D440" s="56">
        <v>22863212.399999999</v>
      </c>
      <c r="E440" s="56">
        <v>20995551.300000001</v>
      </c>
      <c r="F440" s="56">
        <v>2402628</v>
      </c>
      <c r="G440" s="56">
        <v>20921770.390000001</v>
      </c>
      <c r="H440" s="56">
        <v>587.4</v>
      </c>
      <c r="I440" s="56">
        <f t="shared" si="48"/>
        <v>20922357.789999999</v>
      </c>
      <c r="J440" s="56">
        <f t="shared" si="49"/>
        <v>73193.510000001639</v>
      </c>
      <c r="K440" s="57">
        <f t="shared" si="50"/>
        <v>3.4861437527483091E-3</v>
      </c>
      <c r="L440" s="57">
        <f t="shared" si="51"/>
        <v>-0.88556490059872828</v>
      </c>
      <c r="M440" s="57">
        <f t="shared" si="52"/>
        <v>-3.5141211081225645E-3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324</v>
      </c>
      <c r="C441" s="51" t="s">
        <v>325</v>
      </c>
      <c r="D441" s="56">
        <v>6352581.2000000002</v>
      </c>
      <c r="E441" s="56">
        <v>6352581.2000000002</v>
      </c>
      <c r="F441" s="56">
        <v>1098052.82</v>
      </c>
      <c r="G441" s="56">
        <v>18887690.039999999</v>
      </c>
      <c r="H441" s="56">
        <v>0</v>
      </c>
      <c r="I441" s="56">
        <f t="shared" si="48"/>
        <v>18887690.039999999</v>
      </c>
      <c r="J441" s="56">
        <f t="shared" si="49"/>
        <v>-12535108.84</v>
      </c>
      <c r="K441" s="57">
        <f t="shared" si="50"/>
        <v>-1.9732307931774251</v>
      </c>
      <c r="L441" s="57">
        <f t="shared" si="51"/>
        <v>-0.82714855813255872</v>
      </c>
      <c r="M441" s="57">
        <f t="shared" si="52"/>
        <v>1.9732307931774247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133</v>
      </c>
      <c r="C442" s="51" t="s">
        <v>134</v>
      </c>
      <c r="D442" s="56">
        <v>1724067.78</v>
      </c>
      <c r="E442" s="56">
        <v>1897773.3</v>
      </c>
      <c r="F442" s="56">
        <v>123156.45000000001</v>
      </c>
      <c r="G442" s="56">
        <v>2093980.6400000001</v>
      </c>
      <c r="H442" s="56">
        <v>0</v>
      </c>
      <c r="I442" s="56">
        <f t="shared" si="48"/>
        <v>2093980.6400000001</v>
      </c>
      <c r="J442" s="56">
        <f t="shared" si="49"/>
        <v>-196207.34000000008</v>
      </c>
      <c r="K442" s="57">
        <f t="shared" si="50"/>
        <v>-0.10338818656580324</v>
      </c>
      <c r="L442" s="57">
        <f t="shared" si="51"/>
        <v>-0.93510476198606018</v>
      </c>
      <c r="M442" s="57">
        <f t="shared" si="52"/>
        <v>0.10338818656580337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135</v>
      </c>
      <c r="C443" s="51" t="s">
        <v>136</v>
      </c>
      <c r="D443" s="56">
        <v>186456.07</v>
      </c>
      <c r="E443" s="56">
        <v>186456.07</v>
      </c>
      <c r="F443" s="56">
        <v>17003.740000000002</v>
      </c>
      <c r="G443" s="56">
        <v>184113.86</v>
      </c>
      <c r="H443" s="56">
        <v>0</v>
      </c>
      <c r="I443" s="56">
        <f t="shared" si="48"/>
        <v>184113.86</v>
      </c>
      <c r="J443" s="56">
        <f t="shared" si="49"/>
        <v>2342.210000000021</v>
      </c>
      <c r="K443" s="57">
        <f t="shared" si="50"/>
        <v>1.2561725665461151E-2</v>
      </c>
      <c r="L443" s="57">
        <f t="shared" si="51"/>
        <v>-0.90880565057495855</v>
      </c>
      <c r="M443" s="57">
        <f t="shared" si="52"/>
        <v>-1.2561725665461151E-2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137</v>
      </c>
      <c r="C444" s="51" t="s">
        <v>138</v>
      </c>
      <c r="D444" s="56">
        <v>1015507.37</v>
      </c>
      <c r="E444" s="56">
        <v>1015507.37</v>
      </c>
      <c r="F444" s="56">
        <v>3337.5</v>
      </c>
      <c r="G444" s="56">
        <v>59750</v>
      </c>
      <c r="H444" s="56">
        <v>0</v>
      </c>
      <c r="I444" s="56">
        <f t="shared" si="48"/>
        <v>59750</v>
      </c>
      <c r="J444" s="56">
        <f t="shared" si="49"/>
        <v>955757.37</v>
      </c>
      <c r="K444" s="57">
        <f t="shared" si="50"/>
        <v>0.94116241618216911</v>
      </c>
      <c r="L444" s="57">
        <f t="shared" si="51"/>
        <v>-0.99671346550640982</v>
      </c>
      <c r="M444" s="57">
        <f t="shared" si="52"/>
        <v>-0.94116241618216911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139</v>
      </c>
      <c r="C445" s="51" t="s">
        <v>140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48"/>
        <v>0</v>
      </c>
      <c r="J445" s="56">
        <f t="shared" si="49"/>
        <v>0</v>
      </c>
      <c r="K445" s="57" t="str">
        <f t="shared" si="50"/>
        <v>NA</v>
      </c>
      <c r="L445" s="57" t="str">
        <f t="shared" si="51"/>
        <v>NA</v>
      </c>
      <c r="M445" s="57" t="str">
        <f t="shared" si="52"/>
        <v>NA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143</v>
      </c>
      <c r="C446" s="51" t="s">
        <v>144</v>
      </c>
      <c r="D446" s="56">
        <v>13986000</v>
      </c>
      <c r="E446" s="56">
        <v>12449189.33</v>
      </c>
      <c r="F446" s="56">
        <v>600759.08999999985</v>
      </c>
      <c r="G446" s="56">
        <v>5968099.96</v>
      </c>
      <c r="H446" s="56">
        <v>0</v>
      </c>
      <c r="I446" s="56">
        <f t="shared" si="48"/>
        <v>5968099.96</v>
      </c>
      <c r="J446" s="56">
        <f t="shared" si="49"/>
        <v>6481089.3700000001</v>
      </c>
      <c r="K446" s="57">
        <f t="shared" si="50"/>
        <v>0.52060332590347069</v>
      </c>
      <c r="L446" s="57">
        <f t="shared" si="51"/>
        <v>-0.95174311562984315</v>
      </c>
      <c r="M446" s="57">
        <f t="shared" si="52"/>
        <v>-0.52060332590347069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145</v>
      </c>
      <c r="C447" s="51" t="s">
        <v>146</v>
      </c>
      <c r="D447" s="56">
        <v>0</v>
      </c>
      <c r="E447" s="56">
        <v>0</v>
      </c>
      <c r="F447" s="56">
        <v>28416.079999999998</v>
      </c>
      <c r="G447" s="56">
        <v>94015.86</v>
      </c>
      <c r="H447" s="56">
        <v>0</v>
      </c>
      <c r="I447" s="56">
        <f t="shared" si="48"/>
        <v>94015.86</v>
      </c>
      <c r="J447" s="56">
        <f t="shared" si="49"/>
        <v>-94015.86</v>
      </c>
      <c r="K447" s="57" t="str">
        <f t="shared" si="50"/>
        <v>NA</v>
      </c>
      <c r="L447" s="57" t="str">
        <f t="shared" si="51"/>
        <v>NA</v>
      </c>
      <c r="M447" s="57" t="str">
        <f t="shared" si="52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147</v>
      </c>
      <c r="C448" s="51" t="s">
        <v>148</v>
      </c>
      <c r="D448" s="56">
        <v>6295608.3799999999</v>
      </c>
      <c r="E448" s="56">
        <v>5586679.7999999998</v>
      </c>
      <c r="F448" s="56">
        <v>121561</v>
      </c>
      <c r="G448" s="56">
        <v>1516759.06</v>
      </c>
      <c r="H448" s="56">
        <v>0</v>
      </c>
      <c r="I448" s="56">
        <f t="shared" si="48"/>
        <v>1516759.06</v>
      </c>
      <c r="J448" s="56">
        <f t="shared" si="49"/>
        <v>4069920.7399999998</v>
      </c>
      <c r="K448" s="57">
        <f t="shared" si="50"/>
        <v>0.72850438645150195</v>
      </c>
      <c r="L448" s="57">
        <f t="shared" si="51"/>
        <v>-0.97824092227372683</v>
      </c>
      <c r="M448" s="57">
        <f t="shared" si="52"/>
        <v>-0.72850438645150195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149</v>
      </c>
      <c r="C449" s="51" t="s">
        <v>150</v>
      </c>
      <c r="D449" s="56">
        <v>210000</v>
      </c>
      <c r="E449" s="56">
        <v>210000</v>
      </c>
      <c r="F449" s="56">
        <v>0</v>
      </c>
      <c r="G449" s="56">
        <v>0</v>
      </c>
      <c r="H449" s="56">
        <v>0</v>
      </c>
      <c r="I449" s="56">
        <f t="shared" si="48"/>
        <v>0</v>
      </c>
      <c r="J449" s="56">
        <f t="shared" si="49"/>
        <v>210000</v>
      </c>
      <c r="K449" s="57">
        <f t="shared" si="50"/>
        <v>1</v>
      </c>
      <c r="L449" s="57">
        <f t="shared" si="51"/>
        <v>-1</v>
      </c>
      <c r="M449" s="57">
        <f t="shared" si="52"/>
        <v>-1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281</v>
      </c>
      <c r="C450" s="51" t="s">
        <v>282</v>
      </c>
      <c r="D450" s="56">
        <v>700000</v>
      </c>
      <c r="E450" s="56">
        <v>700000</v>
      </c>
      <c r="F450" s="56">
        <v>703955.16</v>
      </c>
      <c r="G450" s="56">
        <v>703955.16</v>
      </c>
      <c r="H450" s="56">
        <v>0</v>
      </c>
      <c r="I450" s="56">
        <f t="shared" si="48"/>
        <v>703955.16</v>
      </c>
      <c r="J450" s="56">
        <f t="shared" si="49"/>
        <v>-3955.1600000000326</v>
      </c>
      <c r="K450" s="57">
        <f t="shared" si="50"/>
        <v>-5.6502285714286182E-3</v>
      </c>
      <c r="L450" s="57">
        <f t="shared" si="51"/>
        <v>5.6502285714286182E-3</v>
      </c>
      <c r="M450" s="57">
        <f t="shared" si="52"/>
        <v>5.6502285714286182E-3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159</v>
      </c>
      <c r="C451" s="51" t="s">
        <v>160</v>
      </c>
      <c r="D451" s="56">
        <v>0</v>
      </c>
      <c r="E451" s="56">
        <v>0</v>
      </c>
      <c r="F451" s="56">
        <v>64456.17</v>
      </c>
      <c r="G451" s="56">
        <v>74201.679999999993</v>
      </c>
      <c r="H451" s="56">
        <v>0</v>
      </c>
      <c r="I451" s="56">
        <f t="shared" si="48"/>
        <v>74201.679999999993</v>
      </c>
      <c r="J451" s="56">
        <f t="shared" si="49"/>
        <v>-74201.679999999993</v>
      </c>
      <c r="K451" s="57" t="str">
        <f t="shared" si="50"/>
        <v>NA</v>
      </c>
      <c r="L451" s="57" t="str">
        <f t="shared" si="51"/>
        <v>NA</v>
      </c>
      <c r="M451" s="57" t="str">
        <f t="shared" si="52"/>
        <v>NA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161</v>
      </c>
      <c r="C452" s="51" t="s">
        <v>162</v>
      </c>
      <c r="D452" s="56">
        <v>890627.10999999987</v>
      </c>
      <c r="E452" s="56">
        <v>890627.10999999987</v>
      </c>
      <c r="F452" s="56">
        <v>144629.97999999998</v>
      </c>
      <c r="G452" s="56">
        <v>2555691.6199999996</v>
      </c>
      <c r="H452" s="56">
        <v>0</v>
      </c>
      <c r="I452" s="56">
        <f t="shared" si="48"/>
        <v>2555691.6199999996</v>
      </c>
      <c r="J452" s="56">
        <f t="shared" si="49"/>
        <v>-1665064.5099999998</v>
      </c>
      <c r="K452" s="57">
        <f t="shared" si="50"/>
        <v>-1.869541687317378</v>
      </c>
      <c r="L452" s="57">
        <f t="shared" si="51"/>
        <v>-0.83760882823340066</v>
      </c>
      <c r="M452" s="57">
        <f t="shared" si="52"/>
        <v>1.869541687317378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163</v>
      </c>
      <c r="C453" s="51" t="s">
        <v>164</v>
      </c>
      <c r="D453" s="56">
        <v>1811630</v>
      </c>
      <c r="E453" s="56">
        <v>1564320</v>
      </c>
      <c r="F453" s="56">
        <v>6049</v>
      </c>
      <c r="G453" s="56">
        <v>171589</v>
      </c>
      <c r="H453" s="56">
        <v>28165</v>
      </c>
      <c r="I453" s="56">
        <f t="shared" si="48"/>
        <v>199754</v>
      </c>
      <c r="J453" s="56">
        <f t="shared" si="49"/>
        <v>1364566</v>
      </c>
      <c r="K453" s="57">
        <f t="shared" si="50"/>
        <v>0.87230617776414032</v>
      </c>
      <c r="L453" s="57">
        <f t="shared" si="51"/>
        <v>-0.99613314411373632</v>
      </c>
      <c r="M453" s="57">
        <f t="shared" si="52"/>
        <v>-0.89031080597320245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165</v>
      </c>
      <c r="C454" s="51" t="s">
        <v>166</v>
      </c>
      <c r="D454" s="56">
        <v>36000</v>
      </c>
      <c r="E454" s="56">
        <v>31400</v>
      </c>
      <c r="F454" s="56">
        <v>0</v>
      </c>
      <c r="G454" s="56">
        <v>0</v>
      </c>
      <c r="H454" s="56">
        <v>0</v>
      </c>
      <c r="I454" s="56">
        <f t="shared" si="48"/>
        <v>0</v>
      </c>
      <c r="J454" s="56">
        <f t="shared" si="49"/>
        <v>31400</v>
      </c>
      <c r="K454" s="57">
        <f t="shared" si="50"/>
        <v>1</v>
      </c>
      <c r="L454" s="57">
        <f t="shared" si="51"/>
        <v>-1</v>
      </c>
      <c r="M454" s="57">
        <f t="shared" si="52"/>
        <v>-1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284</v>
      </c>
      <c r="C455" s="51" t="s">
        <v>285</v>
      </c>
      <c r="D455" s="56">
        <v>25000</v>
      </c>
      <c r="E455" s="56">
        <v>25000</v>
      </c>
      <c r="F455" s="56">
        <v>0</v>
      </c>
      <c r="G455" s="56">
        <v>0</v>
      </c>
      <c r="H455" s="56">
        <v>0</v>
      </c>
      <c r="I455" s="56">
        <f t="shared" si="48"/>
        <v>0</v>
      </c>
      <c r="J455" s="56">
        <f t="shared" si="49"/>
        <v>25000</v>
      </c>
      <c r="K455" s="57">
        <f t="shared" si="50"/>
        <v>1</v>
      </c>
      <c r="L455" s="57">
        <f t="shared" si="51"/>
        <v>-1</v>
      </c>
      <c r="M455" s="57">
        <f t="shared" si="52"/>
        <v>-1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171</v>
      </c>
      <c r="C456" s="51" t="s">
        <v>172</v>
      </c>
      <c r="D456" s="56">
        <v>1948950</v>
      </c>
      <c r="E456" s="56">
        <v>1147732</v>
      </c>
      <c r="F456" s="56">
        <v>-15559.34</v>
      </c>
      <c r="G456" s="56">
        <v>-74942.34</v>
      </c>
      <c r="H456" s="56">
        <v>6415.97</v>
      </c>
      <c r="I456" s="56">
        <f t="shared" si="48"/>
        <v>-68526.37</v>
      </c>
      <c r="J456" s="56">
        <f t="shared" si="49"/>
        <v>1216258.3700000001</v>
      </c>
      <c r="K456" s="57">
        <f t="shared" si="50"/>
        <v>1.059705898241053</v>
      </c>
      <c r="L456" s="57">
        <f t="shared" si="51"/>
        <v>-1.0135565968361953</v>
      </c>
      <c r="M456" s="57">
        <f t="shared" si="52"/>
        <v>-1.0652960272955707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175</v>
      </c>
      <c r="C457" s="51" t="s">
        <v>176</v>
      </c>
      <c r="D457" s="56">
        <v>0</v>
      </c>
      <c r="E457" s="56">
        <v>5000</v>
      </c>
      <c r="F457" s="56">
        <v>0</v>
      </c>
      <c r="G457" s="56">
        <v>0</v>
      </c>
      <c r="H457" s="56">
        <v>0</v>
      </c>
      <c r="I457" s="56">
        <f t="shared" si="48"/>
        <v>0</v>
      </c>
      <c r="J457" s="56">
        <f t="shared" si="49"/>
        <v>5000</v>
      </c>
      <c r="K457" s="57">
        <f t="shared" si="50"/>
        <v>1</v>
      </c>
      <c r="L457" s="57">
        <f t="shared" si="51"/>
        <v>-1</v>
      </c>
      <c r="M457" s="57">
        <f t="shared" si="52"/>
        <v>-1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251</v>
      </c>
      <c r="C458" s="51" t="s">
        <v>252</v>
      </c>
      <c r="D458" s="56">
        <v>832500</v>
      </c>
      <c r="E458" s="56">
        <v>1328382</v>
      </c>
      <c r="F458" s="56">
        <v>103691.36</v>
      </c>
      <c r="G458" s="56">
        <v>897888.02</v>
      </c>
      <c r="H458" s="56">
        <v>37773</v>
      </c>
      <c r="I458" s="56">
        <f t="shared" si="48"/>
        <v>935661.02</v>
      </c>
      <c r="J458" s="56">
        <f t="shared" si="49"/>
        <v>392720.98</v>
      </c>
      <c r="K458" s="57">
        <f t="shared" si="50"/>
        <v>0.29563858889987971</v>
      </c>
      <c r="L458" s="57">
        <f t="shared" si="51"/>
        <v>-0.92194161016936382</v>
      </c>
      <c r="M458" s="57">
        <f t="shared" si="52"/>
        <v>-0.32407393355224623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177</v>
      </c>
      <c r="C459" s="51" t="s">
        <v>178</v>
      </c>
      <c r="D459" s="56">
        <v>167850</v>
      </c>
      <c r="E459" s="56">
        <v>168317</v>
      </c>
      <c r="F459" s="56">
        <v>450.41</v>
      </c>
      <c r="G459" s="56">
        <v>5900.6900000000005</v>
      </c>
      <c r="H459" s="56">
        <v>2854.62</v>
      </c>
      <c r="I459" s="56">
        <f t="shared" si="48"/>
        <v>8755.3100000000013</v>
      </c>
      <c r="J459" s="56">
        <f t="shared" si="49"/>
        <v>159561.69</v>
      </c>
      <c r="K459" s="57">
        <f t="shared" si="50"/>
        <v>0.94798321025208387</v>
      </c>
      <c r="L459" s="57">
        <f t="shared" si="51"/>
        <v>-0.99732403738184494</v>
      </c>
      <c r="M459" s="57">
        <f t="shared" si="52"/>
        <v>-0.96494299446877019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179</v>
      </c>
      <c r="C460" s="51" t="s">
        <v>180</v>
      </c>
      <c r="D460" s="56">
        <v>26550</v>
      </c>
      <c r="E460" s="56">
        <v>26550</v>
      </c>
      <c r="F460" s="56">
        <v>0</v>
      </c>
      <c r="G460" s="56">
        <v>10190</v>
      </c>
      <c r="H460" s="56">
        <v>0</v>
      </c>
      <c r="I460" s="56">
        <f t="shared" si="48"/>
        <v>10190</v>
      </c>
      <c r="J460" s="56">
        <f t="shared" si="49"/>
        <v>16360</v>
      </c>
      <c r="K460" s="57">
        <f t="shared" si="50"/>
        <v>0.61619585687382294</v>
      </c>
      <c r="L460" s="57">
        <f t="shared" si="51"/>
        <v>-1</v>
      </c>
      <c r="M460" s="57">
        <f t="shared" si="52"/>
        <v>-0.61619585687382294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185</v>
      </c>
      <c r="C461" s="51" t="s">
        <v>186</v>
      </c>
      <c r="D461" s="56">
        <v>130500</v>
      </c>
      <c r="E461" s="56">
        <v>127565</v>
      </c>
      <c r="F461" s="56">
        <v>2754.09</v>
      </c>
      <c r="G461" s="56">
        <v>43680.19</v>
      </c>
      <c r="H461" s="56">
        <v>0</v>
      </c>
      <c r="I461" s="56">
        <f t="shared" si="48"/>
        <v>43680.19</v>
      </c>
      <c r="J461" s="56">
        <f t="shared" si="49"/>
        <v>83884.81</v>
      </c>
      <c r="K461" s="57">
        <f t="shared" si="50"/>
        <v>0.65758483910163446</v>
      </c>
      <c r="L461" s="57">
        <f t="shared" si="51"/>
        <v>-0.97841030063105083</v>
      </c>
      <c r="M461" s="57">
        <f t="shared" si="52"/>
        <v>-0.65758483910163446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191</v>
      </c>
      <c r="C462" s="51" t="s">
        <v>192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f t="shared" si="48"/>
        <v>0</v>
      </c>
      <c r="J462" s="56">
        <f t="shared" si="49"/>
        <v>0</v>
      </c>
      <c r="K462" s="57" t="str">
        <f t="shared" si="50"/>
        <v>NA</v>
      </c>
      <c r="L462" s="57" t="str">
        <f t="shared" si="51"/>
        <v>NA</v>
      </c>
      <c r="M462" s="57" t="str">
        <f t="shared" si="52"/>
        <v>NA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193</v>
      </c>
      <c r="C463" s="51" t="s">
        <v>194</v>
      </c>
      <c r="D463" s="56">
        <v>517504</v>
      </c>
      <c r="E463" s="56">
        <v>558739</v>
      </c>
      <c r="F463" s="56">
        <v>18621.45</v>
      </c>
      <c r="G463" s="56">
        <v>352926.05</v>
      </c>
      <c r="H463" s="56">
        <v>100746.54</v>
      </c>
      <c r="I463" s="56">
        <f t="shared" si="48"/>
        <v>453672.58999999997</v>
      </c>
      <c r="J463" s="56">
        <f t="shared" si="49"/>
        <v>105066.41000000003</v>
      </c>
      <c r="K463" s="57">
        <f t="shared" si="50"/>
        <v>0.18804201961917824</v>
      </c>
      <c r="L463" s="57">
        <f t="shared" si="51"/>
        <v>-0.96667236401969447</v>
      </c>
      <c r="M463" s="57">
        <f t="shared" si="52"/>
        <v>-0.36835257606861166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197</v>
      </c>
      <c r="C464" s="51" t="s">
        <v>198</v>
      </c>
      <c r="D464" s="56">
        <v>0</v>
      </c>
      <c r="E464" s="56">
        <v>4920</v>
      </c>
      <c r="F464" s="56">
        <v>1186.49</v>
      </c>
      <c r="G464" s="56">
        <v>4691.25</v>
      </c>
      <c r="H464" s="56">
        <v>227.94</v>
      </c>
      <c r="I464" s="56">
        <f t="shared" si="48"/>
        <v>4919.1899999999996</v>
      </c>
      <c r="J464" s="56">
        <f t="shared" si="49"/>
        <v>0.81000000000040018</v>
      </c>
      <c r="K464" s="57">
        <f t="shared" si="50"/>
        <v>1.6463414634154474E-4</v>
      </c>
      <c r="L464" s="57">
        <f t="shared" si="51"/>
        <v>-0.75884349593495937</v>
      </c>
      <c r="M464" s="57">
        <f t="shared" si="52"/>
        <v>-4.649390243902439E-2</v>
      </c>
      <c r="R464" s="53"/>
      <c r="S464" s="53"/>
      <c r="T464" s="53"/>
      <c r="U464" s="53"/>
      <c r="V464" s="53"/>
    </row>
    <row r="465" spans="1:22" s="51" customFormat="1" x14ac:dyDescent="0.2">
      <c r="B465" s="66" t="s">
        <v>199</v>
      </c>
      <c r="C465" s="51" t="s">
        <v>200</v>
      </c>
      <c r="D465" s="56">
        <v>884750</v>
      </c>
      <c r="E465" s="56">
        <v>876150</v>
      </c>
      <c r="F465" s="56">
        <v>2474</v>
      </c>
      <c r="G465" s="56">
        <v>873291</v>
      </c>
      <c r="H465" s="56">
        <v>1</v>
      </c>
      <c r="I465" s="56">
        <f t="shared" si="48"/>
        <v>873292</v>
      </c>
      <c r="J465" s="56">
        <f t="shared" si="49"/>
        <v>2858</v>
      </c>
      <c r="K465" s="57">
        <f t="shared" si="50"/>
        <v>3.2619985162358044E-3</v>
      </c>
      <c r="L465" s="57">
        <f t="shared" si="51"/>
        <v>-0.99717628260001145</v>
      </c>
      <c r="M465" s="57">
        <f t="shared" si="52"/>
        <v>-3.2631398733093649E-3</v>
      </c>
      <c r="R465" s="53"/>
      <c r="S465" s="53"/>
      <c r="T465" s="53"/>
      <c r="U465" s="53"/>
      <c r="V465" s="53"/>
    </row>
    <row r="466" spans="1:22" s="51" customFormat="1" x14ac:dyDescent="0.2">
      <c r="B466" s="66" t="s">
        <v>201</v>
      </c>
      <c r="C466" s="51" t="s">
        <v>202</v>
      </c>
      <c r="D466" s="56">
        <v>5535404.4700000007</v>
      </c>
      <c r="E466" s="56">
        <v>9161088.5899999999</v>
      </c>
      <c r="F466" s="56">
        <v>1679347.1500000001</v>
      </c>
      <c r="G466" s="56">
        <v>6971683.8300000001</v>
      </c>
      <c r="H466" s="56">
        <v>2127531.3600000003</v>
      </c>
      <c r="I466" s="56">
        <f t="shared" si="48"/>
        <v>9099215.1900000013</v>
      </c>
      <c r="J466" s="56">
        <f t="shared" si="49"/>
        <v>61873.39999999851</v>
      </c>
      <c r="K466" s="57">
        <f t="shared" si="50"/>
        <v>6.7539353420878242E-3</v>
      </c>
      <c r="L466" s="57">
        <f t="shared" si="51"/>
        <v>-0.81668694353276627</v>
      </c>
      <c r="M466" s="57">
        <f t="shared" si="52"/>
        <v>-0.23898958497027259</v>
      </c>
      <c r="R466" s="53"/>
      <c r="S466" s="53"/>
      <c r="T466" s="53"/>
      <c r="U466" s="53"/>
      <c r="V466" s="53"/>
    </row>
    <row r="467" spans="1:22" s="51" customFormat="1" x14ac:dyDescent="0.2">
      <c r="B467" s="66" t="s">
        <v>205</v>
      </c>
      <c r="C467" s="51" t="s">
        <v>206</v>
      </c>
      <c r="D467" s="56">
        <v>66400.2</v>
      </c>
      <c r="E467" s="56">
        <v>34381.78</v>
      </c>
      <c r="F467" s="56">
        <v>0</v>
      </c>
      <c r="G467" s="56">
        <v>27733.78</v>
      </c>
      <c r="H467" s="56">
        <v>755.51</v>
      </c>
      <c r="I467" s="56">
        <f t="shared" si="48"/>
        <v>28489.289999999997</v>
      </c>
      <c r="J467" s="56">
        <f t="shared" si="49"/>
        <v>5892.4900000000016</v>
      </c>
      <c r="K467" s="57">
        <f t="shared" si="50"/>
        <v>0.17138408773484101</v>
      </c>
      <c r="L467" s="57">
        <f t="shared" si="51"/>
        <v>-1</v>
      </c>
      <c r="M467" s="57">
        <f t="shared" si="52"/>
        <v>-0.19335822636291664</v>
      </c>
      <c r="R467" s="53"/>
      <c r="S467" s="53"/>
      <c r="T467" s="53"/>
      <c r="U467" s="53"/>
      <c r="V467" s="53"/>
    </row>
    <row r="468" spans="1:22" s="51" customFormat="1" x14ac:dyDescent="0.2">
      <c r="B468" s="66" t="s">
        <v>267</v>
      </c>
      <c r="C468" s="51" t="s">
        <v>268</v>
      </c>
      <c r="D468" s="56">
        <v>7290000</v>
      </c>
      <c r="E468" s="56">
        <v>10573626</v>
      </c>
      <c r="F468" s="56">
        <v>822472.52</v>
      </c>
      <c r="G468" s="56">
        <v>8017959.1100000003</v>
      </c>
      <c r="H468" s="56">
        <v>2199419.7999999998</v>
      </c>
      <c r="I468" s="56">
        <f t="shared" si="48"/>
        <v>10217378.91</v>
      </c>
      <c r="J468" s="56">
        <f t="shared" si="49"/>
        <v>356247.08999999985</v>
      </c>
      <c r="K468" s="57">
        <f t="shared" si="50"/>
        <v>3.3692045661535587E-2</v>
      </c>
      <c r="L468" s="57">
        <f t="shared" si="51"/>
        <v>-0.9222147142333198</v>
      </c>
      <c r="M468" s="57">
        <f t="shared" si="52"/>
        <v>-0.24170203201815532</v>
      </c>
      <c r="R468" s="53"/>
      <c r="S468" s="53"/>
      <c r="T468" s="53"/>
      <c r="U468" s="53"/>
      <c r="V468" s="53"/>
    </row>
    <row r="469" spans="1:22" s="51" customFormat="1" x14ac:dyDescent="0.2">
      <c r="B469" s="66" t="s">
        <v>392</v>
      </c>
      <c r="C469" s="51" t="s">
        <v>393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48"/>
        <v>0</v>
      </c>
      <c r="J469" s="56">
        <f t="shared" si="49"/>
        <v>0</v>
      </c>
      <c r="K469" s="57" t="str">
        <f t="shared" si="50"/>
        <v>NA</v>
      </c>
      <c r="L469" s="57" t="str">
        <f t="shared" si="51"/>
        <v>NA</v>
      </c>
      <c r="M469" s="57" t="str">
        <f t="shared" si="52"/>
        <v>NA</v>
      </c>
      <c r="R469" s="53"/>
      <c r="S469" s="53"/>
      <c r="T469" s="53"/>
      <c r="U469" s="53"/>
      <c r="V469" s="53"/>
    </row>
    <row r="470" spans="1:22" s="51" customFormat="1" x14ac:dyDescent="0.2">
      <c r="B470" s="66" t="s">
        <v>215</v>
      </c>
      <c r="C470" s="51" t="s">
        <v>216</v>
      </c>
      <c r="D470" s="56">
        <v>675000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48"/>
        <v>0</v>
      </c>
      <c r="J470" s="56">
        <f t="shared" si="49"/>
        <v>0</v>
      </c>
      <c r="K470" s="57" t="str">
        <f t="shared" si="50"/>
        <v>NA</v>
      </c>
      <c r="L470" s="57" t="str">
        <f t="shared" si="51"/>
        <v>NA</v>
      </c>
      <c r="M470" s="57" t="str">
        <f t="shared" si="52"/>
        <v>NA</v>
      </c>
      <c r="R470" s="53"/>
      <c r="S470" s="53"/>
      <c r="T470" s="53"/>
      <c r="U470" s="53"/>
      <c r="V470" s="53"/>
    </row>
    <row r="471" spans="1:22" s="51" customFormat="1" x14ac:dyDescent="0.2">
      <c r="B471" s="66" t="s">
        <v>219</v>
      </c>
      <c r="C471" s="51" t="s">
        <v>220</v>
      </c>
      <c r="D471" s="56">
        <v>1611737.7</v>
      </c>
      <c r="E471" s="56">
        <v>7210000</v>
      </c>
      <c r="F471" s="56">
        <v>0</v>
      </c>
      <c r="G471" s="56">
        <v>1710035</v>
      </c>
      <c r="H471" s="56">
        <v>3492715</v>
      </c>
      <c r="I471" s="56">
        <f t="shared" si="48"/>
        <v>5202750</v>
      </c>
      <c r="J471" s="56">
        <f t="shared" si="49"/>
        <v>2007250</v>
      </c>
      <c r="K471" s="57">
        <f t="shared" si="50"/>
        <v>0.27839805825242719</v>
      </c>
      <c r="L471" s="57">
        <f t="shared" si="51"/>
        <v>-1</v>
      </c>
      <c r="M471" s="57">
        <f t="shared" si="52"/>
        <v>-0.76282454923717058</v>
      </c>
      <c r="R471" s="53"/>
      <c r="S471" s="53"/>
      <c r="T471" s="53"/>
      <c r="U471" s="53"/>
      <c r="V471" s="53"/>
    </row>
    <row r="472" spans="1:22" s="51" customFormat="1" x14ac:dyDescent="0.2">
      <c r="B472" s="66" t="s">
        <v>394</v>
      </c>
      <c r="C472" s="51" t="s">
        <v>395</v>
      </c>
      <c r="D472" s="56">
        <v>2925000</v>
      </c>
      <c r="E472" s="56">
        <v>6801840</v>
      </c>
      <c r="F472" s="56">
        <v>0</v>
      </c>
      <c r="G472" s="56">
        <v>0</v>
      </c>
      <c r="H472" s="56">
        <v>1958990</v>
      </c>
      <c r="I472" s="56">
        <f t="shared" si="48"/>
        <v>1958990</v>
      </c>
      <c r="J472" s="56">
        <f t="shared" si="49"/>
        <v>4842850</v>
      </c>
      <c r="K472" s="57">
        <f t="shared" si="50"/>
        <v>0.71199116709596222</v>
      </c>
      <c r="L472" s="57">
        <f t="shared" si="51"/>
        <v>-1</v>
      </c>
      <c r="M472" s="57">
        <f t="shared" si="52"/>
        <v>-1</v>
      </c>
      <c r="R472" s="53"/>
      <c r="S472" s="53"/>
      <c r="T472" s="53"/>
      <c r="U472" s="53"/>
      <c r="V472" s="53"/>
    </row>
    <row r="473" spans="1:22" s="51" customFormat="1" x14ac:dyDescent="0.2">
      <c r="B473" s="66" t="s">
        <v>221</v>
      </c>
      <c r="C473" s="51" t="s">
        <v>222</v>
      </c>
      <c r="D473" s="56">
        <v>27000</v>
      </c>
      <c r="E473" s="56">
        <v>9033</v>
      </c>
      <c r="F473" s="56">
        <v>0</v>
      </c>
      <c r="G473" s="56">
        <v>0</v>
      </c>
      <c r="H473" s="56">
        <v>0</v>
      </c>
      <c r="I473" s="56">
        <f t="shared" si="48"/>
        <v>0</v>
      </c>
      <c r="J473" s="56">
        <f t="shared" si="49"/>
        <v>9033</v>
      </c>
      <c r="K473" s="57">
        <f t="shared" si="50"/>
        <v>1</v>
      </c>
      <c r="L473" s="57">
        <f t="shared" si="51"/>
        <v>-1</v>
      </c>
      <c r="M473" s="57">
        <f t="shared" si="52"/>
        <v>-1</v>
      </c>
      <c r="R473" s="53"/>
      <c r="S473" s="53"/>
      <c r="T473" s="53"/>
      <c r="U473" s="53"/>
      <c r="V473" s="53"/>
    </row>
    <row r="474" spans="1:22" s="51" customFormat="1" x14ac:dyDescent="0.2">
      <c r="B474" s="66" t="s">
        <v>223</v>
      </c>
      <c r="C474" s="51" t="s">
        <v>224</v>
      </c>
      <c r="D474" s="56">
        <v>150300</v>
      </c>
      <c r="E474" s="56">
        <v>154200</v>
      </c>
      <c r="F474" s="56">
        <v>0</v>
      </c>
      <c r="G474" s="56">
        <v>116711.24</v>
      </c>
      <c r="H474" s="56">
        <v>2524</v>
      </c>
      <c r="I474" s="56">
        <f t="shared" si="48"/>
        <v>119235.24</v>
      </c>
      <c r="J474" s="56">
        <f t="shared" si="49"/>
        <v>34964.759999999995</v>
      </c>
      <c r="K474" s="57">
        <f t="shared" si="50"/>
        <v>0.22674941634241241</v>
      </c>
      <c r="L474" s="57">
        <f t="shared" si="51"/>
        <v>-1</v>
      </c>
      <c r="M474" s="57">
        <f t="shared" si="52"/>
        <v>-0.24311776913099867</v>
      </c>
      <c r="R474" s="53"/>
      <c r="S474" s="53"/>
      <c r="T474" s="53"/>
      <c r="U474" s="53"/>
      <c r="V474" s="53"/>
    </row>
    <row r="475" spans="1:22" s="51" customFormat="1" x14ac:dyDescent="0.2">
      <c r="B475" s="66" t="s">
        <v>225</v>
      </c>
      <c r="C475" s="51" t="s">
        <v>226</v>
      </c>
      <c r="D475" s="56">
        <v>900000</v>
      </c>
      <c r="E475" s="56">
        <v>900000</v>
      </c>
      <c r="F475" s="56">
        <v>0</v>
      </c>
      <c r="G475" s="56">
        <v>0</v>
      </c>
      <c r="H475" s="56">
        <v>0</v>
      </c>
      <c r="I475" s="56">
        <f t="shared" si="48"/>
        <v>0</v>
      </c>
      <c r="J475" s="56">
        <f t="shared" si="49"/>
        <v>900000</v>
      </c>
      <c r="K475" s="57">
        <f t="shared" si="50"/>
        <v>1</v>
      </c>
      <c r="L475" s="57">
        <f t="shared" si="51"/>
        <v>-1</v>
      </c>
      <c r="M475" s="57">
        <f t="shared" si="52"/>
        <v>-1</v>
      </c>
      <c r="R475" s="53"/>
      <c r="S475" s="53"/>
      <c r="T475" s="53"/>
      <c r="U475" s="53"/>
      <c r="V475" s="53"/>
    </row>
    <row r="476" spans="1:22" s="51" customFormat="1" x14ac:dyDescent="0.2">
      <c r="B476" s="66" t="s">
        <v>396</v>
      </c>
      <c r="C476" s="51" t="s">
        <v>397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48"/>
        <v>0</v>
      </c>
      <c r="J476" s="56">
        <f t="shared" si="49"/>
        <v>0</v>
      </c>
      <c r="K476" s="57" t="str">
        <f t="shared" si="50"/>
        <v>NA</v>
      </c>
      <c r="L476" s="57" t="str">
        <f t="shared" si="51"/>
        <v>NA</v>
      </c>
      <c r="M476" s="57" t="str">
        <f t="shared" si="52"/>
        <v>NA</v>
      </c>
      <c r="R476" s="53"/>
      <c r="S476" s="53"/>
      <c r="T476" s="53"/>
      <c r="U476" s="53"/>
      <c r="V476" s="53"/>
    </row>
    <row r="477" spans="1:22" s="51" customFormat="1" x14ac:dyDescent="0.2">
      <c r="A477" s="63" t="s">
        <v>398</v>
      </c>
      <c r="B477" s="71"/>
      <c r="C477" s="63"/>
      <c r="D477" s="64">
        <v>79886601.000000015</v>
      </c>
      <c r="E477" s="64">
        <v>91093074.170000002</v>
      </c>
      <c r="F477" s="64">
        <v>7929443.120000001</v>
      </c>
      <c r="G477" s="64">
        <v>72189365.089999989</v>
      </c>
      <c r="H477" s="64">
        <v>9958707.1400000006</v>
      </c>
      <c r="I477" s="64">
        <f t="shared" si="48"/>
        <v>82148072.229999989</v>
      </c>
      <c r="J477" s="64">
        <f t="shared" si="49"/>
        <v>8945001.9400000125</v>
      </c>
      <c r="K477" s="65">
        <f t="shared" si="50"/>
        <v>9.8196290129660607E-2</v>
      </c>
      <c r="L477" s="65">
        <f t="shared" si="51"/>
        <v>-0.91295229420842805</v>
      </c>
      <c r="M477" s="65">
        <f t="shared" si="52"/>
        <v>-0.20752081595930635</v>
      </c>
      <c r="R477" s="53"/>
      <c r="S477" s="53"/>
      <c r="T477" s="53"/>
      <c r="U477" s="53"/>
      <c r="V477" s="53"/>
    </row>
    <row r="478" spans="1:22" s="51" customFormat="1" x14ac:dyDescent="0.2">
      <c r="A478" s="51" t="s">
        <v>399</v>
      </c>
      <c r="B478" s="66" t="s">
        <v>108</v>
      </c>
      <c r="C478" s="51" t="s">
        <v>107</v>
      </c>
      <c r="D478" s="56">
        <v>853353.84</v>
      </c>
      <c r="E478" s="56">
        <v>856503.84</v>
      </c>
      <c r="F478" s="56">
        <v>117206.03</v>
      </c>
      <c r="G478" s="56">
        <v>823697.39</v>
      </c>
      <c r="H478" s="56">
        <v>0</v>
      </c>
      <c r="I478" s="56">
        <f t="shared" si="48"/>
        <v>823697.39</v>
      </c>
      <c r="J478" s="56">
        <f t="shared" si="49"/>
        <v>32806.449999999953</v>
      </c>
      <c r="K478" s="57">
        <f t="shared" si="50"/>
        <v>3.8302747130707498E-2</v>
      </c>
      <c r="L478" s="57">
        <f t="shared" si="51"/>
        <v>-0.86315761293025839</v>
      </c>
      <c r="M478" s="57">
        <f t="shared" si="52"/>
        <v>-3.8302747130707367E-2</v>
      </c>
      <c r="R478" s="53"/>
      <c r="S478" s="53"/>
      <c r="T478" s="53"/>
      <c r="U478" s="53"/>
      <c r="V478" s="53"/>
    </row>
    <row r="479" spans="1:22" s="51" customFormat="1" x14ac:dyDescent="0.2">
      <c r="B479" s="66" t="s">
        <v>111</v>
      </c>
      <c r="C479" s="51" t="s">
        <v>112</v>
      </c>
      <c r="D479" s="56">
        <v>0</v>
      </c>
      <c r="E479" s="56">
        <v>0</v>
      </c>
      <c r="F479" s="56">
        <v>47750</v>
      </c>
      <c r="G479" s="56">
        <v>154762.5</v>
      </c>
      <c r="H479" s="56">
        <v>0</v>
      </c>
      <c r="I479" s="56">
        <f t="shared" si="48"/>
        <v>154762.5</v>
      </c>
      <c r="J479" s="56">
        <f t="shared" si="49"/>
        <v>-154762.5</v>
      </c>
      <c r="K479" s="57" t="str">
        <f t="shared" si="50"/>
        <v>NA</v>
      </c>
      <c r="L479" s="57" t="str">
        <f t="shared" si="51"/>
        <v>NA</v>
      </c>
      <c r="M479" s="57" t="str">
        <f t="shared" si="52"/>
        <v>NA</v>
      </c>
      <c r="R479" s="53"/>
      <c r="S479" s="53"/>
      <c r="T479" s="53"/>
      <c r="U479" s="53"/>
      <c r="V479" s="53"/>
    </row>
    <row r="480" spans="1:22" s="51" customFormat="1" x14ac:dyDescent="0.2">
      <c r="B480" s="66" t="s">
        <v>257</v>
      </c>
      <c r="C480" s="51" t="s">
        <v>258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48"/>
        <v>0</v>
      </c>
      <c r="J480" s="56">
        <f t="shared" si="49"/>
        <v>0</v>
      </c>
      <c r="K480" s="57" t="str">
        <f t="shared" si="50"/>
        <v>NA</v>
      </c>
      <c r="L480" s="57" t="str">
        <f t="shared" si="51"/>
        <v>NA</v>
      </c>
      <c r="M480" s="57" t="str">
        <f t="shared" si="52"/>
        <v>NA</v>
      </c>
      <c r="R480" s="53"/>
      <c r="S480" s="53"/>
      <c r="T480" s="53"/>
      <c r="U480" s="53"/>
      <c r="V480" s="53"/>
    </row>
    <row r="481" spans="2:22" s="51" customFormat="1" x14ac:dyDescent="0.2">
      <c r="B481" s="66" t="s">
        <v>121</v>
      </c>
      <c r="C481" s="51" t="s">
        <v>122</v>
      </c>
      <c r="D481" s="56">
        <v>1558934.17</v>
      </c>
      <c r="E481" s="56">
        <v>1558934.17</v>
      </c>
      <c r="F481" s="56">
        <v>133660.63</v>
      </c>
      <c r="G481" s="56">
        <v>1572295.15</v>
      </c>
      <c r="H481" s="56">
        <v>0</v>
      </c>
      <c r="I481" s="56">
        <f t="shared" si="48"/>
        <v>1572295.15</v>
      </c>
      <c r="J481" s="56">
        <f t="shared" si="49"/>
        <v>-13360.979999999981</v>
      </c>
      <c r="K481" s="57">
        <f t="shared" si="50"/>
        <v>-8.5705864026317299E-3</v>
      </c>
      <c r="L481" s="57">
        <f t="shared" si="51"/>
        <v>-0.91426153036340219</v>
      </c>
      <c r="M481" s="57">
        <f t="shared" si="52"/>
        <v>8.5705864026317299E-3</v>
      </c>
      <c r="R481" s="53"/>
      <c r="S481" s="53"/>
      <c r="T481" s="53"/>
      <c r="U481" s="53"/>
      <c r="V481" s="53"/>
    </row>
    <row r="482" spans="2:22" s="51" customFormat="1" x14ac:dyDescent="0.2">
      <c r="B482" s="66" t="s">
        <v>400</v>
      </c>
      <c r="C482" s="51" t="s">
        <v>401</v>
      </c>
      <c r="D482" s="56">
        <v>0</v>
      </c>
      <c r="E482" s="56">
        <v>0</v>
      </c>
      <c r="F482" s="56">
        <v>10318.379999999999</v>
      </c>
      <c r="G482" s="56">
        <v>94365.42</v>
      </c>
      <c r="H482" s="56">
        <v>0</v>
      </c>
      <c r="I482" s="56">
        <f t="shared" si="48"/>
        <v>94365.42</v>
      </c>
      <c r="J482" s="56">
        <f t="shared" si="49"/>
        <v>-94365.42</v>
      </c>
      <c r="K482" s="57" t="str">
        <f t="shared" si="50"/>
        <v>NA</v>
      </c>
      <c r="L482" s="57" t="str">
        <f t="shared" si="51"/>
        <v>NA</v>
      </c>
      <c r="M482" s="57" t="str">
        <f t="shared" si="52"/>
        <v>NA</v>
      </c>
      <c r="R482" s="53"/>
      <c r="S482" s="53"/>
      <c r="T482" s="53"/>
      <c r="U482" s="53"/>
      <c r="V482" s="53"/>
    </row>
    <row r="483" spans="2:22" s="51" customFormat="1" x14ac:dyDescent="0.2">
      <c r="B483" s="66" t="s">
        <v>324</v>
      </c>
      <c r="C483" s="51" t="s">
        <v>325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48"/>
        <v>0</v>
      </c>
      <c r="J483" s="56">
        <f t="shared" si="49"/>
        <v>0</v>
      </c>
      <c r="K483" s="57" t="str">
        <f t="shared" si="50"/>
        <v>NA</v>
      </c>
      <c r="L483" s="57" t="str">
        <f t="shared" si="51"/>
        <v>NA</v>
      </c>
      <c r="M483" s="57" t="str">
        <f t="shared" si="52"/>
        <v>NA</v>
      </c>
      <c r="R483" s="53"/>
      <c r="S483" s="53"/>
      <c r="T483" s="53"/>
      <c r="U483" s="53"/>
      <c r="V483" s="53"/>
    </row>
    <row r="484" spans="2:22" s="51" customFormat="1" x14ac:dyDescent="0.2">
      <c r="B484" s="66" t="s">
        <v>133</v>
      </c>
      <c r="C484" s="51" t="s">
        <v>134</v>
      </c>
      <c r="D484" s="56">
        <v>3278490.53</v>
      </c>
      <c r="E484" s="56">
        <v>3378224.9699999997</v>
      </c>
      <c r="F484" s="56">
        <v>230984.7</v>
      </c>
      <c r="G484" s="56">
        <v>2897456.5999999996</v>
      </c>
      <c r="H484" s="56">
        <v>0</v>
      </c>
      <c r="I484" s="56">
        <f t="shared" si="48"/>
        <v>2897456.5999999996</v>
      </c>
      <c r="J484" s="56">
        <f t="shared" si="49"/>
        <v>480768.37000000011</v>
      </c>
      <c r="K484" s="57">
        <f t="shared" si="50"/>
        <v>0.14231389983479997</v>
      </c>
      <c r="L484" s="57">
        <f t="shared" si="51"/>
        <v>-0.9316254239870827</v>
      </c>
      <c r="M484" s="57">
        <f t="shared" si="52"/>
        <v>-0.14231389983479997</v>
      </c>
      <c r="R484" s="53"/>
      <c r="S484" s="53"/>
      <c r="T484" s="53"/>
      <c r="U484" s="53"/>
      <c r="V484" s="53"/>
    </row>
    <row r="485" spans="2:22" s="51" customFormat="1" x14ac:dyDescent="0.2">
      <c r="B485" s="66" t="s">
        <v>135</v>
      </c>
      <c r="C485" s="51" t="s">
        <v>136</v>
      </c>
      <c r="D485" s="56">
        <v>12540690.380000001</v>
      </c>
      <c r="E485" s="56">
        <v>13529362.41</v>
      </c>
      <c r="F485" s="56">
        <v>1100635.5200000003</v>
      </c>
      <c r="G485" s="56">
        <v>12087443.589999998</v>
      </c>
      <c r="H485" s="56">
        <v>0</v>
      </c>
      <c r="I485" s="56">
        <f t="shared" si="48"/>
        <v>12087443.589999998</v>
      </c>
      <c r="J485" s="56">
        <f t="shared" si="49"/>
        <v>1441918.8200000022</v>
      </c>
      <c r="K485" s="57">
        <f t="shared" si="50"/>
        <v>0.10657699722303486</v>
      </c>
      <c r="L485" s="57">
        <f t="shared" si="51"/>
        <v>-0.91864838218935707</v>
      </c>
      <c r="M485" s="57">
        <f t="shared" si="52"/>
        <v>-0.10657699722303486</v>
      </c>
      <c r="R485" s="53"/>
      <c r="S485" s="53"/>
      <c r="T485" s="53"/>
      <c r="U485" s="53"/>
      <c r="V485" s="53"/>
    </row>
    <row r="486" spans="2:22" s="51" customFormat="1" x14ac:dyDescent="0.2">
      <c r="B486" s="66" t="s">
        <v>137</v>
      </c>
      <c r="C486" s="51" t="s">
        <v>138</v>
      </c>
      <c r="D486" s="56">
        <v>611260.42000000004</v>
      </c>
      <c r="E486" s="56">
        <v>611560.42000000004</v>
      </c>
      <c r="F486" s="56">
        <v>4043.75</v>
      </c>
      <c r="G486" s="56">
        <v>871678.89</v>
      </c>
      <c r="H486" s="56">
        <v>0</v>
      </c>
      <c r="I486" s="56">
        <f t="shared" si="48"/>
        <v>871678.89</v>
      </c>
      <c r="J486" s="56">
        <f t="shared" si="49"/>
        <v>-260118.46999999997</v>
      </c>
      <c r="K486" s="57">
        <f t="shared" si="50"/>
        <v>-0.42533568473904826</v>
      </c>
      <c r="L486" s="57">
        <f t="shared" si="51"/>
        <v>-0.9933878160395011</v>
      </c>
      <c r="M486" s="57">
        <f t="shared" si="52"/>
        <v>0.42533568473904826</v>
      </c>
      <c r="R486" s="53"/>
      <c r="S486" s="53"/>
      <c r="T486" s="53"/>
      <c r="U486" s="53"/>
      <c r="V486" s="53"/>
    </row>
    <row r="487" spans="2:22" s="51" customFormat="1" x14ac:dyDescent="0.2">
      <c r="B487" s="66" t="s">
        <v>139</v>
      </c>
      <c r="C487" s="51" t="s">
        <v>140</v>
      </c>
      <c r="D487" s="56">
        <v>0</v>
      </c>
      <c r="E487" s="56">
        <v>10000</v>
      </c>
      <c r="F487" s="56">
        <v>0</v>
      </c>
      <c r="G487" s="56">
        <v>1666.66</v>
      </c>
      <c r="H487" s="56">
        <v>0</v>
      </c>
      <c r="I487" s="56">
        <f t="shared" si="48"/>
        <v>1666.66</v>
      </c>
      <c r="J487" s="56">
        <f t="shared" si="49"/>
        <v>8333.34</v>
      </c>
      <c r="K487" s="57">
        <f t="shared" si="50"/>
        <v>0.83333400000000002</v>
      </c>
      <c r="L487" s="57">
        <f t="shared" si="51"/>
        <v>-1</v>
      </c>
      <c r="M487" s="57">
        <f t="shared" si="52"/>
        <v>-0.83333400000000002</v>
      </c>
      <c r="R487" s="53"/>
      <c r="S487" s="53"/>
      <c r="T487" s="53"/>
      <c r="U487" s="53"/>
      <c r="V487" s="53"/>
    </row>
    <row r="488" spans="2:22" s="51" customFormat="1" x14ac:dyDescent="0.2">
      <c r="B488" s="66" t="s">
        <v>143</v>
      </c>
      <c r="C488" s="51" t="s">
        <v>144</v>
      </c>
      <c r="D488" s="56">
        <v>2614950</v>
      </c>
      <c r="E488" s="56">
        <v>2628450</v>
      </c>
      <c r="F488" s="56">
        <v>204724.1</v>
      </c>
      <c r="G488" s="56">
        <v>2177045.19</v>
      </c>
      <c r="H488" s="56">
        <v>0</v>
      </c>
      <c r="I488" s="56">
        <f t="shared" si="48"/>
        <v>2177045.19</v>
      </c>
      <c r="J488" s="56">
        <f t="shared" si="49"/>
        <v>451404.81000000006</v>
      </c>
      <c r="K488" s="57">
        <f t="shared" si="50"/>
        <v>0.17173802431090568</v>
      </c>
      <c r="L488" s="57">
        <f t="shared" si="51"/>
        <v>-0.9221122334455667</v>
      </c>
      <c r="M488" s="57">
        <f t="shared" si="52"/>
        <v>-0.17173802431090568</v>
      </c>
      <c r="R488" s="53"/>
      <c r="S488" s="53"/>
      <c r="T488" s="53"/>
      <c r="U488" s="53"/>
      <c r="V488" s="53"/>
    </row>
    <row r="489" spans="2:22" s="51" customFormat="1" x14ac:dyDescent="0.2">
      <c r="B489" s="66" t="s">
        <v>145</v>
      </c>
      <c r="C489" s="51" t="s">
        <v>146</v>
      </c>
      <c r="D489" s="56">
        <v>0</v>
      </c>
      <c r="E489" s="56">
        <v>0</v>
      </c>
      <c r="F489" s="56">
        <v>26267.399999999994</v>
      </c>
      <c r="G489" s="56">
        <v>177728.53999999995</v>
      </c>
      <c r="H489" s="56">
        <v>0</v>
      </c>
      <c r="I489" s="56">
        <f t="shared" si="48"/>
        <v>177728.53999999995</v>
      </c>
      <c r="J489" s="56">
        <f t="shared" si="49"/>
        <v>-177728.53999999995</v>
      </c>
      <c r="K489" s="57" t="str">
        <f t="shared" si="50"/>
        <v>NA</v>
      </c>
      <c r="L489" s="57" t="str">
        <f t="shared" si="51"/>
        <v>NA</v>
      </c>
      <c r="M489" s="57" t="str">
        <f t="shared" si="52"/>
        <v>NA</v>
      </c>
      <c r="R489" s="53"/>
      <c r="S489" s="53"/>
      <c r="T489" s="53"/>
      <c r="U489" s="53"/>
      <c r="V489" s="53"/>
    </row>
    <row r="490" spans="2:22" s="51" customFormat="1" x14ac:dyDescent="0.2">
      <c r="B490" s="66" t="s">
        <v>147</v>
      </c>
      <c r="C490" s="51" t="s">
        <v>148</v>
      </c>
      <c r="D490" s="56">
        <v>3519320.8699999996</v>
      </c>
      <c r="E490" s="56">
        <v>3531408.5799999996</v>
      </c>
      <c r="F490" s="56">
        <v>288869.34999999998</v>
      </c>
      <c r="G490" s="56">
        <v>3175960.84</v>
      </c>
      <c r="H490" s="56">
        <v>0</v>
      </c>
      <c r="I490" s="56">
        <f t="shared" si="48"/>
        <v>3175960.84</v>
      </c>
      <c r="J490" s="56">
        <f t="shared" si="49"/>
        <v>355447.73999999976</v>
      </c>
      <c r="K490" s="57">
        <f t="shared" si="50"/>
        <v>0.10065324698282287</v>
      </c>
      <c r="L490" s="57">
        <f t="shared" si="51"/>
        <v>-0.91819996370966506</v>
      </c>
      <c r="M490" s="57">
        <f t="shared" si="52"/>
        <v>-0.10065324698282276</v>
      </c>
      <c r="R490" s="53"/>
      <c r="S490" s="53"/>
      <c r="T490" s="53"/>
      <c r="U490" s="53"/>
      <c r="V490" s="53"/>
    </row>
    <row r="491" spans="2:22" s="51" customFormat="1" x14ac:dyDescent="0.2">
      <c r="B491" s="66" t="s">
        <v>326</v>
      </c>
      <c r="C491" s="51" t="s">
        <v>327</v>
      </c>
      <c r="D491" s="56">
        <v>0</v>
      </c>
      <c r="E491" s="56">
        <v>0</v>
      </c>
      <c r="F491" s="56">
        <v>5627.75</v>
      </c>
      <c r="G491" s="56">
        <v>89320.12</v>
      </c>
      <c r="H491" s="56">
        <v>0</v>
      </c>
      <c r="I491" s="56">
        <f t="shared" si="48"/>
        <v>89320.12</v>
      </c>
      <c r="J491" s="56">
        <f t="shared" si="49"/>
        <v>-89320.12</v>
      </c>
      <c r="K491" s="57" t="str">
        <f t="shared" si="50"/>
        <v>NA</v>
      </c>
      <c r="L491" s="57" t="str">
        <f t="shared" si="51"/>
        <v>NA</v>
      </c>
      <c r="M491" s="57" t="str">
        <f t="shared" si="52"/>
        <v>NA</v>
      </c>
      <c r="R491" s="53"/>
      <c r="S491" s="53"/>
      <c r="T491" s="53"/>
      <c r="U491" s="53"/>
      <c r="V491" s="53"/>
    </row>
    <row r="492" spans="2:22" s="51" customFormat="1" x14ac:dyDescent="0.2">
      <c r="B492" s="66" t="s">
        <v>149</v>
      </c>
      <c r="C492" s="51" t="s">
        <v>150</v>
      </c>
      <c r="D492" s="56">
        <v>6250</v>
      </c>
      <c r="E492" s="56">
        <v>6250</v>
      </c>
      <c r="F492" s="56">
        <v>0</v>
      </c>
      <c r="G492" s="56">
        <v>0</v>
      </c>
      <c r="H492" s="56">
        <v>0</v>
      </c>
      <c r="I492" s="56">
        <f t="shared" si="48"/>
        <v>0</v>
      </c>
      <c r="J492" s="56">
        <f t="shared" si="49"/>
        <v>6250</v>
      </c>
      <c r="K492" s="57">
        <f t="shared" si="50"/>
        <v>1</v>
      </c>
      <c r="L492" s="57">
        <f t="shared" si="51"/>
        <v>-1</v>
      </c>
      <c r="M492" s="57">
        <f t="shared" si="52"/>
        <v>-1</v>
      </c>
      <c r="R492" s="53"/>
      <c r="S492" s="53"/>
      <c r="T492" s="53"/>
      <c r="U492" s="53"/>
      <c r="V492" s="53"/>
    </row>
    <row r="493" spans="2:22" s="51" customFormat="1" x14ac:dyDescent="0.2">
      <c r="B493" s="66" t="s">
        <v>281</v>
      </c>
      <c r="C493" s="51" t="s">
        <v>282</v>
      </c>
      <c r="D493" s="56">
        <v>185000</v>
      </c>
      <c r="E493" s="56">
        <v>185000</v>
      </c>
      <c r="F493" s="56">
        <v>227942.14</v>
      </c>
      <c r="G493" s="56">
        <v>227942.14</v>
      </c>
      <c r="H493" s="56">
        <v>0</v>
      </c>
      <c r="I493" s="56">
        <f t="shared" si="48"/>
        <v>227942.14</v>
      </c>
      <c r="J493" s="56">
        <f t="shared" si="49"/>
        <v>-42942.140000000014</v>
      </c>
      <c r="K493" s="57">
        <f t="shared" si="50"/>
        <v>-0.23211967567567576</v>
      </c>
      <c r="L493" s="57">
        <f t="shared" si="51"/>
        <v>0.23211967567567576</v>
      </c>
      <c r="M493" s="57">
        <f t="shared" si="52"/>
        <v>0.23211967567567576</v>
      </c>
      <c r="R493" s="53"/>
      <c r="S493" s="53"/>
      <c r="T493" s="53"/>
      <c r="U493" s="53"/>
      <c r="V493" s="53"/>
    </row>
    <row r="494" spans="2:22" s="51" customFormat="1" x14ac:dyDescent="0.2">
      <c r="B494" s="66" t="s">
        <v>161</v>
      </c>
      <c r="C494" s="51" t="s">
        <v>162</v>
      </c>
      <c r="D494" s="56">
        <v>557432.24999999977</v>
      </c>
      <c r="E494" s="56">
        <v>559035.47999999986</v>
      </c>
      <c r="F494" s="56">
        <v>28551.260000000002</v>
      </c>
      <c r="G494" s="56">
        <v>428797.42</v>
      </c>
      <c r="H494" s="56">
        <v>0</v>
      </c>
      <c r="I494" s="56">
        <f t="shared" si="48"/>
        <v>428797.42</v>
      </c>
      <c r="J494" s="56">
        <f t="shared" si="49"/>
        <v>130238.05999999988</v>
      </c>
      <c r="K494" s="57">
        <f t="shared" si="50"/>
        <v>0.23296922048668522</v>
      </c>
      <c r="L494" s="57">
        <f t="shared" si="51"/>
        <v>-0.94892764230277471</v>
      </c>
      <c r="M494" s="57">
        <f t="shared" si="52"/>
        <v>-0.23296922048668522</v>
      </c>
      <c r="R494" s="53"/>
      <c r="S494" s="53"/>
      <c r="T494" s="53"/>
      <c r="U494" s="53"/>
      <c r="V494" s="53"/>
    </row>
    <row r="495" spans="2:22" s="51" customFormat="1" x14ac:dyDescent="0.2">
      <c r="B495" s="66" t="s">
        <v>163</v>
      </c>
      <c r="C495" s="51" t="s">
        <v>164</v>
      </c>
      <c r="D495" s="56">
        <v>1028904.26</v>
      </c>
      <c r="E495" s="56">
        <v>5033858.0299999993</v>
      </c>
      <c r="F495" s="56">
        <v>1097542.43</v>
      </c>
      <c r="G495" s="56">
        <v>4236000.45</v>
      </c>
      <c r="H495" s="56">
        <v>189810.49</v>
      </c>
      <c r="I495" s="56">
        <f t="shared" si="48"/>
        <v>4425810.9400000004</v>
      </c>
      <c r="J495" s="56">
        <f t="shared" si="49"/>
        <v>608047.08999999892</v>
      </c>
      <c r="K495" s="57">
        <f t="shared" si="50"/>
        <v>0.12079146578553766</v>
      </c>
      <c r="L495" s="57">
        <f t="shared" si="51"/>
        <v>-0.78196794119757884</v>
      </c>
      <c r="M495" s="57">
        <f t="shared" si="52"/>
        <v>-0.15849822844527048</v>
      </c>
      <c r="R495" s="53"/>
      <c r="S495" s="53"/>
      <c r="T495" s="53"/>
      <c r="U495" s="53"/>
      <c r="V495" s="53"/>
    </row>
    <row r="496" spans="2:22" s="51" customFormat="1" x14ac:dyDescent="0.2">
      <c r="B496" s="66" t="s">
        <v>167</v>
      </c>
      <c r="C496" s="51" t="s">
        <v>168</v>
      </c>
      <c r="D496" s="56">
        <v>54000</v>
      </c>
      <c r="E496" s="56">
        <v>29000</v>
      </c>
      <c r="F496" s="56">
        <v>0</v>
      </c>
      <c r="G496" s="56">
        <v>6330.44</v>
      </c>
      <c r="H496" s="56">
        <v>1928.17</v>
      </c>
      <c r="I496" s="56">
        <f t="shared" ref="I496:I521" si="58">SUM(G496:H496)</f>
        <v>8258.61</v>
      </c>
      <c r="J496" s="56">
        <f t="shared" ref="J496:J521" si="59">E496-I496</f>
        <v>20741.39</v>
      </c>
      <c r="K496" s="57">
        <f t="shared" ref="K496:K521" si="60">IF(E496=0,"NA",J496/E496)</f>
        <v>0.71522034482758623</v>
      </c>
      <c r="L496" s="57">
        <f t="shared" ref="L496:L521" si="61">IF(E496=0,"NA",(  ( F496 - (E496/$L$6)) / (E496/$L$6)))</f>
        <v>-1</v>
      </c>
      <c r="M496" s="57">
        <f t="shared" ref="M496:M521" si="62">IF(E496=0,"NA",(  ( G496 - ($M$6*(E496/12))) / ($M$6*(E496/12))))</f>
        <v>-0.78170896551724145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171</v>
      </c>
      <c r="C497" s="51" t="s">
        <v>172</v>
      </c>
      <c r="D497" s="56">
        <v>0</v>
      </c>
      <c r="E497" s="56">
        <v>0</v>
      </c>
      <c r="F497" s="56">
        <v>0</v>
      </c>
      <c r="G497" s="56">
        <v>795</v>
      </c>
      <c r="H497" s="56">
        <v>0</v>
      </c>
      <c r="I497" s="56">
        <f t="shared" si="58"/>
        <v>795</v>
      </c>
      <c r="J497" s="56">
        <f t="shared" si="59"/>
        <v>-795</v>
      </c>
      <c r="K497" s="57" t="str">
        <f t="shared" si="60"/>
        <v>NA</v>
      </c>
      <c r="L497" s="57" t="str">
        <f t="shared" si="61"/>
        <v>NA</v>
      </c>
      <c r="M497" s="57" t="str">
        <f t="shared" si="62"/>
        <v>NA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247</v>
      </c>
      <c r="C498" s="51" t="s">
        <v>248</v>
      </c>
      <c r="D498" s="56">
        <v>1811457.27</v>
      </c>
      <c r="E498" s="56">
        <v>2029417.29</v>
      </c>
      <c r="F498" s="56">
        <v>156441.39000000001</v>
      </c>
      <c r="G498" s="56">
        <v>2029417.29</v>
      </c>
      <c r="H498" s="56">
        <v>0</v>
      </c>
      <c r="I498" s="56">
        <f t="shared" si="58"/>
        <v>2029417.29</v>
      </c>
      <c r="J498" s="56">
        <f t="shared" si="59"/>
        <v>0</v>
      </c>
      <c r="K498" s="57">
        <f t="shared" si="60"/>
        <v>0</v>
      </c>
      <c r="L498" s="57">
        <f t="shared" si="61"/>
        <v>-0.92291314813820269</v>
      </c>
      <c r="M498" s="57">
        <f t="shared" si="62"/>
        <v>0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173</v>
      </c>
      <c r="C499" s="51" t="s">
        <v>174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58"/>
        <v>0</v>
      </c>
      <c r="J499" s="56">
        <f t="shared" si="59"/>
        <v>0</v>
      </c>
      <c r="K499" s="57" t="str">
        <f t="shared" si="60"/>
        <v>NA</v>
      </c>
      <c r="L499" s="57" t="str">
        <f t="shared" si="61"/>
        <v>NA</v>
      </c>
      <c r="M499" s="57" t="str">
        <f t="shared" si="62"/>
        <v>NA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175</v>
      </c>
      <c r="C500" s="51" t="s">
        <v>176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f t="shared" si="58"/>
        <v>0</v>
      </c>
      <c r="J500" s="56">
        <f t="shared" si="59"/>
        <v>0</v>
      </c>
      <c r="K500" s="57" t="str">
        <f t="shared" si="60"/>
        <v>NA</v>
      </c>
      <c r="L500" s="57" t="str">
        <f t="shared" si="61"/>
        <v>NA</v>
      </c>
      <c r="M500" s="57" t="str">
        <f t="shared" si="62"/>
        <v>NA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286</v>
      </c>
      <c r="C501" s="51" t="s">
        <v>287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58"/>
        <v>0</v>
      </c>
      <c r="J501" s="56">
        <f t="shared" si="59"/>
        <v>0</v>
      </c>
      <c r="K501" s="57" t="str">
        <f t="shared" si="60"/>
        <v>NA</v>
      </c>
      <c r="L501" s="57" t="str">
        <f t="shared" si="61"/>
        <v>NA</v>
      </c>
      <c r="M501" s="57" t="str">
        <f t="shared" si="62"/>
        <v>NA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177</v>
      </c>
      <c r="C502" s="51" t="s">
        <v>178</v>
      </c>
      <c r="D502" s="56">
        <v>2676531.5499999998</v>
      </c>
      <c r="E502" s="56">
        <v>1937854.31</v>
      </c>
      <c r="F502" s="56">
        <v>237794.26</v>
      </c>
      <c r="G502" s="56">
        <v>1902263.8699999999</v>
      </c>
      <c r="H502" s="56">
        <v>4400.66</v>
      </c>
      <c r="I502" s="56">
        <f t="shared" si="58"/>
        <v>1906664.5299999998</v>
      </c>
      <c r="J502" s="56">
        <f t="shared" si="59"/>
        <v>31189.780000000261</v>
      </c>
      <c r="K502" s="57">
        <f t="shared" si="60"/>
        <v>1.609500767887977E-2</v>
      </c>
      <c r="L502" s="57">
        <f t="shared" si="61"/>
        <v>-0.8772899186626677</v>
      </c>
      <c r="M502" s="57">
        <f t="shared" si="62"/>
        <v>-1.8365900788486093E-2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179</v>
      </c>
      <c r="C503" s="51" t="s">
        <v>180</v>
      </c>
      <c r="D503" s="56">
        <v>1134</v>
      </c>
      <c r="E503" s="56">
        <v>92578.9</v>
      </c>
      <c r="F503" s="56">
        <v>43508.5</v>
      </c>
      <c r="G503" s="56">
        <v>78649.540000000008</v>
      </c>
      <c r="H503" s="56">
        <v>3490.93</v>
      </c>
      <c r="I503" s="56">
        <f t="shared" si="58"/>
        <v>82140.47</v>
      </c>
      <c r="J503" s="56">
        <f t="shared" si="59"/>
        <v>10438.429999999993</v>
      </c>
      <c r="K503" s="57">
        <f t="shared" si="60"/>
        <v>0.11275171772401696</v>
      </c>
      <c r="L503" s="57">
        <f t="shared" si="61"/>
        <v>-0.53003870212326998</v>
      </c>
      <c r="M503" s="57">
        <f t="shared" si="62"/>
        <v>-0.15045933792689248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185</v>
      </c>
      <c r="C504" s="51" t="s">
        <v>186</v>
      </c>
      <c r="D504" s="56">
        <v>189000</v>
      </c>
      <c r="E504" s="56">
        <v>147373.15</v>
      </c>
      <c r="F504" s="56">
        <v>1340.3700000000001</v>
      </c>
      <c r="G504" s="56">
        <v>90216.58</v>
      </c>
      <c r="H504" s="56">
        <v>576.63</v>
      </c>
      <c r="I504" s="56">
        <f t="shared" si="58"/>
        <v>90793.21</v>
      </c>
      <c r="J504" s="56">
        <f t="shared" si="59"/>
        <v>56579.939999999988</v>
      </c>
      <c r="K504" s="57">
        <f t="shared" si="60"/>
        <v>0.38392298732842439</v>
      </c>
      <c r="L504" s="57">
        <f t="shared" si="61"/>
        <v>-0.99090492399734964</v>
      </c>
      <c r="M504" s="57">
        <f t="shared" si="62"/>
        <v>-0.38783570820057789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193</v>
      </c>
      <c r="C505" s="51" t="s">
        <v>194</v>
      </c>
      <c r="D505" s="56">
        <v>588190</v>
      </c>
      <c r="E505" s="56">
        <v>612695.6</v>
      </c>
      <c r="F505" s="56">
        <v>13545.650000000001</v>
      </c>
      <c r="G505" s="56">
        <v>74465.450000000012</v>
      </c>
      <c r="H505" s="56">
        <v>179105.12000000002</v>
      </c>
      <c r="I505" s="56">
        <f t="shared" si="58"/>
        <v>253570.57000000004</v>
      </c>
      <c r="J505" s="56">
        <f t="shared" si="59"/>
        <v>359125.02999999991</v>
      </c>
      <c r="K505" s="57">
        <f t="shared" si="60"/>
        <v>0.58613939776946322</v>
      </c>
      <c r="L505" s="57">
        <f t="shared" si="61"/>
        <v>-0.97789171327491164</v>
      </c>
      <c r="M505" s="57">
        <f t="shared" si="62"/>
        <v>-0.87846256770898945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195</v>
      </c>
      <c r="C506" s="51" t="s">
        <v>196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58"/>
        <v>0</v>
      </c>
      <c r="J506" s="56">
        <f t="shared" si="59"/>
        <v>0</v>
      </c>
      <c r="K506" s="57" t="str">
        <f t="shared" si="60"/>
        <v>NA</v>
      </c>
      <c r="L506" s="57" t="str">
        <f t="shared" si="61"/>
        <v>NA</v>
      </c>
      <c r="M506" s="57" t="str">
        <f t="shared" si="62"/>
        <v>NA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197</v>
      </c>
      <c r="C507" s="51" t="s">
        <v>198</v>
      </c>
      <c r="D507" s="56">
        <v>450</v>
      </c>
      <c r="E507" s="56">
        <v>9584</v>
      </c>
      <c r="F507" s="56">
        <v>0</v>
      </c>
      <c r="G507" s="56">
        <v>7544.8600000000006</v>
      </c>
      <c r="H507" s="56">
        <v>10</v>
      </c>
      <c r="I507" s="56">
        <f t="shared" si="58"/>
        <v>7554.8600000000006</v>
      </c>
      <c r="J507" s="56">
        <f t="shared" si="59"/>
        <v>2029.1399999999994</v>
      </c>
      <c r="K507" s="57">
        <f t="shared" si="60"/>
        <v>0.21172161936560929</v>
      </c>
      <c r="L507" s="57">
        <f t="shared" si="61"/>
        <v>-1</v>
      </c>
      <c r="M507" s="57">
        <f t="shared" si="62"/>
        <v>-0.21276502504173617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199</v>
      </c>
      <c r="C508" s="51" t="s">
        <v>200</v>
      </c>
      <c r="D508" s="56">
        <v>586459.67000000004</v>
      </c>
      <c r="E508" s="56">
        <v>385005.67</v>
      </c>
      <c r="F508" s="56">
        <v>0</v>
      </c>
      <c r="G508" s="56">
        <v>344542</v>
      </c>
      <c r="H508" s="56">
        <v>0</v>
      </c>
      <c r="I508" s="56">
        <f t="shared" si="58"/>
        <v>344542</v>
      </c>
      <c r="J508" s="56">
        <f t="shared" si="59"/>
        <v>40463.669999999984</v>
      </c>
      <c r="K508" s="57">
        <f t="shared" si="60"/>
        <v>0.1050988937383701</v>
      </c>
      <c r="L508" s="57">
        <f t="shared" si="61"/>
        <v>-1</v>
      </c>
      <c r="M508" s="57">
        <f t="shared" si="62"/>
        <v>-0.1050988937383701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201</v>
      </c>
      <c r="C509" s="51" t="s">
        <v>202</v>
      </c>
      <c r="D509" s="56">
        <v>119700</v>
      </c>
      <c r="E509" s="56">
        <v>113736.56</v>
      </c>
      <c r="F509" s="56">
        <v>1500.41</v>
      </c>
      <c r="G509" s="56">
        <v>29406.639999999999</v>
      </c>
      <c r="H509" s="56">
        <v>7594.6900000000005</v>
      </c>
      <c r="I509" s="56">
        <f t="shared" si="58"/>
        <v>37001.33</v>
      </c>
      <c r="J509" s="56">
        <f t="shared" si="59"/>
        <v>76735.23</v>
      </c>
      <c r="K509" s="57">
        <f t="shared" si="60"/>
        <v>0.6746751440346006</v>
      </c>
      <c r="L509" s="57">
        <f t="shared" si="61"/>
        <v>-0.98680802373484833</v>
      </c>
      <c r="M509" s="57">
        <f t="shared" si="62"/>
        <v>-0.74144953918071721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203</v>
      </c>
      <c r="C510" s="51" t="s">
        <v>204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58"/>
        <v>0</v>
      </c>
      <c r="J510" s="56">
        <f t="shared" si="59"/>
        <v>0</v>
      </c>
      <c r="K510" s="57" t="str">
        <f t="shared" si="60"/>
        <v>NA</v>
      </c>
      <c r="L510" s="57" t="str">
        <f t="shared" si="61"/>
        <v>NA</v>
      </c>
      <c r="M510" s="57" t="str">
        <f t="shared" si="62"/>
        <v>NA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205</v>
      </c>
      <c r="C511" s="51" t="s">
        <v>206</v>
      </c>
      <c r="D511" s="56">
        <v>37620</v>
      </c>
      <c r="E511" s="56">
        <v>79690</v>
      </c>
      <c r="F511" s="56">
        <v>3464.99</v>
      </c>
      <c r="G511" s="56">
        <v>57961.599999999999</v>
      </c>
      <c r="H511" s="56">
        <v>7373.48</v>
      </c>
      <c r="I511" s="56">
        <f t="shared" si="58"/>
        <v>65335.08</v>
      </c>
      <c r="J511" s="56">
        <f t="shared" si="59"/>
        <v>14354.919999999998</v>
      </c>
      <c r="K511" s="57">
        <f t="shared" si="60"/>
        <v>0.18013452126992091</v>
      </c>
      <c r="L511" s="57">
        <f t="shared" si="61"/>
        <v>-0.95651913665453625</v>
      </c>
      <c r="M511" s="57">
        <f t="shared" si="62"/>
        <v>-0.27266156355879034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207</v>
      </c>
      <c r="C512" s="51" t="s">
        <v>208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58"/>
        <v>0</v>
      </c>
      <c r="J512" s="56">
        <f t="shared" si="59"/>
        <v>0</v>
      </c>
      <c r="K512" s="57" t="str">
        <f t="shared" si="60"/>
        <v>NA</v>
      </c>
      <c r="L512" s="57" t="str">
        <f t="shared" si="61"/>
        <v>NA</v>
      </c>
      <c r="M512" s="57" t="str">
        <f t="shared" si="62"/>
        <v>NA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213</v>
      </c>
      <c r="C513" s="51" t="s">
        <v>214</v>
      </c>
      <c r="D513" s="56">
        <v>2250</v>
      </c>
      <c r="E513" s="56">
        <v>2580</v>
      </c>
      <c r="F513" s="56">
        <v>306.88</v>
      </c>
      <c r="G513" s="56">
        <v>377.33</v>
      </c>
      <c r="H513" s="56">
        <v>0</v>
      </c>
      <c r="I513" s="56">
        <f t="shared" si="58"/>
        <v>377.33</v>
      </c>
      <c r="J513" s="56">
        <f t="shared" si="59"/>
        <v>2202.67</v>
      </c>
      <c r="K513" s="57">
        <f t="shared" si="60"/>
        <v>0.85374806201550391</v>
      </c>
      <c r="L513" s="57">
        <f t="shared" si="61"/>
        <v>-0.88105426356589145</v>
      </c>
      <c r="M513" s="57">
        <f t="shared" si="62"/>
        <v>-0.85374806201550391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219</v>
      </c>
      <c r="C514" s="51" t="s">
        <v>220</v>
      </c>
      <c r="D514" s="56">
        <v>40500</v>
      </c>
      <c r="E514" s="56">
        <v>54985.4</v>
      </c>
      <c r="F514" s="56">
        <v>0</v>
      </c>
      <c r="G514" s="56">
        <v>29188.81</v>
      </c>
      <c r="H514" s="56">
        <v>0</v>
      </c>
      <c r="I514" s="56">
        <f t="shared" si="58"/>
        <v>29188.81</v>
      </c>
      <c r="J514" s="56">
        <f t="shared" si="59"/>
        <v>25796.59</v>
      </c>
      <c r="K514" s="57">
        <f t="shared" si="60"/>
        <v>0.46915344800619802</v>
      </c>
      <c r="L514" s="57">
        <f t="shared" si="61"/>
        <v>-1</v>
      </c>
      <c r="M514" s="57">
        <f t="shared" si="62"/>
        <v>-0.46915344800619802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253</v>
      </c>
      <c r="C515" s="51" t="s">
        <v>254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58"/>
        <v>0</v>
      </c>
      <c r="J515" s="56">
        <f t="shared" si="59"/>
        <v>0</v>
      </c>
      <c r="K515" s="57" t="str">
        <f t="shared" si="60"/>
        <v>NA</v>
      </c>
      <c r="L515" s="57" t="str">
        <f t="shared" si="61"/>
        <v>NA</v>
      </c>
      <c r="M515" s="57" t="str">
        <f t="shared" si="62"/>
        <v>NA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223</v>
      </c>
      <c r="C516" s="51" t="s">
        <v>224</v>
      </c>
      <c r="D516" s="56">
        <v>279782.08999999997</v>
      </c>
      <c r="E516" s="56">
        <v>303132.08999999997</v>
      </c>
      <c r="F516" s="56">
        <v>13505</v>
      </c>
      <c r="G516" s="56">
        <v>76751.89</v>
      </c>
      <c r="H516" s="56">
        <v>10505</v>
      </c>
      <c r="I516" s="56">
        <f t="shared" si="58"/>
        <v>87256.89</v>
      </c>
      <c r="J516" s="56">
        <f t="shared" si="59"/>
        <v>215875.19999999995</v>
      </c>
      <c r="K516" s="57">
        <f t="shared" si="60"/>
        <v>0.71214895130370381</v>
      </c>
      <c r="L516" s="57">
        <f t="shared" si="61"/>
        <v>-0.95544846472704359</v>
      </c>
      <c r="M516" s="57">
        <f t="shared" si="62"/>
        <v>-0.74680381084035008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225</v>
      </c>
      <c r="C517" s="51" t="s">
        <v>226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f t="shared" si="58"/>
        <v>0</v>
      </c>
      <c r="J517" s="56">
        <f t="shared" si="59"/>
        <v>0</v>
      </c>
      <c r="K517" s="57" t="str">
        <f t="shared" si="60"/>
        <v>NA</v>
      </c>
      <c r="L517" s="57" t="str">
        <f t="shared" si="61"/>
        <v>NA</v>
      </c>
      <c r="M517" s="57" t="str">
        <f t="shared" si="62"/>
        <v>NA</v>
      </c>
      <c r="R517" s="53"/>
      <c r="S517" s="53"/>
      <c r="T517" s="53"/>
      <c r="U517" s="53"/>
      <c r="V517" s="53"/>
    </row>
    <row r="518" spans="1:22" s="51" customFormat="1" x14ac:dyDescent="0.2">
      <c r="A518" s="63" t="s">
        <v>402</v>
      </c>
      <c r="B518" s="71"/>
      <c r="C518" s="63"/>
      <c r="D518" s="64">
        <v>33141661.300000008</v>
      </c>
      <c r="E518" s="64">
        <v>37686220.870000005</v>
      </c>
      <c r="F518" s="64">
        <v>3995530.8900000011</v>
      </c>
      <c r="G518" s="64">
        <v>33744072.200000003</v>
      </c>
      <c r="H518" s="64">
        <v>404795.17</v>
      </c>
      <c r="I518" s="64">
        <f t="shared" si="58"/>
        <v>34148867.370000005</v>
      </c>
      <c r="J518" s="64">
        <f t="shared" si="59"/>
        <v>3537353.5</v>
      </c>
      <c r="K518" s="65">
        <f t="shared" si="60"/>
        <v>9.3863311797758392E-2</v>
      </c>
      <c r="L518" s="65">
        <f t="shared" si="61"/>
        <v>-0.8939789982184011</v>
      </c>
      <c r="M518" s="65">
        <f t="shared" si="62"/>
        <v>-0.10460451005683451</v>
      </c>
      <c r="R518" s="53"/>
      <c r="S518" s="53"/>
      <c r="T518" s="53"/>
      <c r="U518" s="53"/>
      <c r="V518" s="53"/>
    </row>
    <row r="519" spans="1:22" s="51" customFormat="1" x14ac:dyDescent="0.2">
      <c r="A519" s="51" t="s">
        <v>403</v>
      </c>
      <c r="B519" s="66" t="s">
        <v>121</v>
      </c>
      <c r="C519" s="51" t="s">
        <v>122</v>
      </c>
      <c r="D519" s="56">
        <v>38508.870000000003</v>
      </c>
      <c r="E519" s="56">
        <v>38508.870000000003</v>
      </c>
      <c r="F519" s="56">
        <v>0</v>
      </c>
      <c r="G519" s="56">
        <v>0</v>
      </c>
      <c r="H519" s="56">
        <v>0</v>
      </c>
      <c r="I519" s="56">
        <f t="shared" si="58"/>
        <v>0</v>
      </c>
      <c r="J519" s="56">
        <f t="shared" si="59"/>
        <v>38508.870000000003</v>
      </c>
      <c r="K519" s="57">
        <f t="shared" si="60"/>
        <v>1</v>
      </c>
      <c r="L519" s="57">
        <f t="shared" si="61"/>
        <v>-1</v>
      </c>
      <c r="M519" s="57">
        <f t="shared" si="62"/>
        <v>-1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239</v>
      </c>
      <c r="C520" s="51" t="s">
        <v>240</v>
      </c>
      <c r="D520" s="56">
        <v>0</v>
      </c>
      <c r="E520" s="56">
        <v>0</v>
      </c>
      <c r="F520" s="56">
        <v>0</v>
      </c>
      <c r="G520" s="56">
        <v>22010.51</v>
      </c>
      <c r="H520" s="56">
        <v>0</v>
      </c>
      <c r="I520" s="56">
        <f t="shared" si="58"/>
        <v>22010.51</v>
      </c>
      <c r="J520" s="56">
        <f t="shared" si="59"/>
        <v>-22010.51</v>
      </c>
      <c r="K520" s="57" t="str">
        <f t="shared" si="60"/>
        <v>NA</v>
      </c>
      <c r="L520" s="57" t="str">
        <f t="shared" si="61"/>
        <v>NA</v>
      </c>
      <c r="M520" s="57" t="str">
        <f t="shared" si="62"/>
        <v>NA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133</v>
      </c>
      <c r="C521" s="51" t="s">
        <v>134</v>
      </c>
      <c r="D521" s="56">
        <v>1013901.27</v>
      </c>
      <c r="E521" s="56">
        <v>1013901.27</v>
      </c>
      <c r="F521" s="56">
        <v>0</v>
      </c>
      <c r="G521" s="56">
        <v>0</v>
      </c>
      <c r="H521" s="56">
        <v>0</v>
      </c>
      <c r="I521" s="56">
        <f t="shared" si="58"/>
        <v>0</v>
      </c>
      <c r="J521" s="56">
        <f t="shared" si="59"/>
        <v>1013901.27</v>
      </c>
      <c r="K521" s="57">
        <f t="shared" si="60"/>
        <v>1</v>
      </c>
      <c r="L521" s="57">
        <f t="shared" si="61"/>
        <v>-1</v>
      </c>
      <c r="M521" s="57">
        <f t="shared" si="62"/>
        <v>-1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137</v>
      </c>
      <c r="C522" s="51" t="s">
        <v>138</v>
      </c>
      <c r="D522" s="56">
        <v>1261655.8599999999</v>
      </c>
      <c r="E522" s="56">
        <v>1201030.1099999999</v>
      </c>
      <c r="F522" s="56">
        <v>53043.38</v>
      </c>
      <c r="G522" s="56">
        <v>1145357.6100000001</v>
      </c>
      <c r="H522" s="56">
        <v>0</v>
      </c>
      <c r="I522" s="56">
        <f t="shared" si="48"/>
        <v>1145357.6100000001</v>
      </c>
      <c r="J522" s="56">
        <f t="shared" si="49"/>
        <v>55672.499999999767</v>
      </c>
      <c r="K522" s="57">
        <f t="shared" si="50"/>
        <v>4.6353958603085957E-2</v>
      </c>
      <c r="L522" s="57">
        <f t="shared" si="51"/>
        <v>-0.95583509559140034</v>
      </c>
      <c r="M522" s="57">
        <f t="shared" si="52"/>
        <v>-4.6353958603085957E-2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139</v>
      </c>
      <c r="C523" s="51" t="s">
        <v>140</v>
      </c>
      <c r="D523" s="56">
        <v>0</v>
      </c>
      <c r="E523" s="56">
        <v>30000</v>
      </c>
      <c r="F523" s="56">
        <v>0</v>
      </c>
      <c r="G523" s="56">
        <v>24888</v>
      </c>
      <c r="H523" s="56">
        <v>0</v>
      </c>
      <c r="I523" s="56">
        <f t="shared" si="48"/>
        <v>24888</v>
      </c>
      <c r="J523" s="56">
        <f t="shared" si="49"/>
        <v>5112</v>
      </c>
      <c r="K523" s="57">
        <f t="shared" si="50"/>
        <v>0.1704</v>
      </c>
      <c r="L523" s="57">
        <f t="shared" si="51"/>
        <v>-1</v>
      </c>
      <c r="M523" s="57">
        <f t="shared" si="52"/>
        <v>-0.1704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143</v>
      </c>
      <c r="C524" s="51" t="s">
        <v>144</v>
      </c>
      <c r="D524" s="56">
        <v>13500</v>
      </c>
      <c r="E524" s="56">
        <v>13500</v>
      </c>
      <c r="F524" s="56">
        <v>1001.61</v>
      </c>
      <c r="G524" s="56">
        <v>14520.26</v>
      </c>
      <c r="H524" s="56">
        <v>0</v>
      </c>
      <c r="I524" s="56">
        <f t="shared" si="48"/>
        <v>14520.26</v>
      </c>
      <c r="J524" s="56">
        <f t="shared" si="49"/>
        <v>-1020.2600000000002</v>
      </c>
      <c r="K524" s="57">
        <f t="shared" si="50"/>
        <v>-7.5574814814814831E-2</v>
      </c>
      <c r="L524" s="57">
        <f t="shared" si="51"/>
        <v>-0.92580666666666667</v>
      </c>
      <c r="M524" s="57">
        <f t="shared" si="52"/>
        <v>7.5574814814814831E-2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145</v>
      </c>
      <c r="C525" s="51" t="s">
        <v>146</v>
      </c>
      <c r="D525" s="56">
        <v>0</v>
      </c>
      <c r="E525" s="56">
        <v>0</v>
      </c>
      <c r="F525" s="56">
        <v>318.62</v>
      </c>
      <c r="G525" s="56">
        <v>2697.07</v>
      </c>
      <c r="H525" s="56">
        <v>0</v>
      </c>
      <c r="I525" s="56">
        <f t="shared" si="48"/>
        <v>2697.07</v>
      </c>
      <c r="J525" s="56">
        <f t="shared" si="49"/>
        <v>-2697.07</v>
      </c>
      <c r="K525" s="57" t="str">
        <f t="shared" si="50"/>
        <v>NA</v>
      </c>
      <c r="L525" s="57" t="str">
        <f t="shared" si="51"/>
        <v>NA</v>
      </c>
      <c r="M525" s="57" t="str">
        <f t="shared" si="52"/>
        <v>NA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147</v>
      </c>
      <c r="C526" s="51" t="s">
        <v>148</v>
      </c>
      <c r="D526" s="56">
        <v>7962.75</v>
      </c>
      <c r="E526" s="56">
        <v>7962.75</v>
      </c>
      <c r="F526" s="56">
        <v>4320.8500000000004</v>
      </c>
      <c r="G526" s="56">
        <v>39707.440000000002</v>
      </c>
      <c r="H526" s="56">
        <v>0</v>
      </c>
      <c r="I526" s="56">
        <f t="shared" si="48"/>
        <v>39707.440000000002</v>
      </c>
      <c r="J526" s="56">
        <f t="shared" si="49"/>
        <v>-31744.690000000002</v>
      </c>
      <c r="K526" s="57">
        <f t="shared" si="50"/>
        <v>-3.9866490848011056</v>
      </c>
      <c r="L526" s="57">
        <f t="shared" si="51"/>
        <v>-0.4573671156321622</v>
      </c>
      <c r="M526" s="57">
        <f t="shared" si="52"/>
        <v>3.9866490848011056</v>
      </c>
      <c r="R526" s="53"/>
      <c r="S526" s="53"/>
      <c r="T526" s="53"/>
      <c r="U526" s="53"/>
      <c r="V526" s="53"/>
    </row>
    <row r="527" spans="1:22" s="51" customFormat="1" x14ac:dyDescent="0.2">
      <c r="B527" s="66" t="s">
        <v>281</v>
      </c>
      <c r="C527" s="51" t="s">
        <v>282</v>
      </c>
      <c r="D527" s="56">
        <v>14000</v>
      </c>
      <c r="E527" s="56">
        <v>14000</v>
      </c>
      <c r="F527" s="56">
        <v>19289.689999999999</v>
      </c>
      <c r="G527" s="56">
        <v>19289.689999999999</v>
      </c>
      <c r="H527" s="56">
        <v>0</v>
      </c>
      <c r="I527" s="56">
        <f t="shared" si="48"/>
        <v>19289.689999999999</v>
      </c>
      <c r="J527" s="56">
        <f t="shared" si="49"/>
        <v>-5289.6899999999987</v>
      </c>
      <c r="K527" s="57">
        <f t="shared" si="50"/>
        <v>-0.37783499999999992</v>
      </c>
      <c r="L527" s="57">
        <f t="shared" si="51"/>
        <v>0.37783499999999992</v>
      </c>
      <c r="M527" s="57">
        <f t="shared" si="52"/>
        <v>0.37783499999999992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161</v>
      </c>
      <c r="C528" s="51" t="s">
        <v>162</v>
      </c>
      <c r="D528" s="56">
        <v>127887.72</v>
      </c>
      <c r="E528" s="56">
        <v>127887.72</v>
      </c>
      <c r="F528" s="56">
        <v>2744.14</v>
      </c>
      <c r="G528" s="56">
        <v>77284.88</v>
      </c>
      <c r="H528" s="56">
        <v>0</v>
      </c>
      <c r="I528" s="56">
        <f t="shared" si="48"/>
        <v>77284.88</v>
      </c>
      <c r="J528" s="56">
        <f t="shared" si="49"/>
        <v>50602.84</v>
      </c>
      <c r="K528" s="57">
        <f t="shared" si="50"/>
        <v>0.39568177460666276</v>
      </c>
      <c r="L528" s="57">
        <f t="shared" si="51"/>
        <v>-0.97854258407296646</v>
      </c>
      <c r="M528" s="57">
        <f t="shared" si="52"/>
        <v>-0.39568177460666276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163</v>
      </c>
      <c r="C529" s="51" t="s">
        <v>164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48"/>
        <v>0</v>
      </c>
      <c r="J529" s="56">
        <f t="shared" si="49"/>
        <v>0</v>
      </c>
      <c r="K529" s="57" t="str">
        <f t="shared" si="50"/>
        <v>NA</v>
      </c>
      <c r="L529" s="57" t="str">
        <f t="shared" si="51"/>
        <v>NA</v>
      </c>
      <c r="M529" s="57" t="str">
        <f t="shared" si="52"/>
        <v>NA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193</v>
      </c>
      <c r="C530" s="51" t="s">
        <v>194</v>
      </c>
      <c r="D530" s="56">
        <v>54000</v>
      </c>
      <c r="E530" s="56">
        <v>54000</v>
      </c>
      <c r="F530" s="56">
        <v>0</v>
      </c>
      <c r="G530" s="56">
        <v>0</v>
      </c>
      <c r="H530" s="56">
        <v>0</v>
      </c>
      <c r="I530" s="56">
        <f t="shared" si="48"/>
        <v>0</v>
      </c>
      <c r="J530" s="56">
        <f t="shared" si="49"/>
        <v>54000</v>
      </c>
      <c r="K530" s="57">
        <f t="shared" si="50"/>
        <v>1</v>
      </c>
      <c r="L530" s="57">
        <f t="shared" si="51"/>
        <v>-1</v>
      </c>
      <c r="M530" s="57">
        <f t="shared" si="52"/>
        <v>-1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225</v>
      </c>
      <c r="C531" s="51" t="s">
        <v>226</v>
      </c>
      <c r="D531" s="56">
        <v>900000</v>
      </c>
      <c r="E531" s="56">
        <v>789000</v>
      </c>
      <c r="F531" s="56">
        <v>0</v>
      </c>
      <c r="G531" s="56">
        <v>0</v>
      </c>
      <c r="H531" s="56">
        <v>0</v>
      </c>
      <c r="I531" s="56">
        <f t="shared" si="48"/>
        <v>0</v>
      </c>
      <c r="J531" s="56">
        <f t="shared" si="49"/>
        <v>789000</v>
      </c>
      <c r="K531" s="57">
        <f t="shared" si="50"/>
        <v>1</v>
      </c>
      <c r="L531" s="57">
        <f t="shared" si="51"/>
        <v>-1</v>
      </c>
      <c r="M531" s="57">
        <f t="shared" si="52"/>
        <v>-1</v>
      </c>
      <c r="R531" s="53"/>
      <c r="S531" s="53"/>
      <c r="T531" s="53"/>
      <c r="U531" s="53"/>
      <c r="V531" s="53"/>
    </row>
    <row r="532" spans="1:22" s="51" customFormat="1" x14ac:dyDescent="0.2">
      <c r="A532" s="63" t="s">
        <v>404</v>
      </c>
      <c r="B532" s="71"/>
      <c r="C532" s="63"/>
      <c r="D532" s="64">
        <v>3431416.47</v>
      </c>
      <c r="E532" s="64">
        <v>3289790.72</v>
      </c>
      <c r="F532" s="64">
        <v>80718.289999999994</v>
      </c>
      <c r="G532" s="64">
        <v>1345755.46</v>
      </c>
      <c r="H532" s="64">
        <v>0</v>
      </c>
      <c r="I532" s="64">
        <f t="shared" si="48"/>
        <v>1345755.46</v>
      </c>
      <c r="J532" s="64">
        <f t="shared" si="49"/>
        <v>1944035.2600000002</v>
      </c>
      <c r="K532" s="65">
        <f t="shared" si="50"/>
        <v>0.59092976589100477</v>
      </c>
      <c r="L532" s="65">
        <f t="shared" si="51"/>
        <v>-0.97546400459175708</v>
      </c>
      <c r="M532" s="65">
        <f t="shared" si="52"/>
        <v>-0.59092976589100477</v>
      </c>
      <c r="R532" s="53"/>
      <c r="S532" s="53"/>
      <c r="T532" s="53"/>
      <c r="U532" s="53"/>
      <c r="V532" s="53"/>
    </row>
    <row r="533" spans="1:22" s="51" customFormat="1" x14ac:dyDescent="0.2">
      <c r="A533" s="51" t="s">
        <v>405</v>
      </c>
      <c r="B533" s="66" t="s">
        <v>137</v>
      </c>
      <c r="C533" s="51" t="s">
        <v>138</v>
      </c>
      <c r="D533" s="56">
        <v>0</v>
      </c>
      <c r="E533" s="56">
        <v>0</v>
      </c>
      <c r="F533" s="56">
        <v>0</v>
      </c>
      <c r="G533" s="56">
        <v>4500</v>
      </c>
      <c r="H533" s="56">
        <v>0</v>
      </c>
      <c r="I533" s="56">
        <f t="shared" si="48"/>
        <v>4500</v>
      </c>
      <c r="J533" s="56">
        <f t="shared" si="49"/>
        <v>-4500</v>
      </c>
      <c r="K533" s="57" t="str">
        <f t="shared" si="50"/>
        <v>NA</v>
      </c>
      <c r="L533" s="57" t="str">
        <f t="shared" si="51"/>
        <v>NA</v>
      </c>
      <c r="M533" s="57" t="str">
        <f t="shared" si="52"/>
        <v>NA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281</v>
      </c>
      <c r="C534" s="51" t="s">
        <v>282</v>
      </c>
      <c r="D534" s="56">
        <v>335000</v>
      </c>
      <c r="E534" s="56">
        <v>335000</v>
      </c>
      <c r="F534" s="56">
        <v>320127.55</v>
      </c>
      <c r="G534" s="56">
        <v>320127.55</v>
      </c>
      <c r="H534" s="56">
        <v>0</v>
      </c>
      <c r="I534" s="56">
        <f t="shared" si="48"/>
        <v>320127.55</v>
      </c>
      <c r="J534" s="56">
        <f t="shared" si="49"/>
        <v>14872.450000000012</v>
      </c>
      <c r="K534" s="57">
        <f t="shared" si="50"/>
        <v>4.4395373134328391E-2</v>
      </c>
      <c r="L534" s="57">
        <f t="shared" si="51"/>
        <v>-4.4395373134328391E-2</v>
      </c>
      <c r="M534" s="57">
        <f t="shared" si="52"/>
        <v>-4.4395373134328391E-2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161</v>
      </c>
      <c r="C535" s="51" t="s">
        <v>162</v>
      </c>
      <c r="D535" s="56">
        <v>0</v>
      </c>
      <c r="E535" s="56">
        <v>0</v>
      </c>
      <c r="F535" s="56">
        <v>0</v>
      </c>
      <c r="G535" s="56">
        <v>299.24999999999994</v>
      </c>
      <c r="H535" s="56">
        <v>0</v>
      </c>
      <c r="I535" s="56">
        <f t="shared" si="48"/>
        <v>299.24999999999994</v>
      </c>
      <c r="J535" s="56">
        <f t="shared" si="49"/>
        <v>-299.24999999999994</v>
      </c>
      <c r="K535" s="57" t="str">
        <f t="shared" si="50"/>
        <v>NA</v>
      </c>
      <c r="L535" s="57" t="str">
        <f t="shared" si="51"/>
        <v>NA</v>
      </c>
      <c r="M535" s="57" t="str">
        <f t="shared" si="52"/>
        <v>NA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219</v>
      </c>
      <c r="C536" s="51" t="s">
        <v>220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f t="shared" si="48"/>
        <v>0</v>
      </c>
      <c r="J536" s="56">
        <f t="shared" si="49"/>
        <v>0</v>
      </c>
      <c r="K536" s="57" t="str">
        <f t="shared" si="50"/>
        <v>NA</v>
      </c>
      <c r="L536" s="57" t="str">
        <f t="shared" si="51"/>
        <v>NA</v>
      </c>
      <c r="M536" s="57" t="str">
        <f t="shared" si="52"/>
        <v>NA</v>
      </c>
      <c r="R536" s="53"/>
      <c r="S536" s="53"/>
      <c r="T536" s="53"/>
      <c r="U536" s="53"/>
      <c r="V536" s="53"/>
    </row>
    <row r="537" spans="1:22" s="51" customFormat="1" x14ac:dyDescent="0.2">
      <c r="A537" s="63" t="s">
        <v>406</v>
      </c>
      <c r="B537" s="71"/>
      <c r="C537" s="63"/>
      <c r="D537" s="64">
        <v>335000</v>
      </c>
      <c r="E537" s="64">
        <v>335000</v>
      </c>
      <c r="F537" s="64">
        <v>320127.55</v>
      </c>
      <c r="G537" s="64">
        <v>324926.8</v>
      </c>
      <c r="H537" s="64">
        <v>0</v>
      </c>
      <c r="I537" s="64">
        <f t="shared" si="48"/>
        <v>324926.8</v>
      </c>
      <c r="J537" s="64">
        <f t="shared" si="49"/>
        <v>10073.200000000012</v>
      </c>
      <c r="K537" s="65">
        <f t="shared" si="50"/>
        <v>3.006925373134332E-2</v>
      </c>
      <c r="L537" s="65">
        <f t="shared" si="51"/>
        <v>-4.4395373134328391E-2</v>
      </c>
      <c r="M537" s="65">
        <f t="shared" si="52"/>
        <v>-3.006925373134332E-2</v>
      </c>
      <c r="R537" s="53"/>
      <c r="S537" s="53"/>
      <c r="T537" s="53"/>
      <c r="U537" s="53"/>
      <c r="V537" s="53"/>
    </row>
    <row r="538" spans="1:22" s="51" customFormat="1" x14ac:dyDescent="0.2">
      <c r="A538" s="51" t="s">
        <v>407</v>
      </c>
      <c r="B538" s="66" t="s">
        <v>324</v>
      </c>
      <c r="C538" s="51" t="s">
        <v>325</v>
      </c>
      <c r="D538" s="56">
        <v>39282.44</v>
      </c>
      <c r="E538" s="56">
        <v>39282.44</v>
      </c>
      <c r="F538" s="56">
        <v>0</v>
      </c>
      <c r="G538" s="56">
        <v>0</v>
      </c>
      <c r="H538" s="56">
        <v>0</v>
      </c>
      <c r="I538" s="56">
        <f t="shared" si="48"/>
        <v>0</v>
      </c>
      <c r="J538" s="56">
        <f t="shared" si="49"/>
        <v>39282.44</v>
      </c>
      <c r="K538" s="57">
        <f t="shared" si="50"/>
        <v>1</v>
      </c>
      <c r="L538" s="57">
        <f t="shared" si="51"/>
        <v>-1</v>
      </c>
      <c r="M538" s="57">
        <f t="shared" si="52"/>
        <v>-1</v>
      </c>
      <c r="R538" s="53"/>
      <c r="S538" s="53"/>
      <c r="T538" s="53"/>
      <c r="U538" s="53"/>
      <c r="V538" s="53"/>
    </row>
    <row r="539" spans="1:22" s="51" customFormat="1" x14ac:dyDescent="0.2">
      <c r="B539" s="66" t="s">
        <v>137</v>
      </c>
      <c r="C539" s="51" t="s">
        <v>138</v>
      </c>
      <c r="D539" s="56">
        <v>0</v>
      </c>
      <c r="E539" s="56">
        <v>0</v>
      </c>
      <c r="F539" s="56">
        <v>2660.5</v>
      </c>
      <c r="G539" s="56">
        <v>478321.43</v>
      </c>
      <c r="H539" s="56">
        <v>0</v>
      </c>
      <c r="I539" s="56">
        <f t="shared" si="48"/>
        <v>478321.43</v>
      </c>
      <c r="J539" s="56">
        <f t="shared" si="49"/>
        <v>-478321.43</v>
      </c>
      <c r="K539" s="57" t="str">
        <f t="shared" si="50"/>
        <v>NA</v>
      </c>
      <c r="L539" s="57" t="str">
        <f t="shared" si="51"/>
        <v>NA</v>
      </c>
      <c r="M539" s="57" t="str">
        <f t="shared" si="52"/>
        <v>NA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143</v>
      </c>
      <c r="C540" s="51" t="s">
        <v>144</v>
      </c>
      <c r="D540" s="56">
        <v>13500</v>
      </c>
      <c r="E540" s="56">
        <v>13500</v>
      </c>
      <c r="F540" s="56">
        <v>673.46</v>
      </c>
      <c r="G540" s="56">
        <v>56982.14</v>
      </c>
      <c r="H540" s="56">
        <v>0</v>
      </c>
      <c r="I540" s="56">
        <f t="shared" si="48"/>
        <v>56982.14</v>
      </c>
      <c r="J540" s="56">
        <f t="shared" si="49"/>
        <v>-43482.14</v>
      </c>
      <c r="K540" s="57">
        <f t="shared" si="50"/>
        <v>-3.2208992592592591</v>
      </c>
      <c r="L540" s="57">
        <f t="shared" si="51"/>
        <v>-0.95011407407407411</v>
      </c>
      <c r="M540" s="57">
        <f t="shared" si="52"/>
        <v>3.2208992592592591</v>
      </c>
      <c r="R540" s="53"/>
      <c r="S540" s="53"/>
      <c r="T540" s="53"/>
      <c r="U540" s="53"/>
      <c r="V540" s="53"/>
    </row>
    <row r="541" spans="1:22" s="51" customFormat="1" x14ac:dyDescent="0.2">
      <c r="B541" s="66" t="s">
        <v>145</v>
      </c>
      <c r="C541" s="51" t="s">
        <v>146</v>
      </c>
      <c r="D541" s="56">
        <v>0</v>
      </c>
      <c r="E541" s="56">
        <v>0</v>
      </c>
      <c r="F541" s="56">
        <v>52.33</v>
      </c>
      <c r="G541" s="56">
        <v>6690.43</v>
      </c>
      <c r="H541" s="56">
        <v>0</v>
      </c>
      <c r="I541" s="56">
        <f t="shared" si="48"/>
        <v>6690.43</v>
      </c>
      <c r="J541" s="56">
        <f t="shared" si="49"/>
        <v>-6690.43</v>
      </c>
      <c r="K541" s="57" t="str">
        <f t="shared" si="50"/>
        <v>NA</v>
      </c>
      <c r="L541" s="57" t="str">
        <f t="shared" si="51"/>
        <v>NA</v>
      </c>
      <c r="M541" s="57" t="str">
        <f t="shared" si="52"/>
        <v>NA</v>
      </c>
      <c r="R541" s="53"/>
      <c r="S541" s="53"/>
      <c r="T541" s="53"/>
      <c r="U541" s="53"/>
      <c r="V541" s="53"/>
    </row>
    <row r="542" spans="1:22" s="51" customFormat="1" x14ac:dyDescent="0.2">
      <c r="B542" s="66" t="s">
        <v>147</v>
      </c>
      <c r="C542" s="51" t="s">
        <v>148</v>
      </c>
      <c r="D542" s="56">
        <v>7848.63</v>
      </c>
      <c r="E542" s="56">
        <v>7848.63</v>
      </c>
      <c r="F542" s="56">
        <v>0</v>
      </c>
      <c r="G542" s="56">
        <v>5061.18</v>
      </c>
      <c r="H542" s="56">
        <v>0</v>
      </c>
      <c r="I542" s="56">
        <f t="shared" si="48"/>
        <v>5061.18</v>
      </c>
      <c r="J542" s="56">
        <f t="shared" si="49"/>
        <v>2787.45</v>
      </c>
      <c r="K542" s="57">
        <f t="shared" si="50"/>
        <v>0.35515115376823725</v>
      </c>
      <c r="L542" s="57">
        <f t="shared" si="51"/>
        <v>-1</v>
      </c>
      <c r="M542" s="57">
        <f t="shared" si="52"/>
        <v>-0.35515115376823725</v>
      </c>
      <c r="R542" s="53"/>
      <c r="S542" s="53"/>
      <c r="T542" s="53"/>
      <c r="U542" s="53"/>
      <c r="V542" s="53"/>
    </row>
    <row r="543" spans="1:22" s="51" customFormat="1" x14ac:dyDescent="0.2">
      <c r="B543" s="66" t="s">
        <v>161</v>
      </c>
      <c r="C543" s="51" t="s">
        <v>162</v>
      </c>
      <c r="D543" s="56">
        <v>1040.98</v>
      </c>
      <c r="E543" s="56">
        <v>1040.98</v>
      </c>
      <c r="F543" s="56">
        <v>0.98</v>
      </c>
      <c r="G543" s="56">
        <v>1843.06</v>
      </c>
      <c r="H543" s="56">
        <v>0</v>
      </c>
      <c r="I543" s="56">
        <f t="shared" si="48"/>
        <v>1843.06</v>
      </c>
      <c r="J543" s="56">
        <f t="shared" si="49"/>
        <v>-802.07999999999993</v>
      </c>
      <c r="K543" s="57">
        <f t="shared" si="50"/>
        <v>-0.77050471670925469</v>
      </c>
      <c r="L543" s="57">
        <f t="shared" si="51"/>
        <v>-0.99905857941555076</v>
      </c>
      <c r="M543" s="57">
        <f t="shared" si="52"/>
        <v>0.77050471670925469</v>
      </c>
      <c r="R543" s="53"/>
      <c r="S543" s="53"/>
      <c r="T543" s="53"/>
      <c r="U543" s="53"/>
      <c r="V543" s="53"/>
    </row>
    <row r="544" spans="1:22" s="51" customFormat="1" x14ac:dyDescent="0.2">
      <c r="B544" s="66" t="s">
        <v>485</v>
      </c>
      <c r="C544" s="51" t="s">
        <v>486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f t="shared" si="48"/>
        <v>0</v>
      </c>
      <c r="J544" s="56">
        <f t="shared" si="49"/>
        <v>0</v>
      </c>
      <c r="K544" s="57" t="str">
        <f t="shared" si="50"/>
        <v>NA</v>
      </c>
      <c r="L544" s="57" t="str">
        <f t="shared" si="51"/>
        <v>NA</v>
      </c>
      <c r="M544" s="57" t="str">
        <f t="shared" si="52"/>
        <v>NA</v>
      </c>
      <c r="R544" s="53"/>
      <c r="S544" s="53"/>
      <c r="T544" s="53"/>
      <c r="U544" s="53"/>
      <c r="V544" s="53"/>
    </row>
    <row r="545" spans="1:25" s="51" customFormat="1" x14ac:dyDescent="0.2">
      <c r="A545" s="63" t="s">
        <v>408</v>
      </c>
      <c r="B545" s="71"/>
      <c r="C545" s="63"/>
      <c r="D545" s="64">
        <v>61672.05</v>
      </c>
      <c r="E545" s="64">
        <v>61672.05</v>
      </c>
      <c r="F545" s="64">
        <v>3387.27</v>
      </c>
      <c r="G545" s="64">
        <v>548898.24000000011</v>
      </c>
      <c r="H545" s="64">
        <v>0</v>
      </c>
      <c r="I545" s="64">
        <f t="shared" si="48"/>
        <v>548898.24000000011</v>
      </c>
      <c r="J545" s="64">
        <f t="shared" si="49"/>
        <v>-487226.19000000012</v>
      </c>
      <c r="K545" s="65">
        <f t="shared" si="50"/>
        <v>-7.9002755705380325</v>
      </c>
      <c r="L545" s="65">
        <f t="shared" si="51"/>
        <v>-0.94507609200602227</v>
      </c>
      <c r="M545" s="65">
        <f t="shared" si="52"/>
        <v>7.9002755705380325</v>
      </c>
      <c r="R545" s="53"/>
      <c r="S545" s="53"/>
      <c r="T545" s="53"/>
      <c r="U545" s="53"/>
      <c r="V545" s="53"/>
    </row>
    <row r="546" spans="1:25" s="51" customFormat="1" x14ac:dyDescent="0.2">
      <c r="A546" s="51" t="s">
        <v>409</v>
      </c>
      <c r="B546" s="66" t="s">
        <v>137</v>
      </c>
      <c r="C546" s="51" t="s">
        <v>138</v>
      </c>
      <c r="D546" s="56">
        <v>0</v>
      </c>
      <c r="E546" s="56">
        <v>0</v>
      </c>
      <c r="F546" s="56">
        <v>0</v>
      </c>
      <c r="G546" s="56">
        <v>0</v>
      </c>
      <c r="H546" s="56">
        <v>0</v>
      </c>
      <c r="I546" s="56">
        <f t="shared" si="48"/>
        <v>0</v>
      </c>
      <c r="J546" s="56">
        <f t="shared" si="49"/>
        <v>0</v>
      </c>
      <c r="K546" s="57" t="str">
        <f t="shared" si="50"/>
        <v>NA</v>
      </c>
      <c r="L546" s="57" t="str">
        <f t="shared" si="51"/>
        <v>NA</v>
      </c>
      <c r="M546" s="57" t="str">
        <f t="shared" si="52"/>
        <v>NA</v>
      </c>
      <c r="R546" s="53"/>
      <c r="S546" s="53"/>
      <c r="T546" s="53"/>
      <c r="U546" s="53"/>
      <c r="V546" s="53"/>
    </row>
    <row r="547" spans="1:25" s="51" customFormat="1" x14ac:dyDescent="0.2">
      <c r="B547" s="66" t="s">
        <v>161</v>
      </c>
      <c r="C547" s="51" t="s">
        <v>162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48"/>
        <v>0</v>
      </c>
      <c r="J547" s="56">
        <f t="shared" si="49"/>
        <v>0</v>
      </c>
      <c r="K547" s="57" t="str">
        <f t="shared" si="50"/>
        <v>NA</v>
      </c>
      <c r="L547" s="57" t="str">
        <f t="shared" si="51"/>
        <v>NA</v>
      </c>
      <c r="M547" s="57" t="str">
        <f t="shared" si="52"/>
        <v>NA</v>
      </c>
      <c r="R547" s="53"/>
      <c r="S547" s="53"/>
      <c r="T547" s="53"/>
      <c r="U547" s="53"/>
      <c r="V547" s="53"/>
    </row>
    <row r="548" spans="1:25" s="51" customFormat="1" x14ac:dyDescent="0.2">
      <c r="B548" s="66" t="s">
        <v>410</v>
      </c>
      <c r="C548" s="51" t="s">
        <v>411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f t="shared" si="48"/>
        <v>0</v>
      </c>
      <c r="J548" s="56">
        <f t="shared" si="49"/>
        <v>0</v>
      </c>
      <c r="K548" s="57" t="str">
        <f t="shared" si="50"/>
        <v>NA</v>
      </c>
      <c r="L548" s="57" t="str">
        <f t="shared" si="51"/>
        <v>NA</v>
      </c>
      <c r="M548" s="57" t="str">
        <f t="shared" si="52"/>
        <v>NA</v>
      </c>
      <c r="R548" s="53"/>
      <c r="S548" s="53"/>
      <c r="T548" s="53"/>
      <c r="U548" s="53"/>
      <c r="V548" s="53"/>
    </row>
    <row r="549" spans="1:25" s="51" customFormat="1" x14ac:dyDescent="0.2">
      <c r="B549" s="66" t="s">
        <v>215</v>
      </c>
      <c r="C549" s="51" t="s">
        <v>216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f t="shared" si="48"/>
        <v>0</v>
      </c>
      <c r="J549" s="56">
        <f t="shared" si="49"/>
        <v>0</v>
      </c>
      <c r="K549" s="57" t="str">
        <f t="shared" si="50"/>
        <v>NA</v>
      </c>
      <c r="L549" s="57" t="str">
        <f t="shared" si="51"/>
        <v>NA</v>
      </c>
      <c r="M549" s="57" t="str">
        <f t="shared" si="52"/>
        <v>NA</v>
      </c>
      <c r="R549" s="53"/>
      <c r="S549" s="53"/>
      <c r="T549" s="53"/>
      <c r="U549" s="53"/>
      <c r="V549" s="53"/>
    </row>
    <row r="550" spans="1:25" s="51" customFormat="1" x14ac:dyDescent="0.2">
      <c r="B550" s="66" t="s">
        <v>217</v>
      </c>
      <c r="C550" s="51" t="s">
        <v>218</v>
      </c>
      <c r="D550" s="56">
        <v>0</v>
      </c>
      <c r="E550" s="56">
        <v>0</v>
      </c>
      <c r="F550" s="56">
        <v>0</v>
      </c>
      <c r="G550" s="56">
        <v>0</v>
      </c>
      <c r="H550" s="56">
        <v>0</v>
      </c>
      <c r="I550" s="56">
        <f t="shared" si="48"/>
        <v>0</v>
      </c>
      <c r="J550" s="56">
        <f t="shared" si="49"/>
        <v>0</v>
      </c>
      <c r="K550" s="57" t="str">
        <f t="shared" si="50"/>
        <v>NA</v>
      </c>
      <c r="L550" s="57" t="str">
        <f t="shared" si="51"/>
        <v>NA</v>
      </c>
      <c r="M550" s="57" t="str">
        <f t="shared" si="52"/>
        <v>NA</v>
      </c>
      <c r="R550" s="53"/>
      <c r="S550" s="53"/>
      <c r="T550" s="53"/>
      <c r="U550" s="53"/>
      <c r="V550" s="53"/>
    </row>
    <row r="551" spans="1:25" s="51" customFormat="1" x14ac:dyDescent="0.2">
      <c r="B551" s="66" t="s">
        <v>219</v>
      </c>
      <c r="C551" s="51" t="s">
        <v>220</v>
      </c>
      <c r="D551" s="56">
        <v>0</v>
      </c>
      <c r="E551" s="56">
        <v>0</v>
      </c>
      <c r="F551" s="56">
        <v>0</v>
      </c>
      <c r="G551" s="56">
        <v>0</v>
      </c>
      <c r="H551" s="56">
        <v>0</v>
      </c>
      <c r="I551" s="56">
        <f t="shared" si="48"/>
        <v>0</v>
      </c>
      <c r="J551" s="56">
        <f t="shared" si="49"/>
        <v>0</v>
      </c>
      <c r="K551" s="57" t="str">
        <f t="shared" si="50"/>
        <v>NA</v>
      </c>
      <c r="L551" s="57" t="str">
        <f t="shared" si="51"/>
        <v>NA</v>
      </c>
      <c r="M551" s="57" t="str">
        <f t="shared" si="52"/>
        <v>NA</v>
      </c>
      <c r="R551" s="53"/>
      <c r="S551" s="53"/>
      <c r="T551" s="53"/>
      <c r="U551" s="53"/>
      <c r="V551" s="53"/>
    </row>
    <row r="552" spans="1:25" s="51" customFormat="1" x14ac:dyDescent="0.2">
      <c r="A552" s="63" t="s">
        <v>412</v>
      </c>
      <c r="B552" s="71"/>
      <c r="C552" s="63"/>
      <c r="D552" s="64">
        <v>0</v>
      </c>
      <c r="E552" s="64">
        <v>0</v>
      </c>
      <c r="F552" s="64">
        <v>0</v>
      </c>
      <c r="G552" s="64">
        <v>0</v>
      </c>
      <c r="H552" s="64">
        <v>0</v>
      </c>
      <c r="I552" s="64">
        <f t="shared" si="48"/>
        <v>0</v>
      </c>
      <c r="J552" s="64">
        <f t="shared" si="49"/>
        <v>0</v>
      </c>
      <c r="K552" s="65" t="str">
        <f t="shared" si="50"/>
        <v>NA</v>
      </c>
      <c r="L552" s="65" t="str">
        <f t="shared" si="51"/>
        <v>NA</v>
      </c>
      <c r="M552" s="65" t="str">
        <f t="shared" si="52"/>
        <v>NA</v>
      </c>
      <c r="R552" s="53"/>
      <c r="S552" s="53"/>
      <c r="T552" s="53"/>
      <c r="U552" s="53"/>
      <c r="V552" s="53"/>
    </row>
    <row r="553" spans="1:25" s="51" customFormat="1" x14ac:dyDescent="0.2">
      <c r="A553" s="51" t="s">
        <v>32</v>
      </c>
      <c r="B553" s="66" t="s">
        <v>225</v>
      </c>
      <c r="C553" s="51" t="s">
        <v>226</v>
      </c>
      <c r="D553" s="56">
        <v>0</v>
      </c>
      <c r="E553" s="56">
        <v>0</v>
      </c>
      <c r="F553" s="56">
        <v>0</v>
      </c>
      <c r="G553" s="56">
        <v>0</v>
      </c>
      <c r="H553" s="56">
        <v>0</v>
      </c>
      <c r="I553" s="56">
        <f t="shared" si="48"/>
        <v>0</v>
      </c>
      <c r="J553" s="56">
        <f t="shared" si="49"/>
        <v>0</v>
      </c>
      <c r="K553" s="57" t="str">
        <f t="shared" si="50"/>
        <v>NA</v>
      </c>
      <c r="L553" s="57" t="str">
        <f t="shared" si="51"/>
        <v>NA</v>
      </c>
      <c r="M553" s="57" t="str">
        <f t="shared" si="52"/>
        <v>NA</v>
      </c>
      <c r="R553" s="53"/>
      <c r="S553" s="53"/>
      <c r="T553" s="53"/>
      <c r="U553" s="53"/>
      <c r="V553" s="53"/>
    </row>
    <row r="554" spans="1:25" s="51" customFormat="1" x14ac:dyDescent="0.2">
      <c r="B554" s="66" t="s">
        <v>33</v>
      </c>
      <c r="C554" s="51" t="s">
        <v>34</v>
      </c>
      <c r="D554" s="56">
        <v>8341293.6000000006</v>
      </c>
      <c r="E554" s="56">
        <v>7871293.6000000006</v>
      </c>
      <c r="F554" s="56">
        <v>0</v>
      </c>
      <c r="G554" s="56">
        <v>1550750</v>
      </c>
      <c r="H554" s="56">
        <v>0</v>
      </c>
      <c r="I554" s="56">
        <f t="shared" si="48"/>
        <v>1550750</v>
      </c>
      <c r="J554" s="56">
        <f t="shared" si="49"/>
        <v>6320543.6000000006</v>
      </c>
      <c r="K554" s="57">
        <f t="shared" si="50"/>
        <v>0.80298663995966302</v>
      </c>
      <c r="L554" s="57">
        <f t="shared" si="51"/>
        <v>-1</v>
      </c>
      <c r="M554" s="57">
        <f t="shared" si="52"/>
        <v>-0.80298663995966313</v>
      </c>
      <c r="R554" s="53"/>
      <c r="S554" s="53"/>
      <c r="T554" s="53"/>
      <c r="U554" s="53"/>
      <c r="V554" s="53"/>
    </row>
    <row r="555" spans="1:25" s="51" customFormat="1" x14ac:dyDescent="0.2">
      <c r="B555" s="66" t="s">
        <v>396</v>
      </c>
      <c r="C555" s="51" t="s">
        <v>397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f t="shared" si="48"/>
        <v>0</v>
      </c>
      <c r="J555" s="56">
        <f t="shared" si="49"/>
        <v>0</v>
      </c>
      <c r="K555" s="57" t="str">
        <f t="shared" si="50"/>
        <v>NA</v>
      </c>
      <c r="L555" s="57" t="str">
        <f t="shared" si="51"/>
        <v>NA</v>
      </c>
      <c r="M555" s="57" t="str">
        <f t="shared" si="52"/>
        <v>NA</v>
      </c>
      <c r="R555" s="53"/>
      <c r="S555" s="53"/>
      <c r="T555" s="53"/>
      <c r="U555" s="53"/>
      <c r="V555" s="53"/>
    </row>
    <row r="556" spans="1:25" s="51" customFormat="1" x14ac:dyDescent="0.2">
      <c r="A556" s="63" t="s">
        <v>35</v>
      </c>
      <c r="B556" s="71"/>
      <c r="C556" s="63"/>
      <c r="D556" s="64">
        <v>8341293.6000000006</v>
      </c>
      <c r="E556" s="64">
        <v>7871293.6000000006</v>
      </c>
      <c r="F556" s="64">
        <v>0</v>
      </c>
      <c r="G556" s="64">
        <v>1550750</v>
      </c>
      <c r="H556" s="64">
        <v>0</v>
      </c>
      <c r="I556" s="64">
        <f t="shared" si="48"/>
        <v>1550750</v>
      </c>
      <c r="J556" s="64">
        <f t="shared" si="49"/>
        <v>6320543.6000000006</v>
      </c>
      <c r="K556" s="65">
        <f t="shared" si="50"/>
        <v>0.80298663995966302</v>
      </c>
      <c r="L556" s="65">
        <f t="shared" si="51"/>
        <v>-1</v>
      </c>
      <c r="M556" s="65">
        <f t="shared" si="52"/>
        <v>-0.80298663995966313</v>
      </c>
      <c r="R556" s="53"/>
      <c r="S556" s="53"/>
      <c r="T556" s="53"/>
      <c r="U556" s="53"/>
      <c r="V556" s="53"/>
    </row>
    <row r="557" spans="1:25" s="51" customFormat="1" x14ac:dyDescent="0.2">
      <c r="A557" s="51" t="s">
        <v>36</v>
      </c>
      <c r="B557" s="66" t="s">
        <v>30</v>
      </c>
      <c r="C557" s="51" t="s">
        <v>31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48"/>
        <v>0</v>
      </c>
      <c r="J557" s="56">
        <f t="shared" si="49"/>
        <v>0</v>
      </c>
      <c r="K557" s="57" t="str">
        <f t="shared" si="50"/>
        <v>NA</v>
      </c>
      <c r="L557" s="57" t="str">
        <f t="shared" si="51"/>
        <v>NA</v>
      </c>
      <c r="M557" s="57" t="str">
        <f t="shared" si="52"/>
        <v>NA</v>
      </c>
      <c r="R557" s="53"/>
      <c r="S557" s="53"/>
      <c r="T557" s="53"/>
      <c r="U557" s="53"/>
      <c r="V557" s="53"/>
    </row>
    <row r="558" spans="1:25" s="51" customFormat="1" x14ac:dyDescent="0.2">
      <c r="B558" s="66" t="s">
        <v>37</v>
      </c>
      <c r="C558" s="51" t="s">
        <v>38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48"/>
        <v>0</v>
      </c>
      <c r="J558" s="56">
        <f t="shared" si="49"/>
        <v>0</v>
      </c>
      <c r="K558" s="57" t="str">
        <f t="shared" si="50"/>
        <v>NA</v>
      </c>
      <c r="L558" s="57" t="str">
        <f t="shared" si="51"/>
        <v>NA</v>
      </c>
      <c r="M558" s="57" t="str">
        <f t="shared" si="52"/>
        <v>NA</v>
      </c>
      <c r="R558" s="53"/>
      <c r="S558" s="53"/>
      <c r="T558" s="53"/>
      <c r="U558" s="53"/>
      <c r="V558" s="53"/>
    </row>
    <row r="559" spans="1:25" s="51" customFormat="1" x14ac:dyDescent="0.2">
      <c r="A559" s="63" t="s">
        <v>39</v>
      </c>
      <c r="B559" s="71"/>
      <c r="C559" s="63"/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f t="shared" si="48"/>
        <v>0</v>
      </c>
      <c r="J559" s="64">
        <f t="shared" si="49"/>
        <v>0</v>
      </c>
      <c r="K559" s="65" t="str">
        <f t="shared" si="50"/>
        <v>NA</v>
      </c>
      <c r="L559" s="65" t="str">
        <f t="shared" si="51"/>
        <v>NA</v>
      </c>
      <c r="M559" s="65" t="str">
        <f t="shared" si="52"/>
        <v>NA</v>
      </c>
      <c r="R559" s="53"/>
      <c r="S559" s="53"/>
      <c r="T559" s="53"/>
      <c r="U559" s="53"/>
      <c r="V559" s="53"/>
    </row>
    <row r="560" spans="1:25" s="17" customFormat="1" x14ac:dyDescent="0.2">
      <c r="A560" s="23"/>
      <c r="B560" s="31"/>
      <c r="C560" s="23"/>
      <c r="D560" s="18"/>
      <c r="E560" s="18"/>
      <c r="F560" s="18"/>
      <c r="G560" s="18"/>
      <c r="H560" s="18"/>
      <c r="I560" s="18"/>
      <c r="J560" s="18"/>
      <c r="K560" s="37"/>
      <c r="L560" s="37"/>
      <c r="M560" s="37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</row>
    <row r="561" spans="1:25" ht="15.75" x14ac:dyDescent="0.25">
      <c r="A561" s="25" t="s">
        <v>11</v>
      </c>
      <c r="B561" s="32"/>
      <c r="C561" s="25"/>
      <c r="D561" s="6">
        <f>+D111+D164+D203+D220+D243+D299+D323+D358+D431+D436+D477+D518+D532+D537+D545+D552+D556+D559</f>
        <v>1474367167.4399989</v>
      </c>
      <c r="E561" s="6">
        <f t="shared" ref="E561:J561" si="63">+E111+E164+E203+E220+E243+E299+E323+E358+E431+E436+E477+E518+E532+E537+E545+E552+E556+E559</f>
        <v>1481461561.3599992</v>
      </c>
      <c r="F561" s="6">
        <f t="shared" si="63"/>
        <v>131309272.57000001</v>
      </c>
      <c r="G561" s="6">
        <f t="shared" si="63"/>
        <v>1363725477.48</v>
      </c>
      <c r="H561" s="6">
        <f t="shared" si="63"/>
        <v>26161772.560000002</v>
      </c>
      <c r="I561" s="6">
        <f t="shared" si="63"/>
        <v>1389887250.0400004</v>
      </c>
      <c r="J561" s="6">
        <f t="shared" si="63"/>
        <v>91574311.319998875</v>
      </c>
      <c r="K561" s="38">
        <f>IF(E561=0,"NA",J561/E561)</f>
        <v>6.1813491290271867E-2</v>
      </c>
      <c r="L561" s="38">
        <f>IF(E561=0,"NA",(  ( F561 - (E561/$L$6)) / (E561/$L$6)))</f>
        <v>-0.91136504922243378</v>
      </c>
      <c r="M561" s="38">
        <f>IF(E561=0,"NA",(  ( G561 - ($M$6*(E561/12))) / ($M$6*(E561/12))))</f>
        <v>-7.9472925218468743E-2</v>
      </c>
    </row>
    <row r="563" spans="1:25" x14ac:dyDescent="0.2">
      <c r="B563" s="67" t="s">
        <v>20</v>
      </c>
      <c r="C563" s="52" t="s">
        <v>21</v>
      </c>
    </row>
    <row r="566" spans="1:25" s="19" customFormat="1" x14ac:dyDescent="0.2">
      <c r="A566" s="24"/>
      <c r="B566" s="33"/>
      <c r="D566" s="33"/>
      <c r="L566" s="68"/>
      <c r="M566" s="68"/>
      <c r="O566" s="53"/>
      <c r="P566" s="53"/>
      <c r="Q566" s="53"/>
      <c r="R566" s="53"/>
      <c r="S566" s="53"/>
      <c r="T566" s="53"/>
      <c r="U566" s="53"/>
      <c r="V566" s="53"/>
      <c r="W566" s="69"/>
      <c r="X566" s="69"/>
      <c r="Y566" s="69"/>
    </row>
    <row r="567" spans="1:25" s="19" customFormat="1" x14ac:dyDescent="0.2">
      <c r="A567" s="24"/>
      <c r="B567" s="33"/>
      <c r="D567" s="33"/>
      <c r="L567" s="68"/>
      <c r="M567" s="68"/>
      <c r="O567" s="53"/>
      <c r="P567" s="53"/>
      <c r="Q567" s="53"/>
      <c r="R567" s="53"/>
      <c r="S567" s="53"/>
      <c r="T567" s="53"/>
      <c r="U567" s="53"/>
      <c r="V567" s="53"/>
      <c r="W567" s="69"/>
      <c r="X567" s="69"/>
      <c r="Y567" s="69"/>
    </row>
    <row r="568" spans="1:25" s="19" customFormat="1" x14ac:dyDescent="0.2">
      <c r="A568" s="24"/>
      <c r="B568" s="33"/>
      <c r="K568" s="70"/>
      <c r="L568" s="68"/>
      <c r="M568" s="68"/>
      <c r="O568" s="53"/>
      <c r="P568" s="53"/>
      <c r="Q568" s="53"/>
      <c r="R568" s="53"/>
      <c r="S568" s="53"/>
      <c r="T568" s="53"/>
      <c r="U568" s="53"/>
      <c r="V568" s="53"/>
      <c r="W568" s="69"/>
      <c r="X568" s="69"/>
      <c r="Y568" s="69"/>
    </row>
    <row r="569" spans="1:25" s="19" customFormat="1" x14ac:dyDescent="0.2">
      <c r="A569" s="24"/>
      <c r="B569" s="33"/>
      <c r="K569" s="70"/>
      <c r="L569" s="68"/>
      <c r="M569" s="68"/>
      <c r="O569" s="53"/>
      <c r="P569" s="53"/>
      <c r="Q569" s="53"/>
      <c r="R569" s="53"/>
      <c r="S569" s="53"/>
      <c r="T569" s="53"/>
      <c r="U569" s="53"/>
      <c r="V569" s="53"/>
      <c r="W569" s="69"/>
      <c r="X569" s="69"/>
      <c r="Y569" s="69"/>
    </row>
    <row r="570" spans="1:25" s="19" customFormat="1" x14ac:dyDescent="0.2">
      <c r="A570" s="24"/>
      <c r="B570" s="33"/>
      <c r="K570" s="70"/>
      <c r="L570" s="68"/>
      <c r="M570" s="68"/>
      <c r="O570" s="53"/>
      <c r="P570" s="53"/>
      <c r="Q570" s="53"/>
      <c r="R570" s="53"/>
      <c r="S570" s="53"/>
      <c r="T570" s="53"/>
      <c r="U570" s="53"/>
      <c r="V570" s="53"/>
      <c r="W570" s="69"/>
      <c r="X570" s="69"/>
      <c r="Y570" s="69"/>
    </row>
    <row r="571" spans="1:25" s="19" customFormat="1" x14ac:dyDescent="0.2">
      <c r="A571" s="24"/>
      <c r="B571" s="33"/>
      <c r="K571" s="70"/>
      <c r="L571" s="68"/>
      <c r="M571" s="68"/>
      <c r="O571" s="53"/>
      <c r="P571" s="53"/>
      <c r="Q571" s="53"/>
      <c r="R571" s="53"/>
      <c r="S571" s="53"/>
      <c r="T571" s="53"/>
      <c r="U571" s="53"/>
      <c r="V571" s="53"/>
      <c r="W571" s="69"/>
      <c r="X571" s="69"/>
      <c r="Y571" s="69"/>
    </row>
    <row r="572" spans="1:25" x14ac:dyDescent="0.2">
      <c r="K572" s="14"/>
    </row>
    <row r="573" spans="1:25" x14ac:dyDescent="0.2">
      <c r="K573" s="14"/>
    </row>
  </sheetData>
  <autoFilter ref="A7:M561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1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45473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45</v>
      </c>
      <c r="B8" s="51" t="s">
        <v>413</v>
      </c>
      <c r="C8" s="51" t="s">
        <v>414</v>
      </c>
      <c r="D8" s="56">
        <v>0</v>
      </c>
      <c r="E8" s="56">
        <v>0</v>
      </c>
      <c r="F8" s="56">
        <v>8761.4</v>
      </c>
      <c r="G8" s="56">
        <v>235389.48</v>
      </c>
      <c r="H8" s="56">
        <v>0</v>
      </c>
      <c r="I8" s="56">
        <f t="shared" ref="I8" si="0">SUM(G8:H8)</f>
        <v>235389.48</v>
      </c>
      <c r="J8" s="56">
        <f t="shared" ref="J8" si="1">E8-I8</f>
        <v>-235389.48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415</v>
      </c>
      <c r="C9" s="51" t="s">
        <v>416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39" si="2">SUM(G9:H9)</f>
        <v>0</v>
      </c>
      <c r="J9" s="56">
        <f t="shared" ref="J9:J39" si="3">E9-I9</f>
        <v>0</v>
      </c>
      <c r="K9" s="57" t="str">
        <f t="shared" ref="K9:K39" si="4">IF(E9=0,"NA",J9/E9)</f>
        <v>NA</v>
      </c>
      <c r="L9" s="57" t="str">
        <f t="shared" ref="L9:L39" si="5">IF(E9=0,"NA",(  ( F9 - (E9/$L$6)) / (E9/$L$6)))</f>
        <v>NA</v>
      </c>
      <c r="M9" s="57" t="str">
        <f t="shared" ref="M9:M39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58038.68</v>
      </c>
      <c r="E10" s="56">
        <v>122682.41</v>
      </c>
      <c r="F10" s="56">
        <v>26548.03</v>
      </c>
      <c r="G10" s="56">
        <v>475708.35</v>
      </c>
      <c r="H10" s="56">
        <v>0</v>
      </c>
      <c r="I10" s="56">
        <f t="shared" si="2"/>
        <v>475708.35</v>
      </c>
      <c r="J10" s="56">
        <f t="shared" si="3"/>
        <v>-353025.93999999994</v>
      </c>
      <c r="K10" s="57">
        <f t="shared" si="4"/>
        <v>-2.8775595458224204</v>
      </c>
      <c r="L10" s="57">
        <f t="shared" si="5"/>
        <v>-0.78360361522079658</v>
      </c>
      <c r="M10" s="57">
        <f t="shared" si="6"/>
        <v>2.8775595458224204</v>
      </c>
      <c r="R10" s="53"/>
      <c r="S10" s="53"/>
      <c r="T10" s="53"/>
      <c r="U10" s="53"/>
      <c r="V10" s="53"/>
    </row>
    <row r="11" spans="1:22" s="51" customFormat="1" x14ac:dyDescent="0.2">
      <c r="B11" s="51" t="s">
        <v>417</v>
      </c>
      <c r="C11" s="51" t="s">
        <v>418</v>
      </c>
      <c r="D11" s="56">
        <v>0</v>
      </c>
      <c r="E11" s="56">
        <v>0</v>
      </c>
      <c r="F11" s="56">
        <v>54062.82</v>
      </c>
      <c r="G11" s="56">
        <v>822054.85</v>
      </c>
      <c r="H11" s="56">
        <v>0</v>
      </c>
      <c r="I11" s="56">
        <f t="shared" si="2"/>
        <v>822054.85</v>
      </c>
      <c r="J11" s="56">
        <f t="shared" si="3"/>
        <v>-822054.85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419</v>
      </c>
      <c r="C12" s="51" t="s">
        <v>420</v>
      </c>
      <c r="D12" s="56">
        <v>0</v>
      </c>
      <c r="E12" s="56">
        <v>0</v>
      </c>
      <c r="F12" s="56">
        <v>15722.62</v>
      </c>
      <c r="G12" s="56">
        <v>115094.68</v>
      </c>
      <c r="H12" s="56">
        <v>0</v>
      </c>
      <c r="I12" s="56">
        <f t="shared" ref="I12:I29" si="7">SUM(G12:H12)</f>
        <v>115094.68</v>
      </c>
      <c r="J12" s="56">
        <f t="shared" ref="J12:J29" si="8">E12-I12</f>
        <v>-115094.68</v>
      </c>
      <c r="K12" s="57" t="str">
        <f t="shared" ref="K12:K29" si="9">IF(E12=0,"NA",J12/E12)</f>
        <v>NA</v>
      </c>
      <c r="L12" s="57" t="str">
        <f t="shared" ref="L12:L29" si="10">IF(E12=0,"NA",(  ( F12 - (E12/$L$6)) / (E12/$L$6)))</f>
        <v>NA</v>
      </c>
      <c r="M12" s="57" t="str">
        <f t="shared" ref="M12:M29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56</v>
      </c>
      <c r="C13" s="51" t="s">
        <v>57</v>
      </c>
      <c r="D13" s="56">
        <v>0</v>
      </c>
      <c r="E13" s="56">
        <v>0</v>
      </c>
      <c r="F13" s="56">
        <v>98913.69</v>
      </c>
      <c r="G13" s="56">
        <v>385964.85</v>
      </c>
      <c r="H13" s="56">
        <v>0</v>
      </c>
      <c r="I13" s="56">
        <f t="shared" si="7"/>
        <v>385964.85</v>
      </c>
      <c r="J13" s="56">
        <f t="shared" si="8"/>
        <v>-385964.85</v>
      </c>
      <c r="K13" s="57" t="str">
        <f t="shared" si="9"/>
        <v>NA</v>
      </c>
      <c r="L13" s="57" t="str">
        <f t="shared" si="10"/>
        <v>NA</v>
      </c>
      <c r="M13" s="57" t="str">
        <f t="shared" si="11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421</v>
      </c>
      <c r="C14" s="51" t="s">
        <v>422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8"/>
        <v>0</v>
      </c>
      <c r="K14" s="57" t="str">
        <f t="shared" si="9"/>
        <v>NA</v>
      </c>
      <c r="L14" s="57" t="str">
        <f t="shared" si="10"/>
        <v>NA</v>
      </c>
      <c r="M14" s="57" t="str">
        <f t="shared" si="11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423</v>
      </c>
      <c r="C15" s="51" t="s">
        <v>424</v>
      </c>
      <c r="D15" s="56">
        <v>5650</v>
      </c>
      <c r="E15" s="56">
        <v>5650</v>
      </c>
      <c r="F15" s="56">
        <v>14740</v>
      </c>
      <c r="G15" s="56">
        <v>14740</v>
      </c>
      <c r="H15" s="56">
        <v>0</v>
      </c>
      <c r="I15" s="56">
        <f t="shared" si="7"/>
        <v>14740</v>
      </c>
      <c r="J15" s="56">
        <f t="shared" si="8"/>
        <v>-9090</v>
      </c>
      <c r="K15" s="57">
        <f t="shared" si="9"/>
        <v>-1.608849557522124</v>
      </c>
      <c r="L15" s="57">
        <f t="shared" si="10"/>
        <v>1.608849557522124</v>
      </c>
      <c r="M15" s="57">
        <f t="shared" si="11"/>
        <v>1.608849557522124</v>
      </c>
      <c r="R15" s="53"/>
      <c r="S15" s="53"/>
      <c r="T15" s="53"/>
      <c r="U15" s="53"/>
      <c r="V15" s="53"/>
    </row>
    <row r="16" spans="1:22" s="51" customFormat="1" x14ac:dyDescent="0.2">
      <c r="B16" s="51" t="s">
        <v>58</v>
      </c>
      <c r="C16" s="51" t="s">
        <v>59</v>
      </c>
      <c r="D16" s="56">
        <v>0</v>
      </c>
      <c r="E16" s="56">
        <v>0</v>
      </c>
      <c r="F16" s="56">
        <v>835</v>
      </c>
      <c r="G16" s="56">
        <v>30708.1</v>
      </c>
      <c r="H16" s="56">
        <v>0</v>
      </c>
      <c r="I16" s="56">
        <f t="shared" si="7"/>
        <v>30708.1</v>
      </c>
      <c r="J16" s="56">
        <f t="shared" si="8"/>
        <v>-30708.1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425</v>
      </c>
      <c r="C17" s="51" t="s">
        <v>426</v>
      </c>
      <c r="D17" s="56">
        <v>0</v>
      </c>
      <c r="E17" s="56">
        <v>0</v>
      </c>
      <c r="F17" s="56">
        <v>56</v>
      </c>
      <c r="G17" s="56">
        <v>158949.6</v>
      </c>
      <c r="H17" s="56">
        <v>0</v>
      </c>
      <c r="I17" s="56">
        <f t="shared" si="7"/>
        <v>158949.6</v>
      </c>
      <c r="J17" s="56">
        <f t="shared" si="8"/>
        <v>-158949.6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427</v>
      </c>
      <c r="C18" s="51" t="s">
        <v>428</v>
      </c>
      <c r="D18" s="56">
        <v>0</v>
      </c>
      <c r="E18" s="56">
        <v>0</v>
      </c>
      <c r="F18" s="56">
        <v>0</v>
      </c>
      <c r="G18" s="56">
        <v>925</v>
      </c>
      <c r="H18" s="56">
        <v>0</v>
      </c>
      <c r="I18" s="56">
        <f t="shared" si="7"/>
        <v>925</v>
      </c>
      <c r="J18" s="56">
        <f t="shared" si="8"/>
        <v>-925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429</v>
      </c>
      <c r="C19" s="51" t="s">
        <v>430</v>
      </c>
      <c r="D19" s="56">
        <v>0</v>
      </c>
      <c r="E19" s="56">
        <v>0</v>
      </c>
      <c r="F19" s="56">
        <v>0</v>
      </c>
      <c r="G19" s="56">
        <v>112</v>
      </c>
      <c r="H19" s="56">
        <v>0</v>
      </c>
      <c r="I19" s="56">
        <f t="shared" si="7"/>
        <v>112</v>
      </c>
      <c r="J19" s="56">
        <f t="shared" si="8"/>
        <v>-112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60</v>
      </c>
      <c r="C20" s="51" t="s">
        <v>61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16800</v>
      </c>
      <c r="K20" s="57">
        <f t="shared" si="9"/>
        <v>1</v>
      </c>
      <c r="L20" s="57">
        <f t="shared" si="10"/>
        <v>-1</v>
      </c>
      <c r="M20" s="57">
        <f t="shared" si="11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431</v>
      </c>
      <c r="C21" s="51" t="s">
        <v>432</v>
      </c>
      <c r="D21" s="56">
        <v>0</v>
      </c>
      <c r="E21" s="56">
        <v>0</v>
      </c>
      <c r="F21" s="56">
        <v>964</v>
      </c>
      <c r="G21" s="56">
        <v>110024.41</v>
      </c>
      <c r="H21" s="56">
        <v>0</v>
      </c>
      <c r="I21" s="56">
        <f t="shared" si="7"/>
        <v>110024.41</v>
      </c>
      <c r="J21" s="56">
        <f t="shared" si="8"/>
        <v>-110024.41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68</v>
      </c>
      <c r="C22" s="51" t="s">
        <v>69</v>
      </c>
      <c r="D22" s="56">
        <v>10355671.550000001</v>
      </c>
      <c r="E22" s="56">
        <v>11726285.25</v>
      </c>
      <c r="F22" s="56">
        <v>2495484.3200000003</v>
      </c>
      <c r="G22" s="56">
        <v>31629480.040000003</v>
      </c>
      <c r="H22" s="56">
        <v>0</v>
      </c>
      <c r="I22" s="56">
        <f t="shared" si="7"/>
        <v>31629480.040000003</v>
      </c>
      <c r="J22" s="56">
        <f t="shared" si="8"/>
        <v>-19903194.790000003</v>
      </c>
      <c r="K22" s="57">
        <f t="shared" si="9"/>
        <v>-1.6973145685672284</v>
      </c>
      <c r="L22" s="57">
        <f t="shared" si="10"/>
        <v>-0.78718884396915034</v>
      </c>
      <c r="M22" s="57">
        <f t="shared" si="11"/>
        <v>1.6973145685672284</v>
      </c>
      <c r="R22" s="53"/>
      <c r="S22" s="53"/>
      <c r="T22" s="53"/>
      <c r="U22" s="53"/>
      <c r="V22" s="53"/>
    </row>
    <row r="23" spans="1:22" s="51" customFormat="1" x14ac:dyDescent="0.2">
      <c r="B23" s="51" t="s">
        <v>433</v>
      </c>
      <c r="C23" s="51" t="s">
        <v>434</v>
      </c>
      <c r="D23" s="56">
        <v>412268</v>
      </c>
      <c r="E23" s="56">
        <v>403010</v>
      </c>
      <c r="F23" s="56">
        <v>43965.95</v>
      </c>
      <c r="G23" s="56">
        <v>535781.56999999995</v>
      </c>
      <c r="H23" s="56">
        <v>0</v>
      </c>
      <c r="I23" s="56">
        <f t="shared" si="7"/>
        <v>535781.56999999995</v>
      </c>
      <c r="J23" s="56">
        <f t="shared" si="8"/>
        <v>-132771.56999999995</v>
      </c>
      <c r="K23" s="57">
        <f t="shared" si="9"/>
        <v>-0.32944981514106336</v>
      </c>
      <c r="L23" s="57">
        <f t="shared" si="10"/>
        <v>-0.89090605692166447</v>
      </c>
      <c r="M23" s="57">
        <f t="shared" si="11"/>
        <v>0.32944981514106336</v>
      </c>
      <c r="R23" s="53"/>
      <c r="S23" s="53"/>
      <c r="T23" s="53"/>
      <c r="U23" s="53"/>
      <c r="V23" s="53"/>
    </row>
    <row r="24" spans="1:22" s="51" customFormat="1" x14ac:dyDescent="0.2">
      <c r="A24" s="63" t="s">
        <v>72</v>
      </c>
      <c r="B24" s="63"/>
      <c r="C24" s="63"/>
      <c r="D24" s="64">
        <v>10833428.23</v>
      </c>
      <c r="E24" s="64">
        <v>12274427.66</v>
      </c>
      <c r="F24" s="64">
        <v>2760053.8300000005</v>
      </c>
      <c r="G24" s="64">
        <v>34514932.93</v>
      </c>
      <c r="H24" s="64">
        <v>0</v>
      </c>
      <c r="I24" s="64">
        <f t="shared" si="7"/>
        <v>34514932.93</v>
      </c>
      <c r="J24" s="64">
        <f t="shared" si="8"/>
        <v>-22240505.27</v>
      </c>
      <c r="K24" s="65">
        <f t="shared" si="9"/>
        <v>-1.8119382741142001</v>
      </c>
      <c r="L24" s="65">
        <f t="shared" si="10"/>
        <v>-0.77513787962639713</v>
      </c>
      <c r="M24" s="65">
        <f t="shared" si="11"/>
        <v>1.8119382741142001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1373.85</v>
      </c>
      <c r="G25" s="56">
        <v>16265.44</v>
      </c>
      <c r="H25" s="56">
        <v>0</v>
      </c>
      <c r="I25" s="56">
        <f t="shared" si="7"/>
        <v>16265.44</v>
      </c>
      <c r="J25" s="56">
        <f t="shared" si="8"/>
        <v>-16265.44</v>
      </c>
      <c r="K25" s="57" t="str">
        <f t="shared" si="9"/>
        <v>NA</v>
      </c>
      <c r="L25" s="57" t="str">
        <f t="shared" si="10"/>
        <v>NA</v>
      </c>
      <c r="M25" s="57" t="str">
        <f t="shared" si="11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1373.85</v>
      </c>
      <c r="G26" s="64">
        <v>16265.44</v>
      </c>
      <c r="H26" s="64">
        <v>0</v>
      </c>
      <c r="I26" s="64">
        <f t="shared" si="7"/>
        <v>16265.44</v>
      </c>
      <c r="J26" s="64">
        <f t="shared" si="8"/>
        <v>-16265.44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73</v>
      </c>
      <c r="B27" s="51" t="s">
        <v>435</v>
      </c>
      <c r="C27" s="51" t="s">
        <v>436</v>
      </c>
      <c r="D27" s="56">
        <v>13479840</v>
      </c>
      <c r="E27" s="56">
        <v>13599840</v>
      </c>
      <c r="F27" s="56">
        <v>783173.32</v>
      </c>
      <c r="G27" s="56">
        <v>15723816.060000001</v>
      </c>
      <c r="H27" s="56">
        <v>0</v>
      </c>
      <c r="I27" s="56">
        <f t="shared" si="7"/>
        <v>15723816.060000001</v>
      </c>
      <c r="J27" s="56">
        <f t="shared" si="8"/>
        <v>-2123976.0600000005</v>
      </c>
      <c r="K27" s="57">
        <f t="shared" si="9"/>
        <v>-0.1561765476652667</v>
      </c>
      <c r="L27" s="57">
        <f t="shared" si="10"/>
        <v>-0.94241304897704681</v>
      </c>
      <c r="M27" s="57">
        <f t="shared" si="11"/>
        <v>0.1561765476652667</v>
      </c>
      <c r="R27" s="53"/>
      <c r="S27" s="53"/>
      <c r="T27" s="53"/>
      <c r="U27" s="53"/>
      <c r="V27" s="53"/>
    </row>
    <row r="28" spans="1:22" s="51" customFormat="1" x14ac:dyDescent="0.2">
      <c r="B28" s="51" t="s">
        <v>84</v>
      </c>
      <c r="C28" s="51" t="s">
        <v>85</v>
      </c>
      <c r="D28" s="56">
        <v>1648756</v>
      </c>
      <c r="E28" s="56">
        <v>9136117</v>
      </c>
      <c r="F28" s="56">
        <v>5097145.3999999994</v>
      </c>
      <c r="G28" s="56">
        <v>7723676.0499999998</v>
      </c>
      <c r="H28" s="56">
        <v>0</v>
      </c>
      <c r="I28" s="56">
        <f t="shared" si="7"/>
        <v>7723676.0499999998</v>
      </c>
      <c r="J28" s="56">
        <f t="shared" si="8"/>
        <v>1412440.9500000002</v>
      </c>
      <c r="K28" s="57">
        <f t="shared" si="9"/>
        <v>0.15459970028842671</v>
      </c>
      <c r="L28" s="57">
        <f t="shared" si="10"/>
        <v>-0.44208842772044193</v>
      </c>
      <c r="M28" s="57">
        <f t="shared" si="11"/>
        <v>-0.15459970028842671</v>
      </c>
      <c r="R28" s="53"/>
      <c r="S28" s="53"/>
      <c r="T28" s="53"/>
      <c r="U28" s="53"/>
      <c r="V28" s="53"/>
    </row>
    <row r="29" spans="1:22" s="51" customFormat="1" x14ac:dyDescent="0.2">
      <c r="B29" s="51" t="s">
        <v>90</v>
      </c>
      <c r="C29" s="51" t="s">
        <v>91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92</v>
      </c>
      <c r="B30" s="63"/>
      <c r="C30" s="63"/>
      <c r="D30" s="64">
        <v>15128596</v>
      </c>
      <c r="E30" s="64">
        <v>22735957</v>
      </c>
      <c r="F30" s="64">
        <v>5880318.7199999997</v>
      </c>
      <c r="G30" s="64">
        <v>23447492.109999999</v>
      </c>
      <c r="H30" s="64">
        <v>0</v>
      </c>
      <c r="I30" s="64">
        <f t="shared" si="2"/>
        <v>23447492.109999999</v>
      </c>
      <c r="J30" s="64">
        <f t="shared" si="3"/>
        <v>-711535.1099999994</v>
      </c>
      <c r="K30" s="65">
        <f t="shared" si="4"/>
        <v>-3.1295586546016052E-2</v>
      </c>
      <c r="L30" s="65">
        <f t="shared" si="5"/>
        <v>-0.7413648028978943</v>
      </c>
      <c r="M30" s="65">
        <f t="shared" si="6"/>
        <v>3.1295586546016052E-2</v>
      </c>
      <c r="R30" s="53"/>
      <c r="S30" s="53"/>
      <c r="T30" s="53"/>
      <c r="U30" s="53"/>
      <c r="V30" s="53"/>
    </row>
    <row r="31" spans="1:22" s="51" customFormat="1" x14ac:dyDescent="0.2">
      <c r="A31" s="51" t="s">
        <v>93</v>
      </c>
      <c r="B31" s="51" t="s">
        <v>437</v>
      </c>
      <c r="C31" s="51" t="s">
        <v>438</v>
      </c>
      <c r="D31" s="56">
        <v>0</v>
      </c>
      <c r="E31" s="56">
        <v>548976</v>
      </c>
      <c r="F31" s="56">
        <v>0</v>
      </c>
      <c r="G31" s="56">
        <v>526875.24</v>
      </c>
      <c r="H31" s="56">
        <v>0</v>
      </c>
      <c r="I31" s="56">
        <f t="shared" si="2"/>
        <v>526875.24</v>
      </c>
      <c r="J31" s="56">
        <f t="shared" si="3"/>
        <v>22100.760000000009</v>
      </c>
      <c r="K31" s="57">
        <f t="shared" si="4"/>
        <v>4.0258153361895616E-2</v>
      </c>
      <c r="L31" s="57">
        <f t="shared" si="5"/>
        <v>-1</v>
      </c>
      <c r="M31" s="57">
        <f t="shared" si="6"/>
        <v>-4.0258153361895616E-2</v>
      </c>
      <c r="R31" s="53"/>
      <c r="S31" s="53"/>
      <c r="T31" s="53"/>
      <c r="U31" s="53"/>
      <c r="V31" s="53"/>
    </row>
    <row r="32" spans="1:22" s="51" customFormat="1" x14ac:dyDescent="0.2">
      <c r="B32" s="51" t="s">
        <v>439</v>
      </c>
      <c r="C32" s="51" t="s">
        <v>440</v>
      </c>
      <c r="D32" s="56">
        <v>78283360.379999995</v>
      </c>
      <c r="E32" s="56">
        <v>153325636.81999999</v>
      </c>
      <c r="F32" s="56">
        <v>3847559.5600000005</v>
      </c>
      <c r="G32" s="56">
        <v>78037618.640000001</v>
      </c>
      <c r="H32" s="56">
        <v>0</v>
      </c>
      <c r="I32" s="56">
        <f t="shared" si="2"/>
        <v>78037618.640000001</v>
      </c>
      <c r="J32" s="56">
        <f t="shared" si="3"/>
        <v>75288018.179999992</v>
      </c>
      <c r="K32" s="57">
        <f t="shared" si="4"/>
        <v>0.49103346147119559</v>
      </c>
      <c r="L32" s="57">
        <f t="shared" si="5"/>
        <v>-0.97490596067429391</v>
      </c>
      <c r="M32" s="57">
        <f t="shared" si="6"/>
        <v>-0.49103346147119559</v>
      </c>
      <c r="R32" s="53"/>
      <c r="S32" s="53"/>
      <c r="T32" s="53"/>
      <c r="U32" s="53"/>
      <c r="V32" s="53"/>
    </row>
    <row r="33" spans="1:22" s="51" customFormat="1" x14ac:dyDescent="0.2">
      <c r="B33" s="51" t="s">
        <v>441</v>
      </c>
      <c r="C33" s="51" t="s">
        <v>442</v>
      </c>
      <c r="D33" s="56">
        <v>2941518.77</v>
      </c>
      <c r="E33" s="56">
        <v>3298073.9699999997</v>
      </c>
      <c r="F33" s="56">
        <v>59367.08</v>
      </c>
      <c r="G33" s="56">
        <v>1808414.9099999997</v>
      </c>
      <c r="H33" s="56">
        <v>0</v>
      </c>
      <c r="I33" s="56">
        <f t="shared" si="2"/>
        <v>1808414.9099999997</v>
      </c>
      <c r="J33" s="56">
        <f t="shared" si="3"/>
        <v>1489659.06</v>
      </c>
      <c r="K33" s="57">
        <f t="shared" si="4"/>
        <v>0.45167545468969583</v>
      </c>
      <c r="L33" s="57">
        <f t="shared" si="5"/>
        <v>-0.98199946982996256</v>
      </c>
      <c r="M33" s="57">
        <f t="shared" si="6"/>
        <v>-0.45167545468969583</v>
      </c>
      <c r="R33" s="53"/>
      <c r="S33" s="53"/>
      <c r="T33" s="53"/>
      <c r="U33" s="53"/>
      <c r="V33" s="53"/>
    </row>
    <row r="34" spans="1:22" s="51" customFormat="1" x14ac:dyDescent="0.2">
      <c r="B34" s="51" t="s">
        <v>94</v>
      </c>
      <c r="C34" s="51" t="s">
        <v>95</v>
      </c>
      <c r="D34" s="56">
        <v>351554915</v>
      </c>
      <c r="E34" s="56">
        <v>543300777.29999995</v>
      </c>
      <c r="F34" s="56">
        <v>51497931.369999997</v>
      </c>
      <c r="G34" s="56">
        <v>132594849.19</v>
      </c>
      <c r="H34" s="56">
        <v>0</v>
      </c>
      <c r="I34" s="56">
        <f t="shared" si="2"/>
        <v>132594849.19</v>
      </c>
      <c r="J34" s="56">
        <f t="shared" si="3"/>
        <v>410705928.10999995</v>
      </c>
      <c r="K34" s="57">
        <f t="shared" si="4"/>
        <v>0.75594577675933683</v>
      </c>
      <c r="L34" s="57">
        <f t="shared" si="5"/>
        <v>-0.90521285166215792</v>
      </c>
      <c r="M34" s="57">
        <f t="shared" si="6"/>
        <v>-0.75594577675933683</v>
      </c>
      <c r="R34" s="53"/>
      <c r="S34" s="53"/>
      <c r="T34" s="53"/>
      <c r="U34" s="53"/>
      <c r="V34" s="53"/>
    </row>
    <row r="35" spans="1:22" s="51" customFormat="1" x14ac:dyDescent="0.2">
      <c r="B35" s="51" t="s">
        <v>443</v>
      </c>
      <c r="C35" s="51" t="s">
        <v>444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2"/>
        <v>0</v>
      </c>
      <c r="J35" s="56">
        <f t="shared" si="3"/>
        <v>1107150.6200000001</v>
      </c>
      <c r="K35" s="57">
        <f t="shared" si="4"/>
        <v>1</v>
      </c>
      <c r="L35" s="57">
        <f t="shared" si="5"/>
        <v>-1</v>
      </c>
      <c r="M35" s="57">
        <f t="shared" si="6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96</v>
      </c>
      <c r="B36" s="63"/>
      <c r="C36" s="63"/>
      <c r="D36" s="64">
        <v>433112761.76999998</v>
      </c>
      <c r="E36" s="64">
        <v>701580614.70999992</v>
      </c>
      <c r="F36" s="64">
        <v>55404858.009999998</v>
      </c>
      <c r="G36" s="64">
        <v>212967757.97999999</v>
      </c>
      <c r="H36" s="64">
        <v>0</v>
      </c>
      <c r="I36" s="64">
        <f t="shared" si="2"/>
        <v>212967757.97999999</v>
      </c>
      <c r="J36" s="64">
        <f t="shared" si="3"/>
        <v>488612856.7299999</v>
      </c>
      <c r="K36" s="65">
        <f t="shared" si="4"/>
        <v>0.69644577755611059</v>
      </c>
      <c r="L36" s="65">
        <f t="shared" si="5"/>
        <v>-0.92102852209948571</v>
      </c>
      <c r="M36" s="65">
        <f t="shared" si="6"/>
        <v>-0.69644577755611059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5468766</v>
      </c>
      <c r="F37" s="56">
        <v>43965.95</v>
      </c>
      <c r="G37" s="56">
        <v>2082655.5999999999</v>
      </c>
      <c r="H37" s="56">
        <v>0</v>
      </c>
      <c r="I37" s="56">
        <f t="shared" si="2"/>
        <v>2082655.5999999999</v>
      </c>
      <c r="J37" s="56">
        <f t="shared" si="3"/>
        <v>3386110.4000000004</v>
      </c>
      <c r="K37" s="57">
        <f t="shared" si="4"/>
        <v>0.61917266162055573</v>
      </c>
      <c r="L37" s="57">
        <f t="shared" si="5"/>
        <v>-0.99196053552117602</v>
      </c>
      <c r="M37" s="57">
        <f t="shared" si="6"/>
        <v>-0.61917266162055573</v>
      </c>
      <c r="R37" s="53"/>
      <c r="S37" s="53"/>
      <c r="T37" s="53"/>
      <c r="U37" s="53"/>
      <c r="V37" s="53"/>
    </row>
    <row r="38" spans="1:22" s="51" customFormat="1" x14ac:dyDescent="0.2">
      <c r="B38" s="51" t="s">
        <v>99</v>
      </c>
      <c r="C38" s="51" t="s">
        <v>100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"/>
        <v>0</v>
      </c>
      <c r="J38" s="56">
        <f t="shared" si="3"/>
        <v>0</v>
      </c>
      <c r="K38" s="57" t="str">
        <f t="shared" si="4"/>
        <v>NA</v>
      </c>
      <c r="L38" s="57" t="str">
        <f t="shared" si="5"/>
        <v>NA</v>
      </c>
      <c r="M38" s="57" t="str">
        <f t="shared" si="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5468766</v>
      </c>
      <c r="F39" s="64">
        <v>43965.95</v>
      </c>
      <c r="G39" s="64">
        <v>2082655.5999999999</v>
      </c>
      <c r="H39" s="64">
        <v>0</v>
      </c>
      <c r="I39" s="64">
        <f t="shared" si="2"/>
        <v>2082655.5999999999</v>
      </c>
      <c r="J39" s="64">
        <f t="shared" si="3"/>
        <v>3386110.4000000004</v>
      </c>
      <c r="K39" s="65">
        <f t="shared" si="4"/>
        <v>0.61917266162055573</v>
      </c>
      <c r="L39" s="65">
        <f t="shared" si="5"/>
        <v>-0.99196053552117602</v>
      </c>
      <c r="M39" s="65">
        <f t="shared" si="6"/>
        <v>-0.61917266162055573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464073552</v>
      </c>
      <c r="E41" s="6">
        <f t="shared" ref="E41:J41" si="12">+E24+E26+E30+E36+E39</f>
        <v>742059765.36999989</v>
      </c>
      <c r="F41" s="6">
        <f t="shared" si="12"/>
        <v>64090570.359999999</v>
      </c>
      <c r="G41" s="6">
        <f t="shared" si="12"/>
        <v>273029104.06</v>
      </c>
      <c r="H41" s="6">
        <f t="shared" si="12"/>
        <v>0</v>
      </c>
      <c r="I41" s="6">
        <f t="shared" si="12"/>
        <v>273029104.06</v>
      </c>
      <c r="J41" s="6">
        <f t="shared" si="12"/>
        <v>469030661.30999988</v>
      </c>
      <c r="K41" s="38">
        <f t="shared" ref="K41" si="13">IF(E41=0,"NA",J41/E41)</f>
        <v>0.63206588363692728</v>
      </c>
      <c r="L41" s="38">
        <f t="shared" ref="L41" si="14">IF(E41=0,"NA",(  ( F41 - (E41/$L$6)) / (E41/$L$6)))</f>
        <v>-0.91363152491087607</v>
      </c>
      <c r="M41" s="38">
        <f t="shared" ref="M41" si="15">IF(E41=0,"NA",(  ( G41 - ($M$6*(E41/12))) / ($M$6*(E41/12))))</f>
        <v>-0.63206588363692728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103</v>
      </c>
      <c r="B43" s="51" t="s">
        <v>104</v>
      </c>
      <c r="C43" s="51" t="s">
        <v>105</v>
      </c>
      <c r="D43" s="56">
        <v>15983462.780000001</v>
      </c>
      <c r="E43" s="56">
        <v>18336678.330000002</v>
      </c>
      <c r="F43" s="56">
        <v>1375906.4199999988</v>
      </c>
      <c r="G43" s="56">
        <v>15359363.140000014</v>
      </c>
      <c r="H43" s="56">
        <v>0</v>
      </c>
      <c r="I43" s="56">
        <f t="shared" ref="I43" si="16">SUM(G43:H43)</f>
        <v>15359363.140000014</v>
      </c>
      <c r="J43" s="56">
        <f t="shared" ref="J43" si="17">E43-I43</f>
        <v>2977315.1899999883</v>
      </c>
      <c r="K43" s="57">
        <f t="shared" ref="K43" si="18">IF(E43=0,"NA",J43/E43)</f>
        <v>0.16236938536075568</v>
      </c>
      <c r="L43" s="57">
        <f t="shared" ref="L43" si="19">IF(E43=0,"NA",(  ( F43 - (E43/$L$6)) / (E43/$L$6)))</f>
        <v>-0.92496424950919676</v>
      </c>
      <c r="M43" s="57">
        <f t="shared" ref="M43" si="20">IF(E43=0,"NA",(  ( G43 - ($M$6*(E43/12))) / ($M$6*(E43/12))))</f>
        <v>-0.16236938536075568</v>
      </c>
      <c r="R43" s="53"/>
      <c r="S43" s="53"/>
      <c r="T43" s="53"/>
      <c r="U43" s="53"/>
      <c r="V43" s="53"/>
    </row>
    <row r="44" spans="1:22" s="51" customFormat="1" x14ac:dyDescent="0.2">
      <c r="B44" s="51" t="s">
        <v>445</v>
      </c>
      <c r="C44" s="51" t="s">
        <v>446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90" si="21">SUM(G44:H44)</f>
        <v>0</v>
      </c>
      <c r="J44" s="56">
        <f t="shared" ref="J44:J90" si="22">E44-I44</f>
        <v>0</v>
      </c>
      <c r="K44" s="57" t="str">
        <f t="shared" ref="K44:K90" si="23">IF(E44=0,"NA",J44/E44)</f>
        <v>NA</v>
      </c>
      <c r="L44" s="57" t="str">
        <f t="shared" ref="L44:L90" si="24">IF(E44=0,"NA",(  ( F44 - (E44/$L$6)) / (E44/$L$6)))</f>
        <v>NA</v>
      </c>
      <c r="M44" s="57" t="str">
        <f t="shared" ref="M44:M90" si="25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106</v>
      </c>
      <c r="C45" s="51" t="s">
        <v>107</v>
      </c>
      <c r="D45" s="56">
        <v>76000</v>
      </c>
      <c r="E45" s="56">
        <v>17695.75</v>
      </c>
      <c r="F45" s="56">
        <v>124950.36</v>
      </c>
      <c r="G45" s="56">
        <v>434419.86</v>
      </c>
      <c r="H45" s="56">
        <v>0</v>
      </c>
      <c r="I45" s="56">
        <f t="shared" si="21"/>
        <v>434419.86</v>
      </c>
      <c r="J45" s="56">
        <f t="shared" si="22"/>
        <v>-416724.11</v>
      </c>
      <c r="K45" s="57">
        <f t="shared" si="23"/>
        <v>-23.549389542686804</v>
      </c>
      <c r="L45" s="57">
        <f t="shared" si="24"/>
        <v>6.0610378198154926</v>
      </c>
      <c r="M45" s="57">
        <f t="shared" si="25"/>
        <v>23.549389542686804</v>
      </c>
      <c r="R45" s="53"/>
      <c r="S45" s="53"/>
      <c r="T45" s="53"/>
      <c r="U45" s="53"/>
      <c r="V45" s="53"/>
    </row>
    <row r="46" spans="1:22" s="51" customFormat="1" x14ac:dyDescent="0.2">
      <c r="B46" s="51" t="s">
        <v>108</v>
      </c>
      <c r="C46" s="51" t="s">
        <v>107</v>
      </c>
      <c r="D46" s="56">
        <v>0</v>
      </c>
      <c r="E46" s="56">
        <v>0</v>
      </c>
      <c r="F46" s="56">
        <v>0</v>
      </c>
      <c r="G46" s="56">
        <v>17500</v>
      </c>
      <c r="H46" s="56">
        <v>0</v>
      </c>
      <c r="I46" s="56">
        <f t="shared" si="21"/>
        <v>17500</v>
      </c>
      <c r="J46" s="56">
        <f t="shared" si="22"/>
        <v>-17500</v>
      </c>
      <c r="K46" s="57" t="str">
        <f t="shared" si="23"/>
        <v>NA</v>
      </c>
      <c r="L46" s="57" t="str">
        <f t="shared" si="24"/>
        <v>NA</v>
      </c>
      <c r="M46" s="57" t="str">
        <f t="shared" si="25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109</v>
      </c>
      <c r="C47" s="51" t="s">
        <v>110</v>
      </c>
      <c r="D47" s="56">
        <v>0</v>
      </c>
      <c r="E47" s="56">
        <v>66705</v>
      </c>
      <c r="F47" s="56">
        <v>0</v>
      </c>
      <c r="G47" s="56">
        <v>0</v>
      </c>
      <c r="H47" s="56">
        <v>0</v>
      </c>
      <c r="I47" s="56">
        <f t="shared" si="21"/>
        <v>0</v>
      </c>
      <c r="J47" s="56">
        <f t="shared" si="22"/>
        <v>66705</v>
      </c>
      <c r="K47" s="57">
        <f t="shared" si="23"/>
        <v>1</v>
      </c>
      <c r="L47" s="57">
        <f t="shared" si="24"/>
        <v>-1</v>
      </c>
      <c r="M47" s="57">
        <f t="shared" si="25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111</v>
      </c>
      <c r="C48" s="51" t="s">
        <v>112</v>
      </c>
      <c r="D48" s="56">
        <v>153500</v>
      </c>
      <c r="E48" s="56">
        <v>0</v>
      </c>
      <c r="F48" s="56">
        <v>14553</v>
      </c>
      <c r="G48" s="56">
        <v>14553</v>
      </c>
      <c r="H48" s="56">
        <v>0</v>
      </c>
      <c r="I48" s="56">
        <f t="shared" si="21"/>
        <v>14553</v>
      </c>
      <c r="J48" s="56">
        <f t="shared" si="22"/>
        <v>-14553</v>
      </c>
      <c r="K48" s="57" t="str">
        <f t="shared" si="23"/>
        <v>NA</v>
      </c>
      <c r="L48" s="57" t="str">
        <f t="shared" si="24"/>
        <v>NA</v>
      </c>
      <c r="M48" s="57" t="str">
        <f t="shared" si="25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113</v>
      </c>
      <c r="C49" s="51" t="s">
        <v>114</v>
      </c>
      <c r="D49" s="56">
        <v>450000</v>
      </c>
      <c r="E49" s="56">
        <v>2705341</v>
      </c>
      <c r="F49" s="56">
        <v>246.5</v>
      </c>
      <c r="G49" s="56">
        <v>336335.06</v>
      </c>
      <c r="H49" s="56">
        <v>0</v>
      </c>
      <c r="I49" s="56">
        <f t="shared" ref="I49:I65" si="26">SUM(G49:H49)</f>
        <v>336335.06</v>
      </c>
      <c r="J49" s="56">
        <f t="shared" ref="J49:J65" si="27">E49-I49</f>
        <v>2369005.94</v>
      </c>
      <c r="K49" s="57">
        <f t="shared" ref="K49:K65" si="28">IF(E49=0,"NA",J49/E49)</f>
        <v>0.87567738780434701</v>
      </c>
      <c r="L49" s="57">
        <f t="shared" ref="L49:L65" si="29">IF(E49=0,"NA",(  ( F49 - (E49/$L$6)) / (E49/$L$6)))</f>
        <v>-0.99990888394475963</v>
      </c>
      <c r="M49" s="57">
        <f t="shared" ref="M49:M65" si="30">IF(E49=0,"NA",(  ( G49 - ($M$6*(E49/12))) / ($M$6*(E49/12))))</f>
        <v>-0.87567738780434701</v>
      </c>
      <c r="R49" s="53"/>
      <c r="S49" s="53"/>
      <c r="T49" s="53"/>
      <c r="U49" s="53"/>
      <c r="V49" s="53"/>
    </row>
    <row r="50" spans="2:22" s="51" customFormat="1" x14ac:dyDescent="0.2">
      <c r="B50" s="51" t="s">
        <v>115</v>
      </c>
      <c r="C50" s="51" t="s">
        <v>116</v>
      </c>
      <c r="D50" s="56">
        <v>36978.629999999997</v>
      </c>
      <c r="E50" s="56">
        <v>65652</v>
      </c>
      <c r="F50" s="56">
        <v>9315.58</v>
      </c>
      <c r="G50" s="56">
        <v>148367.85999999999</v>
      </c>
      <c r="H50" s="56">
        <v>0</v>
      </c>
      <c r="I50" s="56">
        <f t="shared" si="26"/>
        <v>148367.85999999999</v>
      </c>
      <c r="J50" s="56">
        <f t="shared" si="27"/>
        <v>-82715.859999999986</v>
      </c>
      <c r="K50" s="57">
        <f t="shared" si="28"/>
        <v>-1.2599137878510935</v>
      </c>
      <c r="L50" s="57">
        <f t="shared" si="29"/>
        <v>-0.85810668372631449</v>
      </c>
      <c r="M50" s="57">
        <f t="shared" si="30"/>
        <v>1.2599137878510935</v>
      </c>
      <c r="R50" s="53"/>
      <c r="S50" s="53"/>
      <c r="T50" s="53"/>
      <c r="U50" s="53"/>
      <c r="V50" s="53"/>
    </row>
    <row r="51" spans="2:22" s="51" customFormat="1" x14ac:dyDescent="0.2">
      <c r="B51" s="51" t="s">
        <v>117</v>
      </c>
      <c r="C51" s="51" t="s">
        <v>118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119</v>
      </c>
      <c r="C52" s="51" t="s">
        <v>120</v>
      </c>
      <c r="D52" s="56">
        <v>5135538.8300000057</v>
      </c>
      <c r="E52" s="56">
        <v>6476072.1500000013</v>
      </c>
      <c r="F52" s="56">
        <v>447442.97000000061</v>
      </c>
      <c r="G52" s="56">
        <v>4840942.1999999881</v>
      </c>
      <c r="H52" s="56">
        <v>0</v>
      </c>
      <c r="I52" s="56">
        <f t="shared" si="26"/>
        <v>4840942.1999999881</v>
      </c>
      <c r="J52" s="56">
        <f t="shared" si="27"/>
        <v>1635129.9500000132</v>
      </c>
      <c r="K52" s="57">
        <f t="shared" si="28"/>
        <v>0.25248791429848616</v>
      </c>
      <c r="L52" s="57">
        <f t="shared" si="29"/>
        <v>-0.93090827902527296</v>
      </c>
      <c r="M52" s="57">
        <f t="shared" si="30"/>
        <v>-0.25248791429848627</v>
      </c>
      <c r="R52" s="53"/>
      <c r="S52" s="53"/>
      <c r="T52" s="53"/>
      <c r="U52" s="53"/>
      <c r="V52" s="53"/>
    </row>
    <row r="53" spans="2:22" s="51" customFormat="1" x14ac:dyDescent="0.2">
      <c r="B53" s="51" t="s">
        <v>123</v>
      </c>
      <c r="C53" s="51" t="s">
        <v>124</v>
      </c>
      <c r="D53" s="56">
        <v>396898.78</v>
      </c>
      <c r="E53" s="56">
        <v>329734</v>
      </c>
      <c r="F53" s="56">
        <v>28863.29</v>
      </c>
      <c r="G53" s="56">
        <v>345362.94</v>
      </c>
      <c r="H53" s="56">
        <v>0</v>
      </c>
      <c r="I53" s="56">
        <f t="shared" si="26"/>
        <v>345362.94</v>
      </c>
      <c r="J53" s="56">
        <f t="shared" si="27"/>
        <v>-15628.940000000002</v>
      </c>
      <c r="K53" s="57">
        <f t="shared" si="28"/>
        <v>-4.7398630411179928E-2</v>
      </c>
      <c r="L53" s="57">
        <f t="shared" si="29"/>
        <v>-0.91246492627390574</v>
      </c>
      <c r="M53" s="57">
        <f t="shared" si="30"/>
        <v>4.7398630411179928E-2</v>
      </c>
      <c r="R53" s="53"/>
      <c r="S53" s="53"/>
      <c r="T53" s="53"/>
      <c r="U53" s="53"/>
      <c r="V53" s="53"/>
    </row>
    <row r="54" spans="2:22" s="51" customFormat="1" x14ac:dyDescent="0.2">
      <c r="B54" s="51" t="s">
        <v>125</v>
      </c>
      <c r="C54" s="51" t="s">
        <v>126</v>
      </c>
      <c r="D54" s="56">
        <v>181519.54</v>
      </c>
      <c r="E54" s="56">
        <v>181520</v>
      </c>
      <c r="F54" s="56">
        <v>15684.83</v>
      </c>
      <c r="G54" s="56">
        <v>156617.22</v>
      </c>
      <c r="H54" s="56">
        <v>0</v>
      </c>
      <c r="I54" s="56">
        <f t="shared" si="26"/>
        <v>156617.22</v>
      </c>
      <c r="J54" s="56">
        <f t="shared" si="27"/>
        <v>24902.78</v>
      </c>
      <c r="K54" s="57">
        <f t="shared" si="28"/>
        <v>0.13719028206258263</v>
      </c>
      <c r="L54" s="57">
        <f t="shared" si="29"/>
        <v>-0.91359172542970479</v>
      </c>
      <c r="M54" s="57">
        <f t="shared" si="30"/>
        <v>-0.13719028206258263</v>
      </c>
      <c r="R54" s="53"/>
      <c r="S54" s="53"/>
      <c r="T54" s="53"/>
      <c r="U54" s="53"/>
      <c r="V54" s="53"/>
    </row>
    <row r="55" spans="2:22" s="51" customFormat="1" x14ac:dyDescent="0.2">
      <c r="B55" s="51" t="s">
        <v>231</v>
      </c>
      <c r="C55" s="51" t="s">
        <v>232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127</v>
      </c>
      <c r="C56" s="51" t="s">
        <v>128</v>
      </c>
      <c r="D56" s="56">
        <v>126712</v>
      </c>
      <c r="E56" s="56">
        <v>126712</v>
      </c>
      <c r="F56" s="56">
        <v>4302.75</v>
      </c>
      <c r="G56" s="56">
        <v>23802.75</v>
      </c>
      <c r="H56" s="56">
        <v>0</v>
      </c>
      <c r="I56" s="56">
        <f t="shared" si="26"/>
        <v>23802.75</v>
      </c>
      <c r="J56" s="56">
        <f t="shared" si="27"/>
        <v>102909.25</v>
      </c>
      <c r="K56" s="57">
        <f t="shared" si="28"/>
        <v>0.81215078287770692</v>
      </c>
      <c r="L56" s="57">
        <f t="shared" si="29"/>
        <v>-0.96604307405770562</v>
      </c>
      <c r="M56" s="57">
        <f t="shared" si="30"/>
        <v>-0.81215078287770692</v>
      </c>
      <c r="R56" s="53"/>
      <c r="S56" s="53"/>
      <c r="T56" s="53"/>
      <c r="U56" s="53"/>
      <c r="V56" s="53"/>
    </row>
    <row r="57" spans="2:22" s="51" customFormat="1" x14ac:dyDescent="0.2">
      <c r="B57" s="51" t="s">
        <v>129</v>
      </c>
      <c r="C57" s="51" t="s">
        <v>130</v>
      </c>
      <c r="D57" s="56">
        <v>0</v>
      </c>
      <c r="E57" s="56">
        <v>0</v>
      </c>
      <c r="F57" s="56">
        <v>0</v>
      </c>
      <c r="G57" s="56">
        <v>1500</v>
      </c>
      <c r="H57" s="56">
        <v>0</v>
      </c>
      <c r="I57" s="56">
        <f t="shared" si="26"/>
        <v>1500</v>
      </c>
      <c r="J57" s="56">
        <f t="shared" si="27"/>
        <v>-1500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131</v>
      </c>
      <c r="C58" s="51" t="s">
        <v>132</v>
      </c>
      <c r="D58" s="56">
        <v>0</v>
      </c>
      <c r="E58" s="56">
        <v>0</v>
      </c>
      <c r="F58" s="56">
        <v>0</v>
      </c>
      <c r="G58" s="56">
        <v>1000</v>
      </c>
      <c r="H58" s="56">
        <v>0</v>
      </c>
      <c r="I58" s="56">
        <f t="shared" si="26"/>
        <v>1000</v>
      </c>
      <c r="J58" s="56">
        <f t="shared" si="27"/>
        <v>-1000</v>
      </c>
      <c r="K58" s="57" t="str">
        <f t="shared" si="28"/>
        <v>NA</v>
      </c>
      <c r="L58" s="57" t="str">
        <f t="shared" si="29"/>
        <v>NA</v>
      </c>
      <c r="M58" s="57" t="str">
        <f t="shared" si="30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133</v>
      </c>
      <c r="C59" s="51" t="s">
        <v>134</v>
      </c>
      <c r="D59" s="56">
        <v>0</v>
      </c>
      <c r="E59" s="56">
        <v>8000</v>
      </c>
      <c r="F59" s="56">
        <v>0</v>
      </c>
      <c r="G59" s="56">
        <v>0</v>
      </c>
      <c r="H59" s="56">
        <v>0</v>
      </c>
      <c r="I59" s="56">
        <f t="shared" si="26"/>
        <v>0</v>
      </c>
      <c r="J59" s="56">
        <f t="shared" si="27"/>
        <v>8000</v>
      </c>
      <c r="K59" s="57">
        <f t="shared" si="28"/>
        <v>1</v>
      </c>
      <c r="L59" s="57">
        <f t="shared" si="29"/>
        <v>-1</v>
      </c>
      <c r="M59" s="57">
        <f t="shared" si="30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135</v>
      </c>
      <c r="C60" s="51" t="s">
        <v>136</v>
      </c>
      <c r="D60" s="56">
        <v>0</v>
      </c>
      <c r="E60" s="56">
        <v>3783114</v>
      </c>
      <c r="F60" s="56">
        <v>123310.28</v>
      </c>
      <c r="G60" s="56">
        <v>3853917.5000000014</v>
      </c>
      <c r="H60" s="56">
        <v>0</v>
      </c>
      <c r="I60" s="56">
        <f t="shared" si="26"/>
        <v>3853917.5000000014</v>
      </c>
      <c r="J60" s="56">
        <f t="shared" si="27"/>
        <v>-70803.500000001397</v>
      </c>
      <c r="K60" s="57">
        <f t="shared" si="28"/>
        <v>-1.8715666511768189E-2</v>
      </c>
      <c r="L60" s="57">
        <f t="shared" si="29"/>
        <v>-0.96740508480579757</v>
      </c>
      <c r="M60" s="57">
        <f t="shared" si="30"/>
        <v>1.8715666511768189E-2</v>
      </c>
      <c r="R60" s="53"/>
      <c r="S60" s="53"/>
      <c r="T60" s="53"/>
      <c r="U60" s="53"/>
      <c r="V60" s="53"/>
    </row>
    <row r="61" spans="2:22" s="51" customFormat="1" x14ac:dyDescent="0.2">
      <c r="B61" s="51" t="s">
        <v>137</v>
      </c>
      <c r="C61" s="51" t="s">
        <v>138</v>
      </c>
      <c r="D61" s="56">
        <v>22451966</v>
      </c>
      <c r="E61" s="56">
        <v>69080854.589999989</v>
      </c>
      <c r="F61" s="56">
        <v>124084.11</v>
      </c>
      <c r="G61" s="56">
        <v>18982551.270000003</v>
      </c>
      <c r="H61" s="56">
        <v>0</v>
      </c>
      <c r="I61" s="56">
        <f t="shared" si="26"/>
        <v>18982551.270000003</v>
      </c>
      <c r="J61" s="56">
        <f t="shared" si="27"/>
        <v>50098303.319999985</v>
      </c>
      <c r="K61" s="57">
        <f t="shared" si="28"/>
        <v>0.72521255878111446</v>
      </c>
      <c r="L61" s="57">
        <f t="shared" si="29"/>
        <v>-0.99820378438083246</v>
      </c>
      <c r="M61" s="57">
        <f t="shared" si="30"/>
        <v>-0.72521255878111446</v>
      </c>
      <c r="R61" s="53"/>
      <c r="S61" s="53"/>
      <c r="T61" s="53"/>
      <c r="U61" s="53"/>
      <c r="V61" s="53"/>
    </row>
    <row r="62" spans="2:22" s="51" customFormat="1" x14ac:dyDescent="0.2">
      <c r="B62" s="51" t="s">
        <v>139</v>
      </c>
      <c r="C62" s="51" t="s">
        <v>140</v>
      </c>
      <c r="D62" s="56">
        <v>183922.75</v>
      </c>
      <c r="E62" s="56">
        <v>153022.75</v>
      </c>
      <c r="F62" s="56">
        <v>5363.55</v>
      </c>
      <c r="G62" s="56">
        <v>67796.2</v>
      </c>
      <c r="H62" s="56">
        <v>0</v>
      </c>
      <c r="I62" s="56">
        <f t="shared" si="26"/>
        <v>67796.2</v>
      </c>
      <c r="J62" s="56">
        <f t="shared" si="27"/>
        <v>85226.55</v>
      </c>
      <c r="K62" s="57">
        <f t="shared" si="28"/>
        <v>0.55695345953461173</v>
      </c>
      <c r="L62" s="57">
        <f t="shared" si="29"/>
        <v>-0.96494932942977441</v>
      </c>
      <c r="M62" s="57">
        <f t="shared" si="30"/>
        <v>-0.55695345953461173</v>
      </c>
      <c r="R62" s="53"/>
      <c r="S62" s="53"/>
      <c r="T62" s="53"/>
      <c r="U62" s="53"/>
      <c r="V62" s="53"/>
    </row>
    <row r="63" spans="2:22" s="51" customFormat="1" x14ac:dyDescent="0.2">
      <c r="B63" s="51" t="s">
        <v>141</v>
      </c>
      <c r="C63" s="51" t="s">
        <v>142</v>
      </c>
      <c r="D63" s="56">
        <v>0</v>
      </c>
      <c r="E63" s="56">
        <v>150200</v>
      </c>
      <c r="F63" s="56">
        <v>0</v>
      </c>
      <c r="G63" s="56">
        <v>0</v>
      </c>
      <c r="H63" s="56">
        <v>0</v>
      </c>
      <c r="I63" s="56">
        <f t="shared" si="26"/>
        <v>0</v>
      </c>
      <c r="J63" s="56">
        <f t="shared" si="27"/>
        <v>150200</v>
      </c>
      <c r="K63" s="57">
        <f t="shared" si="28"/>
        <v>1</v>
      </c>
      <c r="L63" s="57">
        <f t="shared" si="29"/>
        <v>-1</v>
      </c>
      <c r="M63" s="57">
        <f t="shared" si="30"/>
        <v>-1</v>
      </c>
      <c r="R63" s="53"/>
      <c r="S63" s="53"/>
      <c r="T63" s="53"/>
      <c r="U63" s="53"/>
      <c r="V63" s="53"/>
    </row>
    <row r="64" spans="2:22" s="51" customFormat="1" x14ac:dyDescent="0.2">
      <c r="B64" s="51" t="s">
        <v>143</v>
      </c>
      <c r="C64" s="51" t="s">
        <v>144</v>
      </c>
      <c r="D64" s="56">
        <v>5435997.75</v>
      </c>
      <c r="E64" s="56">
        <v>11770615</v>
      </c>
      <c r="F64" s="56">
        <v>427387.2</v>
      </c>
      <c r="G64" s="56">
        <v>4149904.4500000011</v>
      </c>
      <c r="H64" s="56">
        <v>0</v>
      </c>
      <c r="I64" s="56">
        <f t="shared" si="26"/>
        <v>4149904.4500000011</v>
      </c>
      <c r="J64" s="56">
        <f t="shared" si="27"/>
        <v>7620710.5499999989</v>
      </c>
      <c r="K64" s="57">
        <f t="shared" si="28"/>
        <v>0.64743520623178985</v>
      </c>
      <c r="L64" s="57">
        <f t="shared" si="29"/>
        <v>-0.96369032544178879</v>
      </c>
      <c r="M64" s="57">
        <f t="shared" si="30"/>
        <v>-0.64743520623178985</v>
      </c>
      <c r="R64" s="53"/>
      <c r="S64" s="53"/>
      <c r="T64" s="53"/>
      <c r="U64" s="53"/>
      <c r="V64" s="53"/>
    </row>
    <row r="65" spans="2:22" s="51" customFormat="1" x14ac:dyDescent="0.2">
      <c r="B65" s="51" t="s">
        <v>145</v>
      </c>
      <c r="C65" s="51" t="s">
        <v>146</v>
      </c>
      <c r="D65" s="56">
        <v>0</v>
      </c>
      <c r="E65" s="56">
        <v>0</v>
      </c>
      <c r="F65" s="56">
        <v>29082.35</v>
      </c>
      <c r="G65" s="56">
        <v>33999.05000000001</v>
      </c>
      <c r="H65" s="56">
        <v>0</v>
      </c>
      <c r="I65" s="56">
        <f t="shared" si="26"/>
        <v>33999.05000000001</v>
      </c>
      <c r="J65" s="56">
        <f t="shared" si="27"/>
        <v>-33999.05000000001</v>
      </c>
      <c r="K65" s="57" t="str">
        <f t="shared" si="28"/>
        <v>NA</v>
      </c>
      <c r="L65" s="57" t="str">
        <f t="shared" si="29"/>
        <v>NA</v>
      </c>
      <c r="M65" s="57" t="str">
        <f t="shared" si="30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147</v>
      </c>
      <c r="C66" s="51" t="s">
        <v>148</v>
      </c>
      <c r="D66" s="56">
        <v>4033819.31</v>
      </c>
      <c r="E66" s="56">
        <v>6917464.2899999972</v>
      </c>
      <c r="F66" s="56">
        <v>346870.12000000017</v>
      </c>
      <c r="G66" s="56">
        <v>3903478.8800000008</v>
      </c>
      <c r="H66" s="56">
        <v>0</v>
      </c>
      <c r="I66" s="56">
        <f t="shared" si="21"/>
        <v>3903478.8800000008</v>
      </c>
      <c r="J66" s="56">
        <f t="shared" si="22"/>
        <v>3013985.4099999964</v>
      </c>
      <c r="K66" s="57">
        <f t="shared" si="23"/>
        <v>0.43570668147243846</v>
      </c>
      <c r="L66" s="57">
        <f t="shared" si="24"/>
        <v>-0.94985588570345914</v>
      </c>
      <c r="M66" s="57">
        <f t="shared" si="25"/>
        <v>-0.43570668147243846</v>
      </c>
      <c r="R66" s="53"/>
      <c r="S66" s="53"/>
      <c r="T66" s="53"/>
      <c r="U66" s="53"/>
      <c r="V66" s="53"/>
    </row>
    <row r="67" spans="2:22" s="51" customFormat="1" x14ac:dyDescent="0.2">
      <c r="B67" s="51" t="s">
        <v>326</v>
      </c>
      <c r="C67" s="51" t="s">
        <v>327</v>
      </c>
      <c r="D67" s="56">
        <v>0</v>
      </c>
      <c r="E67" s="56">
        <v>0</v>
      </c>
      <c r="F67" s="56">
        <v>347.37</v>
      </c>
      <c r="G67" s="56">
        <v>347.37</v>
      </c>
      <c r="H67" s="56">
        <v>0</v>
      </c>
      <c r="I67" s="56">
        <f t="shared" si="21"/>
        <v>347.37</v>
      </c>
      <c r="J67" s="56">
        <f t="shared" si="22"/>
        <v>-347.37</v>
      </c>
      <c r="K67" s="57" t="str">
        <f t="shared" si="23"/>
        <v>NA</v>
      </c>
      <c r="L67" s="57" t="str">
        <f t="shared" si="24"/>
        <v>NA</v>
      </c>
      <c r="M67" s="57" t="str">
        <f t="shared" si="25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159</v>
      </c>
      <c r="C68" s="51" t="s">
        <v>160</v>
      </c>
      <c r="D68" s="56">
        <v>0</v>
      </c>
      <c r="E68" s="56">
        <v>0</v>
      </c>
      <c r="F68" s="56">
        <v>84.74</v>
      </c>
      <c r="G68" s="56">
        <v>84.74</v>
      </c>
      <c r="H68" s="56">
        <v>0</v>
      </c>
      <c r="I68" s="56">
        <f t="shared" si="21"/>
        <v>84.74</v>
      </c>
      <c r="J68" s="56">
        <f t="shared" si="22"/>
        <v>-84.74</v>
      </c>
      <c r="K68" s="57" t="str">
        <f t="shared" si="23"/>
        <v>NA</v>
      </c>
      <c r="L68" s="57" t="str">
        <f t="shared" si="24"/>
        <v>NA</v>
      </c>
      <c r="M68" s="57" t="str">
        <f t="shared" si="25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161</v>
      </c>
      <c r="C69" s="51" t="s">
        <v>162</v>
      </c>
      <c r="D69" s="56">
        <v>1198734.9400000004</v>
      </c>
      <c r="E69" s="56">
        <v>4593622.5100000007</v>
      </c>
      <c r="F69" s="56">
        <v>59662.460000000006</v>
      </c>
      <c r="G69" s="56">
        <v>1337603.159999999</v>
      </c>
      <c r="H69" s="56">
        <v>0</v>
      </c>
      <c r="I69" s="56">
        <f t="shared" si="21"/>
        <v>1337603.159999999</v>
      </c>
      <c r="J69" s="56">
        <f t="shared" si="22"/>
        <v>3256019.3500000015</v>
      </c>
      <c r="K69" s="57">
        <f t="shared" si="23"/>
        <v>0.70881299952529209</v>
      </c>
      <c r="L69" s="57">
        <f t="shared" si="24"/>
        <v>-0.98701189314748461</v>
      </c>
      <c r="M69" s="57">
        <f t="shared" si="25"/>
        <v>-0.70881299952529209</v>
      </c>
      <c r="R69" s="53"/>
      <c r="S69" s="53"/>
      <c r="T69" s="53"/>
      <c r="U69" s="53"/>
      <c r="V69" s="53"/>
    </row>
    <row r="70" spans="2:22" s="51" customFormat="1" x14ac:dyDescent="0.2">
      <c r="B70" s="51" t="s">
        <v>163</v>
      </c>
      <c r="C70" s="51" t="s">
        <v>164</v>
      </c>
      <c r="D70" s="56">
        <v>36225844.060000002</v>
      </c>
      <c r="E70" s="56">
        <v>5881796.29</v>
      </c>
      <c r="F70" s="56">
        <v>274493.68</v>
      </c>
      <c r="G70" s="56">
        <v>1360032.57</v>
      </c>
      <c r="H70" s="56">
        <v>188161.08000000002</v>
      </c>
      <c r="I70" s="56">
        <f t="shared" si="21"/>
        <v>1548193.6500000001</v>
      </c>
      <c r="J70" s="56">
        <f t="shared" si="22"/>
        <v>4333602.6399999997</v>
      </c>
      <c r="K70" s="57">
        <f t="shared" si="23"/>
        <v>0.73678217101259036</v>
      </c>
      <c r="L70" s="57">
        <f t="shared" si="24"/>
        <v>-0.95333165814214216</v>
      </c>
      <c r="M70" s="57">
        <f t="shared" si="25"/>
        <v>-0.76877258188756481</v>
      </c>
      <c r="R70" s="53"/>
      <c r="S70" s="53"/>
      <c r="T70" s="53"/>
      <c r="U70" s="53"/>
      <c r="V70" s="53"/>
    </row>
    <row r="71" spans="2:22" s="51" customFormat="1" x14ac:dyDescent="0.2">
      <c r="B71" s="51" t="s">
        <v>169</v>
      </c>
      <c r="C71" s="51" t="s">
        <v>170</v>
      </c>
      <c r="D71" s="56">
        <v>2008053</v>
      </c>
      <c r="E71" s="56">
        <v>10162477.82</v>
      </c>
      <c r="F71" s="56">
        <v>578560.86</v>
      </c>
      <c r="G71" s="56">
        <v>2540944.9300000002</v>
      </c>
      <c r="H71" s="56">
        <v>226269.61</v>
      </c>
      <c r="I71" s="56">
        <f t="shared" si="21"/>
        <v>2767214.54</v>
      </c>
      <c r="J71" s="56">
        <f t="shared" si="22"/>
        <v>7395263.2800000003</v>
      </c>
      <c r="K71" s="57">
        <f t="shared" si="23"/>
        <v>0.72770277199975231</v>
      </c>
      <c r="L71" s="57">
        <f t="shared" si="24"/>
        <v>-0.94306891781240809</v>
      </c>
      <c r="M71" s="57">
        <f t="shared" si="25"/>
        <v>-0.74996797286982919</v>
      </c>
      <c r="R71" s="53"/>
      <c r="S71" s="53"/>
      <c r="T71" s="53"/>
      <c r="U71" s="53"/>
      <c r="V71" s="53"/>
    </row>
    <row r="72" spans="2:22" s="51" customFormat="1" x14ac:dyDescent="0.2">
      <c r="B72" s="51" t="s">
        <v>447</v>
      </c>
      <c r="C72" s="51" t="s">
        <v>448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1"/>
        <v>0</v>
      </c>
      <c r="J72" s="56">
        <f t="shared" si="22"/>
        <v>0</v>
      </c>
      <c r="K72" s="57" t="str">
        <f t="shared" si="23"/>
        <v>NA</v>
      </c>
      <c r="L72" s="57" t="str">
        <f t="shared" si="24"/>
        <v>NA</v>
      </c>
      <c r="M72" s="57" t="str">
        <f t="shared" si="25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284</v>
      </c>
      <c r="C73" s="51" t="s">
        <v>285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21"/>
        <v>0</v>
      </c>
      <c r="J73" s="56">
        <f t="shared" si="22"/>
        <v>0</v>
      </c>
      <c r="K73" s="57" t="str">
        <f t="shared" si="23"/>
        <v>NA</v>
      </c>
      <c r="L73" s="57" t="str">
        <f t="shared" si="24"/>
        <v>NA</v>
      </c>
      <c r="M73" s="57" t="str">
        <f t="shared" si="25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342</v>
      </c>
      <c r="C74" s="51" t="s">
        <v>343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21"/>
        <v>0</v>
      </c>
      <c r="J74" s="56">
        <f t="shared" si="22"/>
        <v>0</v>
      </c>
      <c r="K74" s="57" t="str">
        <f t="shared" si="23"/>
        <v>NA</v>
      </c>
      <c r="L74" s="57" t="str">
        <f t="shared" si="24"/>
        <v>NA</v>
      </c>
      <c r="M74" s="57" t="str">
        <f t="shared" si="25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171</v>
      </c>
      <c r="C75" s="51" t="s">
        <v>172</v>
      </c>
      <c r="D75" s="56">
        <v>20080</v>
      </c>
      <c r="E75" s="56">
        <v>25000</v>
      </c>
      <c r="F75" s="56">
        <v>0</v>
      </c>
      <c r="G75" s="56">
        <v>0</v>
      </c>
      <c r="H75" s="56">
        <v>0</v>
      </c>
      <c r="I75" s="56">
        <f t="shared" si="21"/>
        <v>0</v>
      </c>
      <c r="J75" s="56">
        <f t="shared" si="22"/>
        <v>25000</v>
      </c>
      <c r="K75" s="57">
        <f t="shared" si="23"/>
        <v>1</v>
      </c>
      <c r="L75" s="57">
        <f t="shared" si="24"/>
        <v>-1</v>
      </c>
      <c r="M75" s="57">
        <f t="shared" si="25"/>
        <v>-1</v>
      </c>
      <c r="R75" s="53"/>
      <c r="S75" s="53"/>
      <c r="T75" s="53"/>
      <c r="U75" s="53"/>
      <c r="V75" s="53"/>
    </row>
    <row r="76" spans="2:22" s="51" customFormat="1" x14ac:dyDescent="0.2">
      <c r="B76" s="51" t="s">
        <v>247</v>
      </c>
      <c r="C76" s="51" t="s">
        <v>248</v>
      </c>
      <c r="D76" s="56">
        <v>450000</v>
      </c>
      <c r="E76" s="56">
        <v>450000</v>
      </c>
      <c r="F76" s="56">
        <v>0</v>
      </c>
      <c r="G76" s="56">
        <v>0</v>
      </c>
      <c r="H76" s="56">
        <v>0</v>
      </c>
      <c r="I76" s="56">
        <f t="shared" si="21"/>
        <v>0</v>
      </c>
      <c r="J76" s="56">
        <f t="shared" si="22"/>
        <v>450000</v>
      </c>
      <c r="K76" s="57">
        <f t="shared" si="23"/>
        <v>1</v>
      </c>
      <c r="L76" s="57">
        <f t="shared" si="24"/>
        <v>-1</v>
      </c>
      <c r="M76" s="57">
        <f t="shared" si="25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173</v>
      </c>
      <c r="C77" s="51" t="s">
        <v>174</v>
      </c>
      <c r="D77" s="56">
        <v>0</v>
      </c>
      <c r="E77" s="56">
        <v>0</v>
      </c>
      <c r="F77" s="56">
        <v>27307.360000000001</v>
      </c>
      <c r="G77" s="56">
        <v>80058.64</v>
      </c>
      <c r="H77" s="56">
        <v>0</v>
      </c>
      <c r="I77" s="56">
        <f t="shared" si="21"/>
        <v>80058.64</v>
      </c>
      <c r="J77" s="56">
        <f t="shared" si="22"/>
        <v>-80058.64</v>
      </c>
      <c r="K77" s="57" t="str">
        <f t="shared" si="23"/>
        <v>NA</v>
      </c>
      <c r="L77" s="57" t="str">
        <f t="shared" si="24"/>
        <v>NA</v>
      </c>
      <c r="M77" s="57" t="str">
        <f t="shared" si="2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175</v>
      </c>
      <c r="C78" s="51" t="s">
        <v>176</v>
      </c>
      <c r="D78" s="56">
        <v>0</v>
      </c>
      <c r="E78" s="56">
        <v>0</v>
      </c>
      <c r="F78" s="56">
        <v>2777.4</v>
      </c>
      <c r="G78" s="56">
        <v>36335.71</v>
      </c>
      <c r="H78" s="56">
        <v>0</v>
      </c>
      <c r="I78" s="56">
        <f t="shared" si="21"/>
        <v>36335.71</v>
      </c>
      <c r="J78" s="56">
        <f t="shared" si="22"/>
        <v>-36335.71</v>
      </c>
      <c r="K78" s="57" t="str">
        <f t="shared" si="23"/>
        <v>NA</v>
      </c>
      <c r="L78" s="57" t="str">
        <f t="shared" si="24"/>
        <v>NA</v>
      </c>
      <c r="M78" s="57" t="str">
        <f t="shared" si="25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449</v>
      </c>
      <c r="C79" s="51" t="s">
        <v>450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21"/>
        <v>0</v>
      </c>
      <c r="J79" s="56">
        <f t="shared" si="22"/>
        <v>0</v>
      </c>
      <c r="K79" s="57" t="str">
        <f t="shared" si="23"/>
        <v>NA</v>
      </c>
      <c r="L79" s="57" t="str">
        <f t="shared" si="24"/>
        <v>NA</v>
      </c>
      <c r="M79" s="57" t="str">
        <f t="shared" si="25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249</v>
      </c>
      <c r="C80" s="51" t="s">
        <v>250</v>
      </c>
      <c r="D80" s="56">
        <v>0</v>
      </c>
      <c r="E80" s="56">
        <v>0</v>
      </c>
      <c r="F80" s="56">
        <v>0</v>
      </c>
      <c r="G80" s="56">
        <v>123721.63</v>
      </c>
      <c r="H80" s="56">
        <v>5508</v>
      </c>
      <c r="I80" s="56">
        <f t="shared" si="21"/>
        <v>129229.63</v>
      </c>
      <c r="J80" s="56">
        <f t="shared" si="22"/>
        <v>-129229.63</v>
      </c>
      <c r="K80" s="57" t="str">
        <f t="shared" si="23"/>
        <v>NA</v>
      </c>
      <c r="L80" s="57" t="str">
        <f t="shared" si="24"/>
        <v>NA</v>
      </c>
      <c r="M80" s="57" t="str">
        <f t="shared" si="2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177</v>
      </c>
      <c r="C81" s="51" t="s">
        <v>178</v>
      </c>
      <c r="D81" s="56">
        <v>502000</v>
      </c>
      <c r="E81" s="56">
        <v>998560</v>
      </c>
      <c r="F81" s="56">
        <v>0</v>
      </c>
      <c r="G81" s="56">
        <v>15848.88</v>
      </c>
      <c r="H81" s="56">
        <v>1000</v>
      </c>
      <c r="I81" s="56">
        <f t="shared" si="21"/>
        <v>16848.879999999997</v>
      </c>
      <c r="J81" s="56">
        <f t="shared" si="22"/>
        <v>981711.12</v>
      </c>
      <c r="K81" s="57">
        <f t="shared" si="23"/>
        <v>0.9831268226245794</v>
      </c>
      <c r="L81" s="57">
        <f t="shared" si="24"/>
        <v>-1</v>
      </c>
      <c r="M81" s="57">
        <f t="shared" si="25"/>
        <v>-0.98412826470116965</v>
      </c>
      <c r="R81" s="53"/>
      <c r="S81" s="53"/>
      <c r="T81" s="53"/>
      <c r="U81" s="53"/>
      <c r="V81" s="53"/>
    </row>
    <row r="82" spans="2:22" s="51" customFormat="1" x14ac:dyDescent="0.2">
      <c r="B82" s="51" t="s">
        <v>179</v>
      </c>
      <c r="C82" s="51" t="s">
        <v>180</v>
      </c>
      <c r="D82" s="56">
        <v>6875133.8200000003</v>
      </c>
      <c r="E82" s="56">
        <v>12295235.300000001</v>
      </c>
      <c r="F82" s="56">
        <v>116120.67</v>
      </c>
      <c r="G82" s="56">
        <v>6256060.5500000007</v>
      </c>
      <c r="H82" s="56">
        <v>216555.3</v>
      </c>
      <c r="I82" s="56">
        <f t="shared" si="21"/>
        <v>6472615.8500000006</v>
      </c>
      <c r="J82" s="56">
        <f t="shared" si="22"/>
        <v>5822619.4500000002</v>
      </c>
      <c r="K82" s="57">
        <f t="shared" si="23"/>
        <v>0.47356714271259209</v>
      </c>
      <c r="L82" s="57">
        <f t="shared" si="24"/>
        <v>-0.99055563662128532</v>
      </c>
      <c r="M82" s="57">
        <f t="shared" si="25"/>
        <v>-0.49118008746038389</v>
      </c>
      <c r="R82" s="53"/>
      <c r="S82" s="53"/>
      <c r="T82" s="53"/>
      <c r="U82" s="53"/>
      <c r="V82" s="53"/>
    </row>
    <row r="83" spans="2:22" s="51" customFormat="1" x14ac:dyDescent="0.2">
      <c r="B83" s="51" t="s">
        <v>451</v>
      </c>
      <c r="C83" s="51" t="s">
        <v>452</v>
      </c>
      <c r="D83" s="56">
        <v>0</v>
      </c>
      <c r="E83" s="56">
        <v>14994</v>
      </c>
      <c r="F83" s="56">
        <v>0</v>
      </c>
      <c r="G83" s="56">
        <v>0</v>
      </c>
      <c r="H83" s="56">
        <v>14994</v>
      </c>
      <c r="I83" s="56">
        <f t="shared" si="21"/>
        <v>14994</v>
      </c>
      <c r="J83" s="56">
        <f t="shared" si="22"/>
        <v>0</v>
      </c>
      <c r="K83" s="57">
        <f t="shared" si="23"/>
        <v>0</v>
      </c>
      <c r="L83" s="57">
        <f t="shared" si="24"/>
        <v>-1</v>
      </c>
      <c r="M83" s="57">
        <f t="shared" si="25"/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181</v>
      </c>
      <c r="C84" s="51" t="s">
        <v>182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21"/>
        <v>0</v>
      </c>
      <c r="J84" s="56">
        <f t="shared" si="22"/>
        <v>0</v>
      </c>
      <c r="K84" s="57" t="str">
        <f t="shared" si="23"/>
        <v>NA</v>
      </c>
      <c r="L84" s="57" t="str">
        <f t="shared" si="24"/>
        <v>NA</v>
      </c>
      <c r="M84" s="57" t="str">
        <f t="shared" si="2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183</v>
      </c>
      <c r="C85" s="51" t="s">
        <v>184</v>
      </c>
      <c r="D85" s="56">
        <v>1000</v>
      </c>
      <c r="E85" s="56">
        <v>1000</v>
      </c>
      <c r="F85" s="56">
        <v>0</v>
      </c>
      <c r="G85" s="56">
        <v>0</v>
      </c>
      <c r="H85" s="56">
        <v>0</v>
      </c>
      <c r="I85" s="56">
        <f t="shared" si="21"/>
        <v>0</v>
      </c>
      <c r="J85" s="56">
        <f t="shared" si="22"/>
        <v>1000</v>
      </c>
      <c r="K85" s="57">
        <f t="shared" si="23"/>
        <v>1</v>
      </c>
      <c r="L85" s="57">
        <f t="shared" si="24"/>
        <v>-1</v>
      </c>
      <c r="M85" s="57">
        <f t="shared" si="25"/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185</v>
      </c>
      <c r="C86" s="51" t="s">
        <v>186</v>
      </c>
      <c r="D86" s="56">
        <v>428626</v>
      </c>
      <c r="E86" s="56">
        <v>178666.77</v>
      </c>
      <c r="F86" s="56">
        <v>8529.84</v>
      </c>
      <c r="G86" s="56">
        <v>93104.22</v>
      </c>
      <c r="H86" s="56">
        <v>0</v>
      </c>
      <c r="I86" s="56">
        <f t="shared" si="21"/>
        <v>93104.22</v>
      </c>
      <c r="J86" s="56">
        <f t="shared" si="22"/>
        <v>85562.549999999988</v>
      </c>
      <c r="K86" s="57">
        <f t="shared" si="23"/>
        <v>0.47889459243036631</v>
      </c>
      <c r="L86" s="57">
        <f t="shared" si="24"/>
        <v>-0.95225838582070976</v>
      </c>
      <c r="M86" s="57">
        <f t="shared" si="25"/>
        <v>-0.47889459243036631</v>
      </c>
      <c r="R86" s="53"/>
      <c r="S86" s="53"/>
      <c r="T86" s="53"/>
      <c r="U86" s="53"/>
      <c r="V86" s="53"/>
    </row>
    <row r="87" spans="2:22" s="51" customFormat="1" x14ac:dyDescent="0.2">
      <c r="B87" s="51" t="s">
        <v>191</v>
      </c>
      <c r="C87" s="51" t="s">
        <v>192</v>
      </c>
      <c r="D87" s="56">
        <v>28000</v>
      </c>
      <c r="E87" s="56">
        <v>0</v>
      </c>
      <c r="F87" s="56">
        <v>25340.92</v>
      </c>
      <c r="G87" s="56">
        <v>373845.05000000005</v>
      </c>
      <c r="H87" s="56">
        <v>894.13</v>
      </c>
      <c r="I87" s="56">
        <f t="shared" si="21"/>
        <v>374739.18000000005</v>
      </c>
      <c r="J87" s="56">
        <f t="shared" si="22"/>
        <v>-374739.18000000005</v>
      </c>
      <c r="K87" s="57" t="str">
        <f t="shared" si="23"/>
        <v>NA</v>
      </c>
      <c r="L87" s="57" t="str">
        <f t="shared" si="24"/>
        <v>NA</v>
      </c>
      <c r="M87" s="57" t="str">
        <f t="shared" si="25"/>
        <v>NA</v>
      </c>
      <c r="R87" s="53"/>
      <c r="S87" s="53"/>
      <c r="T87" s="53"/>
      <c r="U87" s="53"/>
      <c r="V87" s="53"/>
    </row>
    <row r="88" spans="2:22" s="51" customFormat="1" x14ac:dyDescent="0.2">
      <c r="B88" s="51" t="s">
        <v>193</v>
      </c>
      <c r="C88" s="51" t="s">
        <v>194</v>
      </c>
      <c r="D88" s="56">
        <v>14420462.75</v>
      </c>
      <c r="E88" s="56">
        <v>14653607.890000001</v>
      </c>
      <c r="F88" s="56">
        <v>2062981.9300000006</v>
      </c>
      <c r="G88" s="56">
        <v>6834411.7299999977</v>
      </c>
      <c r="H88" s="56">
        <v>2980663.1700000004</v>
      </c>
      <c r="I88" s="56">
        <f t="shared" si="21"/>
        <v>9815074.8999999985</v>
      </c>
      <c r="J88" s="56">
        <f t="shared" si="22"/>
        <v>4838532.9900000021</v>
      </c>
      <c r="K88" s="57">
        <f t="shared" si="23"/>
        <v>0.33019397177277698</v>
      </c>
      <c r="L88" s="57">
        <f t="shared" si="24"/>
        <v>-0.8592167918313256</v>
      </c>
      <c r="M88" s="57">
        <f t="shared" si="25"/>
        <v>-0.53360211483043873</v>
      </c>
      <c r="R88" s="53"/>
      <c r="S88" s="53"/>
      <c r="T88" s="53"/>
      <c r="U88" s="53"/>
      <c r="V88" s="53"/>
    </row>
    <row r="89" spans="2:22" s="51" customFormat="1" x14ac:dyDescent="0.2">
      <c r="B89" s="51" t="s">
        <v>453</v>
      </c>
      <c r="C89" s="51" t="s">
        <v>454</v>
      </c>
      <c r="D89" s="56">
        <v>4313025.7299999995</v>
      </c>
      <c r="E89" s="56">
        <v>3948904.1599999988</v>
      </c>
      <c r="F89" s="56">
        <v>0</v>
      </c>
      <c r="G89" s="56">
        <v>116533.5</v>
      </c>
      <c r="H89" s="56">
        <v>0</v>
      </c>
      <c r="I89" s="56">
        <f t="shared" si="21"/>
        <v>116533.5</v>
      </c>
      <c r="J89" s="56">
        <f t="shared" si="22"/>
        <v>3832370.6599999988</v>
      </c>
      <c r="K89" s="57">
        <f t="shared" si="23"/>
        <v>0.97048966111145119</v>
      </c>
      <c r="L89" s="57">
        <f t="shared" si="24"/>
        <v>-1</v>
      </c>
      <c r="M89" s="57">
        <f t="shared" si="25"/>
        <v>-0.97048966111145119</v>
      </c>
      <c r="R89" s="53"/>
      <c r="S89" s="53"/>
      <c r="T89" s="53"/>
      <c r="U89" s="53"/>
      <c r="V89" s="53"/>
    </row>
    <row r="90" spans="2:22" s="51" customFormat="1" x14ac:dyDescent="0.2">
      <c r="B90" s="51" t="s">
        <v>197</v>
      </c>
      <c r="C90" s="51" t="s">
        <v>198</v>
      </c>
      <c r="D90" s="56">
        <v>299782.90000000002</v>
      </c>
      <c r="E90" s="56">
        <v>889587.25</v>
      </c>
      <c r="F90" s="56">
        <v>102149.88</v>
      </c>
      <c r="G90" s="56">
        <v>359033.6399999999</v>
      </c>
      <c r="H90" s="56">
        <v>283538.22000000003</v>
      </c>
      <c r="I90" s="56">
        <f t="shared" si="21"/>
        <v>642571.85999999987</v>
      </c>
      <c r="J90" s="56">
        <f t="shared" si="22"/>
        <v>247015.39000000013</v>
      </c>
      <c r="K90" s="57">
        <f t="shared" si="23"/>
        <v>0.27767415731284384</v>
      </c>
      <c r="L90" s="57">
        <f t="shared" si="24"/>
        <v>-0.88517160064962708</v>
      </c>
      <c r="M90" s="57">
        <f t="shared" si="25"/>
        <v>-0.59640424252933044</v>
      </c>
      <c r="R90" s="53"/>
      <c r="S90" s="53"/>
      <c r="T90" s="53"/>
      <c r="U90" s="53"/>
      <c r="V90" s="53"/>
    </row>
    <row r="91" spans="2:22" s="51" customFormat="1" x14ac:dyDescent="0.2">
      <c r="B91" s="51" t="s">
        <v>199</v>
      </c>
      <c r="C91" s="51" t="s">
        <v>200</v>
      </c>
      <c r="D91" s="56">
        <v>689466</v>
      </c>
      <c r="E91" s="56">
        <v>417756.52</v>
      </c>
      <c r="F91" s="56">
        <v>12544.91</v>
      </c>
      <c r="G91" s="56">
        <v>75666.64</v>
      </c>
      <c r="H91" s="56">
        <v>0</v>
      </c>
      <c r="I91" s="56">
        <f t="shared" ref="I91:I154" si="31">SUM(G91:H91)</f>
        <v>75666.64</v>
      </c>
      <c r="J91" s="56">
        <f t="shared" ref="J91:J154" si="32">E91-I91</f>
        <v>342089.88</v>
      </c>
      <c r="K91" s="57">
        <f t="shared" ref="K91:K154" si="33">IF(E91=0,"NA",J91/E91)</f>
        <v>0.81887382631394956</v>
      </c>
      <c r="L91" s="57">
        <f t="shared" ref="L91:L154" si="34">IF(E91=0,"NA",(  ( F91 - (E91/$L$6)) / (E91/$L$6)))</f>
        <v>-0.96997076191653464</v>
      </c>
      <c r="M91" s="57">
        <f t="shared" ref="M91:M154" si="35">IF(E91=0,"NA",(  ( G91 - ($M$6*(E91/12))) / ($M$6*(E91/12))))</f>
        <v>-0.81887382631394956</v>
      </c>
      <c r="R91" s="53"/>
      <c r="S91" s="53"/>
      <c r="T91" s="53"/>
      <c r="U91" s="53"/>
      <c r="V91" s="53"/>
    </row>
    <row r="92" spans="2:22" s="51" customFormat="1" x14ac:dyDescent="0.2">
      <c r="B92" s="51" t="s">
        <v>201</v>
      </c>
      <c r="C92" s="51" t="s">
        <v>202</v>
      </c>
      <c r="D92" s="56">
        <v>1745834.02</v>
      </c>
      <c r="E92" s="56">
        <v>8095825.6299999999</v>
      </c>
      <c r="F92" s="56">
        <v>452502.36000000004</v>
      </c>
      <c r="G92" s="56">
        <v>2445614.31</v>
      </c>
      <c r="H92" s="56">
        <v>1488504.9699999995</v>
      </c>
      <c r="I92" s="56">
        <f t="shared" si="31"/>
        <v>3934119.2799999993</v>
      </c>
      <c r="J92" s="56">
        <f t="shared" si="32"/>
        <v>4161706.3500000006</v>
      </c>
      <c r="K92" s="57">
        <f t="shared" si="33"/>
        <v>0.51405582829975061</v>
      </c>
      <c r="L92" s="57">
        <f t="shared" si="34"/>
        <v>-0.94410670626066828</v>
      </c>
      <c r="M92" s="57">
        <f t="shared" si="35"/>
        <v>-0.69791662743605798</v>
      </c>
      <c r="R92" s="53"/>
      <c r="S92" s="53"/>
      <c r="T92" s="53"/>
      <c r="U92" s="53"/>
      <c r="V92" s="53"/>
    </row>
    <row r="93" spans="2:22" s="51" customFormat="1" x14ac:dyDescent="0.2">
      <c r="B93" s="51" t="s">
        <v>205</v>
      </c>
      <c r="C93" s="51" t="s">
        <v>206</v>
      </c>
      <c r="D93" s="56">
        <v>1349466.48</v>
      </c>
      <c r="E93" s="56">
        <v>41532507.109999999</v>
      </c>
      <c r="F93" s="56">
        <v>2537802.64</v>
      </c>
      <c r="G93" s="56">
        <v>8335686.0199999996</v>
      </c>
      <c r="H93" s="56">
        <v>5847080.3700000001</v>
      </c>
      <c r="I93" s="56">
        <f t="shared" si="31"/>
        <v>14182766.390000001</v>
      </c>
      <c r="J93" s="56">
        <f t="shared" si="32"/>
        <v>27349740.719999999</v>
      </c>
      <c r="K93" s="57">
        <f t="shared" si="33"/>
        <v>0.65851408024956093</v>
      </c>
      <c r="L93" s="57">
        <f t="shared" si="34"/>
        <v>-0.93889599216154807</v>
      </c>
      <c r="M93" s="57">
        <f t="shared" si="35"/>
        <v>-0.79929730709675906</v>
      </c>
      <c r="R93" s="53"/>
      <c r="S93" s="53"/>
      <c r="T93" s="53"/>
      <c r="U93" s="53"/>
      <c r="V93" s="53"/>
    </row>
    <row r="94" spans="2:22" s="51" customFormat="1" x14ac:dyDescent="0.2">
      <c r="B94" s="51" t="s">
        <v>209</v>
      </c>
      <c r="C94" s="51" t="s">
        <v>210</v>
      </c>
      <c r="D94" s="56">
        <v>5900</v>
      </c>
      <c r="E94" s="56">
        <v>4699425.8899999997</v>
      </c>
      <c r="F94" s="56">
        <v>4623.84</v>
      </c>
      <c r="G94" s="56">
        <v>3630201.79</v>
      </c>
      <c r="H94" s="56">
        <v>3867.8</v>
      </c>
      <c r="I94" s="56">
        <f t="shared" si="31"/>
        <v>3634069.59</v>
      </c>
      <c r="J94" s="56">
        <f t="shared" si="32"/>
        <v>1065356.2999999998</v>
      </c>
      <c r="K94" s="57">
        <f t="shared" si="33"/>
        <v>0.2266992447454044</v>
      </c>
      <c r="L94" s="57">
        <f t="shared" si="34"/>
        <v>-0.99901608406894149</v>
      </c>
      <c r="M94" s="57">
        <f t="shared" si="35"/>
        <v>-0.22752228145042622</v>
      </c>
      <c r="R94" s="53"/>
      <c r="S94" s="53"/>
      <c r="T94" s="53"/>
      <c r="U94" s="53"/>
      <c r="V94" s="53"/>
    </row>
    <row r="95" spans="2:22" s="51" customFormat="1" x14ac:dyDescent="0.2">
      <c r="B95" s="51" t="s">
        <v>211</v>
      </c>
      <c r="C95" s="51" t="s">
        <v>212</v>
      </c>
      <c r="D95" s="56">
        <v>11352784.449999999</v>
      </c>
      <c r="E95" s="56">
        <v>33334610.129999999</v>
      </c>
      <c r="F95" s="56">
        <v>1889.92</v>
      </c>
      <c r="G95" s="56">
        <v>14032584.92</v>
      </c>
      <c r="H95" s="56">
        <v>0</v>
      </c>
      <c r="I95" s="56">
        <f t="shared" si="31"/>
        <v>14032584.92</v>
      </c>
      <c r="J95" s="56">
        <f t="shared" si="32"/>
        <v>19302025.210000001</v>
      </c>
      <c r="K95" s="57">
        <f t="shared" si="33"/>
        <v>0.57903857686425575</v>
      </c>
      <c r="L95" s="57">
        <f t="shared" si="34"/>
        <v>-0.99994330457165592</v>
      </c>
      <c r="M95" s="57">
        <f t="shared" si="35"/>
        <v>-0.57903857686425553</v>
      </c>
      <c r="R95" s="53"/>
      <c r="S95" s="53"/>
      <c r="T95" s="53"/>
      <c r="U95" s="53"/>
      <c r="V95" s="53"/>
    </row>
    <row r="96" spans="2:22" s="51" customFormat="1" x14ac:dyDescent="0.2">
      <c r="B96" s="51" t="s">
        <v>213</v>
      </c>
      <c r="C96" s="51" t="s">
        <v>214</v>
      </c>
      <c r="D96" s="56">
        <v>423189.23</v>
      </c>
      <c r="E96" s="56">
        <v>6161799.1799999997</v>
      </c>
      <c r="F96" s="56">
        <v>280739.31000000006</v>
      </c>
      <c r="G96" s="56">
        <v>707117.62999999954</v>
      </c>
      <c r="H96" s="56">
        <v>537644.65</v>
      </c>
      <c r="I96" s="56">
        <f t="shared" si="31"/>
        <v>1244762.2799999996</v>
      </c>
      <c r="J96" s="56">
        <f t="shared" si="32"/>
        <v>4917036.9000000004</v>
      </c>
      <c r="K96" s="57">
        <f t="shared" si="33"/>
        <v>0.79798720412046931</v>
      </c>
      <c r="L96" s="57">
        <f t="shared" si="34"/>
        <v>-0.95443874397737183</v>
      </c>
      <c r="M96" s="57">
        <f t="shared" si="35"/>
        <v>-0.88524169494274241</v>
      </c>
      <c r="R96" s="53"/>
      <c r="S96" s="53"/>
      <c r="T96" s="53"/>
      <c r="U96" s="53"/>
      <c r="V96" s="53"/>
    </row>
    <row r="97" spans="1:22" s="51" customFormat="1" x14ac:dyDescent="0.2">
      <c r="B97" s="51" t="s">
        <v>219</v>
      </c>
      <c r="C97" s="51" t="s">
        <v>220</v>
      </c>
      <c r="D97" s="56">
        <v>494768</v>
      </c>
      <c r="E97" s="56">
        <v>470792</v>
      </c>
      <c r="F97" s="56">
        <v>184851.97</v>
      </c>
      <c r="G97" s="56">
        <v>267396.47000000003</v>
      </c>
      <c r="H97" s="56">
        <v>7051</v>
      </c>
      <c r="I97" s="56">
        <f t="shared" si="31"/>
        <v>274447.47000000003</v>
      </c>
      <c r="J97" s="56">
        <f t="shared" si="32"/>
        <v>196344.52999999997</v>
      </c>
      <c r="K97" s="57">
        <f t="shared" si="33"/>
        <v>0.41705154293191044</v>
      </c>
      <c r="L97" s="57">
        <f t="shared" si="34"/>
        <v>-0.60735957705313603</v>
      </c>
      <c r="M97" s="57">
        <f t="shared" si="35"/>
        <v>-0.43202843293853754</v>
      </c>
      <c r="R97" s="53"/>
      <c r="S97" s="53"/>
      <c r="T97" s="53"/>
      <c r="U97" s="53"/>
      <c r="V97" s="53"/>
    </row>
    <row r="98" spans="1:22" s="51" customFormat="1" x14ac:dyDescent="0.2">
      <c r="B98" s="51" t="s">
        <v>221</v>
      </c>
      <c r="C98" s="51" t="s">
        <v>222</v>
      </c>
      <c r="D98" s="56">
        <v>42282</v>
      </c>
      <c r="E98" s="56">
        <v>787738</v>
      </c>
      <c r="F98" s="56">
        <v>68629.78</v>
      </c>
      <c r="G98" s="56">
        <v>377030.78</v>
      </c>
      <c r="H98" s="56">
        <v>659269</v>
      </c>
      <c r="I98" s="56">
        <f t="shared" si="31"/>
        <v>1036299.78</v>
      </c>
      <c r="J98" s="56">
        <f t="shared" si="32"/>
        <v>-248561.78000000003</v>
      </c>
      <c r="K98" s="57">
        <f t="shared" si="33"/>
        <v>-0.31553864355915295</v>
      </c>
      <c r="L98" s="57">
        <f t="shared" si="34"/>
        <v>-0.91287740340062307</v>
      </c>
      <c r="M98" s="57">
        <f t="shared" si="35"/>
        <v>-0.5213754065438001</v>
      </c>
      <c r="R98" s="53"/>
      <c r="S98" s="53"/>
      <c r="T98" s="53"/>
      <c r="U98" s="53"/>
      <c r="V98" s="53"/>
    </row>
    <row r="99" spans="1:22" s="51" customFormat="1" x14ac:dyDescent="0.2">
      <c r="B99" s="51" t="s">
        <v>223</v>
      </c>
      <c r="C99" s="51" t="s">
        <v>224</v>
      </c>
      <c r="D99" s="56">
        <v>123634</v>
      </c>
      <c r="E99" s="56">
        <v>56397.99</v>
      </c>
      <c r="F99" s="56">
        <v>138641.03</v>
      </c>
      <c r="G99" s="56">
        <v>1425963.8800000001</v>
      </c>
      <c r="H99" s="56">
        <v>170679.94</v>
      </c>
      <c r="I99" s="56">
        <f t="shared" si="31"/>
        <v>1596643.82</v>
      </c>
      <c r="J99" s="56">
        <f t="shared" si="32"/>
        <v>-1540245.83</v>
      </c>
      <c r="K99" s="57">
        <f t="shared" si="33"/>
        <v>-27.310296519432697</v>
      </c>
      <c r="L99" s="57">
        <f t="shared" si="34"/>
        <v>1.4582618990499485</v>
      </c>
      <c r="M99" s="57">
        <f t="shared" si="35"/>
        <v>24.283948594621908</v>
      </c>
      <c r="R99" s="53"/>
      <c r="S99" s="53"/>
      <c r="T99" s="53"/>
      <c r="U99" s="53"/>
      <c r="V99" s="53"/>
    </row>
    <row r="100" spans="1:22" s="51" customFormat="1" x14ac:dyDescent="0.2">
      <c r="B100" s="51" t="s">
        <v>225</v>
      </c>
      <c r="C100" s="51" t="s">
        <v>226</v>
      </c>
      <c r="D100" s="56">
        <v>0</v>
      </c>
      <c r="E100" s="56">
        <v>0</v>
      </c>
      <c r="F100" s="56">
        <v>623183.93000000005</v>
      </c>
      <c r="G100" s="56">
        <v>4487534</v>
      </c>
      <c r="H100" s="56">
        <v>25462.04</v>
      </c>
      <c r="I100" s="56">
        <f t="shared" si="31"/>
        <v>4512996.04</v>
      </c>
      <c r="J100" s="56">
        <f t="shared" si="32"/>
        <v>-4512996.04</v>
      </c>
      <c r="K100" s="57" t="str">
        <f t="shared" si="33"/>
        <v>NA</v>
      </c>
      <c r="L100" s="57" t="str">
        <f t="shared" si="34"/>
        <v>NA</v>
      </c>
      <c r="M100" s="57" t="str">
        <f t="shared" si="35"/>
        <v>NA</v>
      </c>
      <c r="R100" s="53"/>
      <c r="S100" s="53"/>
      <c r="T100" s="53"/>
      <c r="U100" s="53"/>
      <c r="V100" s="53"/>
    </row>
    <row r="101" spans="1:22" s="51" customFormat="1" x14ac:dyDescent="0.2">
      <c r="A101" s="63" t="s">
        <v>227</v>
      </c>
      <c r="B101" s="63"/>
      <c r="C101" s="63"/>
      <c r="D101" s="64">
        <v>137644383.75</v>
      </c>
      <c r="E101" s="64">
        <v>269819685.30000001</v>
      </c>
      <c r="F101" s="64">
        <v>10641130.109999999</v>
      </c>
      <c r="G101" s="64">
        <v>107984174.14000002</v>
      </c>
      <c r="H101" s="64">
        <v>12657143.280000001</v>
      </c>
      <c r="I101" s="64">
        <f t="shared" si="31"/>
        <v>120641317.42000002</v>
      </c>
      <c r="J101" s="64">
        <f t="shared" si="32"/>
        <v>149178367.88</v>
      </c>
      <c r="K101" s="65">
        <f t="shared" si="33"/>
        <v>0.552881705847872</v>
      </c>
      <c r="L101" s="65">
        <f t="shared" si="34"/>
        <v>-0.96056206907895314</v>
      </c>
      <c r="M101" s="65">
        <f t="shared" si="35"/>
        <v>-0.59979134205891094</v>
      </c>
      <c r="R101" s="53"/>
      <c r="S101" s="53"/>
      <c r="T101" s="53"/>
      <c r="U101" s="53"/>
      <c r="V101" s="53"/>
    </row>
    <row r="102" spans="1:22" s="51" customFormat="1" x14ac:dyDescent="0.2">
      <c r="A102" s="51" t="s">
        <v>228</v>
      </c>
      <c r="B102" s="51" t="s">
        <v>106</v>
      </c>
      <c r="C102" s="51" t="s">
        <v>107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1"/>
        <v>0</v>
      </c>
      <c r="J102" s="56">
        <f t="shared" si="32"/>
        <v>0</v>
      </c>
      <c r="K102" s="57" t="str">
        <f t="shared" si="33"/>
        <v>NA</v>
      </c>
      <c r="L102" s="57" t="str">
        <f t="shared" si="34"/>
        <v>NA</v>
      </c>
      <c r="M102" s="57" t="str">
        <f t="shared" si="35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108</v>
      </c>
      <c r="C103" s="51" t="s">
        <v>107</v>
      </c>
      <c r="D103" s="56">
        <v>0</v>
      </c>
      <c r="E103" s="56">
        <v>1642.5</v>
      </c>
      <c r="F103" s="56">
        <v>0</v>
      </c>
      <c r="G103" s="56">
        <v>6215</v>
      </c>
      <c r="H103" s="56">
        <v>0</v>
      </c>
      <c r="I103" s="56">
        <f t="shared" si="31"/>
        <v>6215</v>
      </c>
      <c r="J103" s="56">
        <f t="shared" si="32"/>
        <v>-4572.5</v>
      </c>
      <c r="K103" s="57">
        <f t="shared" si="33"/>
        <v>-2.7838660578386607</v>
      </c>
      <c r="L103" s="57">
        <f t="shared" si="34"/>
        <v>-1</v>
      </c>
      <c r="M103" s="57">
        <f t="shared" si="35"/>
        <v>2.7838660578386607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111</v>
      </c>
      <c r="C104" s="51" t="s">
        <v>112</v>
      </c>
      <c r="D104" s="56">
        <v>0</v>
      </c>
      <c r="E104" s="56">
        <v>51960</v>
      </c>
      <c r="F104" s="56">
        <v>3500</v>
      </c>
      <c r="G104" s="56">
        <v>255500</v>
      </c>
      <c r="H104" s="56">
        <v>0</v>
      </c>
      <c r="I104" s="56">
        <f t="shared" si="31"/>
        <v>255500</v>
      </c>
      <c r="J104" s="56">
        <f t="shared" si="32"/>
        <v>-203540</v>
      </c>
      <c r="K104" s="57">
        <f t="shared" si="33"/>
        <v>-3.9172440338722092</v>
      </c>
      <c r="L104" s="57">
        <f t="shared" si="34"/>
        <v>-0.93264049268668203</v>
      </c>
      <c r="M104" s="57">
        <f t="shared" si="35"/>
        <v>3.9172440338722092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113</v>
      </c>
      <c r="C105" s="51" t="s">
        <v>114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1"/>
        <v>0</v>
      </c>
      <c r="J105" s="56">
        <f t="shared" si="32"/>
        <v>0</v>
      </c>
      <c r="K105" s="57" t="str">
        <f t="shared" si="33"/>
        <v>NA</v>
      </c>
      <c r="L105" s="57" t="str">
        <f t="shared" si="34"/>
        <v>NA</v>
      </c>
      <c r="M105" s="57" t="str">
        <f t="shared" si="3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119</v>
      </c>
      <c r="C106" s="51" t="s">
        <v>120</v>
      </c>
      <c r="D106" s="56">
        <v>0</v>
      </c>
      <c r="E106" s="56">
        <v>0</v>
      </c>
      <c r="F106" s="56">
        <v>35625.949999999997</v>
      </c>
      <c r="G106" s="56">
        <v>336947.69</v>
      </c>
      <c r="H106" s="56">
        <v>0</v>
      </c>
      <c r="I106" s="56">
        <f t="shared" si="31"/>
        <v>336947.69</v>
      </c>
      <c r="J106" s="56">
        <f t="shared" si="32"/>
        <v>-336947.69</v>
      </c>
      <c r="K106" s="57" t="str">
        <f t="shared" si="33"/>
        <v>NA</v>
      </c>
      <c r="L106" s="57" t="str">
        <f t="shared" si="34"/>
        <v>NA</v>
      </c>
      <c r="M106" s="57" t="str">
        <f t="shared" si="35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121</v>
      </c>
      <c r="C107" s="51" t="s">
        <v>122</v>
      </c>
      <c r="D107" s="56">
        <v>0</v>
      </c>
      <c r="E107" s="56">
        <v>0</v>
      </c>
      <c r="F107" s="56">
        <v>0</v>
      </c>
      <c r="G107" s="56">
        <v>10500</v>
      </c>
      <c r="H107" s="56">
        <v>0</v>
      </c>
      <c r="I107" s="56">
        <f t="shared" si="31"/>
        <v>10500</v>
      </c>
      <c r="J107" s="56">
        <f t="shared" si="32"/>
        <v>-10500</v>
      </c>
      <c r="K107" s="57" t="str">
        <f t="shared" si="33"/>
        <v>NA</v>
      </c>
      <c r="L107" s="57" t="str">
        <f t="shared" si="34"/>
        <v>NA</v>
      </c>
      <c r="M107" s="57" t="str">
        <f t="shared" si="3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123</v>
      </c>
      <c r="C108" s="51" t="s">
        <v>124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1"/>
        <v>0</v>
      </c>
      <c r="J108" s="56">
        <f t="shared" si="32"/>
        <v>0</v>
      </c>
      <c r="K108" s="57" t="str">
        <f t="shared" si="33"/>
        <v>NA</v>
      </c>
      <c r="L108" s="57" t="str">
        <f t="shared" si="34"/>
        <v>NA</v>
      </c>
      <c r="M108" s="57" t="str">
        <f t="shared" si="3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229</v>
      </c>
      <c r="C109" s="51" t="s">
        <v>230</v>
      </c>
      <c r="D109" s="56">
        <v>0</v>
      </c>
      <c r="E109" s="56">
        <v>0</v>
      </c>
      <c r="F109" s="56">
        <v>0</v>
      </c>
      <c r="G109" s="56">
        <v>3500</v>
      </c>
      <c r="H109" s="56">
        <v>0</v>
      </c>
      <c r="I109" s="56">
        <f t="shared" si="31"/>
        <v>3500</v>
      </c>
      <c r="J109" s="56">
        <f t="shared" si="32"/>
        <v>-3500</v>
      </c>
      <c r="K109" s="57" t="str">
        <f t="shared" si="33"/>
        <v>NA</v>
      </c>
      <c r="L109" s="57" t="str">
        <f t="shared" si="34"/>
        <v>NA</v>
      </c>
      <c r="M109" s="57" t="str">
        <f t="shared" si="35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231</v>
      </c>
      <c r="C110" s="51" t="s">
        <v>232</v>
      </c>
      <c r="D110" s="56">
        <v>76504.44</v>
      </c>
      <c r="E110" s="56">
        <v>77510</v>
      </c>
      <c r="F110" s="56">
        <v>6946.16</v>
      </c>
      <c r="G110" s="56">
        <v>97761.600000000006</v>
      </c>
      <c r="H110" s="56">
        <v>0</v>
      </c>
      <c r="I110" s="56">
        <f t="shared" si="31"/>
        <v>97761.600000000006</v>
      </c>
      <c r="J110" s="56">
        <f t="shared" si="32"/>
        <v>-20251.600000000006</v>
      </c>
      <c r="K110" s="57">
        <f t="shared" si="33"/>
        <v>-0.26127725454780037</v>
      </c>
      <c r="L110" s="57">
        <f t="shared" si="34"/>
        <v>-0.91038369242678363</v>
      </c>
      <c r="M110" s="57">
        <f t="shared" si="35"/>
        <v>0.26127725454780037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127</v>
      </c>
      <c r="C111" s="51" t="s">
        <v>128</v>
      </c>
      <c r="D111" s="56">
        <v>127235.51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31"/>
        <v>0</v>
      </c>
      <c r="J111" s="56">
        <f t="shared" si="32"/>
        <v>0</v>
      </c>
      <c r="K111" s="57" t="str">
        <f t="shared" si="33"/>
        <v>NA</v>
      </c>
      <c r="L111" s="57" t="str">
        <f t="shared" si="34"/>
        <v>NA</v>
      </c>
      <c r="M111" s="57" t="str">
        <f t="shared" si="35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273</v>
      </c>
      <c r="C112" s="51" t="s">
        <v>274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1"/>
        <v>0</v>
      </c>
      <c r="J112" s="56">
        <f t="shared" si="32"/>
        <v>0</v>
      </c>
      <c r="K112" s="57" t="str">
        <f t="shared" si="33"/>
        <v>NA</v>
      </c>
      <c r="L112" s="57" t="str">
        <f t="shared" si="34"/>
        <v>NA</v>
      </c>
      <c r="M112" s="57" t="str">
        <f t="shared" si="35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233</v>
      </c>
      <c r="C113" s="51" t="s">
        <v>234</v>
      </c>
      <c r="D113" s="56">
        <v>793567.13</v>
      </c>
      <c r="E113" s="56">
        <v>1035107</v>
      </c>
      <c r="F113" s="56">
        <v>504156.69999999995</v>
      </c>
      <c r="G113" s="56">
        <v>1369258.05</v>
      </c>
      <c r="H113" s="56">
        <v>0</v>
      </c>
      <c r="I113" s="56">
        <f t="shared" si="31"/>
        <v>1369258.05</v>
      </c>
      <c r="J113" s="56">
        <f t="shared" si="32"/>
        <v>-334151.05000000005</v>
      </c>
      <c r="K113" s="57">
        <f t="shared" si="33"/>
        <v>-0.32281788259571237</v>
      </c>
      <c r="L113" s="57">
        <f t="shared" si="34"/>
        <v>-0.51294243010625962</v>
      </c>
      <c r="M113" s="57">
        <f t="shared" si="35"/>
        <v>0.32281788259571237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129</v>
      </c>
      <c r="C114" s="51" t="s">
        <v>130</v>
      </c>
      <c r="D114" s="56">
        <v>0</v>
      </c>
      <c r="E114" s="56">
        <v>0</v>
      </c>
      <c r="F114" s="56">
        <v>0</v>
      </c>
      <c r="G114" s="56">
        <v>26000</v>
      </c>
      <c r="H114" s="56">
        <v>0</v>
      </c>
      <c r="I114" s="56">
        <f t="shared" si="31"/>
        <v>26000</v>
      </c>
      <c r="J114" s="56">
        <f t="shared" si="32"/>
        <v>-26000</v>
      </c>
      <c r="K114" s="57" t="str">
        <f t="shared" si="33"/>
        <v>NA</v>
      </c>
      <c r="L114" s="57" t="str">
        <f t="shared" si="34"/>
        <v>NA</v>
      </c>
      <c r="M114" s="57" t="str">
        <f t="shared" si="35"/>
        <v>NA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131</v>
      </c>
      <c r="C115" s="51" t="s">
        <v>132</v>
      </c>
      <c r="D115" s="56">
        <v>0</v>
      </c>
      <c r="E115" s="56">
        <v>133406</v>
      </c>
      <c r="F115" s="56">
        <v>0</v>
      </c>
      <c r="G115" s="56">
        <v>165668.70000000001</v>
      </c>
      <c r="H115" s="56">
        <v>0</v>
      </c>
      <c r="I115" s="56">
        <f t="shared" si="31"/>
        <v>165668.70000000001</v>
      </c>
      <c r="J115" s="56">
        <f t="shared" si="32"/>
        <v>-32262.700000000012</v>
      </c>
      <c r="K115" s="57">
        <f t="shared" si="33"/>
        <v>-0.24183844804581511</v>
      </c>
      <c r="L115" s="57">
        <f t="shared" si="34"/>
        <v>-1</v>
      </c>
      <c r="M115" s="57">
        <f t="shared" si="35"/>
        <v>0.24183844804581511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235</v>
      </c>
      <c r="C116" s="51" t="s">
        <v>236</v>
      </c>
      <c r="D116" s="56">
        <v>0</v>
      </c>
      <c r="E116" s="56">
        <v>32583</v>
      </c>
      <c r="F116" s="56">
        <v>5656.1399999999994</v>
      </c>
      <c r="G116" s="56">
        <v>22156.14</v>
      </c>
      <c r="H116" s="56">
        <v>0</v>
      </c>
      <c r="I116" s="56">
        <f t="shared" si="31"/>
        <v>22156.14</v>
      </c>
      <c r="J116" s="56">
        <f t="shared" si="32"/>
        <v>10426.86</v>
      </c>
      <c r="K116" s="57">
        <f t="shared" si="33"/>
        <v>0.32000920725531723</v>
      </c>
      <c r="L116" s="57">
        <f t="shared" si="34"/>
        <v>-0.82640824970076421</v>
      </c>
      <c r="M116" s="57">
        <f t="shared" si="35"/>
        <v>-0.32000920725531723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237</v>
      </c>
      <c r="C117" s="51" t="s">
        <v>238</v>
      </c>
      <c r="D117" s="56">
        <v>129819.26000000001</v>
      </c>
      <c r="E117" s="56">
        <v>126717</v>
      </c>
      <c r="F117" s="56">
        <v>18943.34</v>
      </c>
      <c r="G117" s="56">
        <v>194452.33</v>
      </c>
      <c r="H117" s="56">
        <v>0</v>
      </c>
      <c r="I117" s="56">
        <f t="shared" si="31"/>
        <v>194452.33</v>
      </c>
      <c r="J117" s="56">
        <f t="shared" si="32"/>
        <v>-67735.329999999987</v>
      </c>
      <c r="K117" s="57">
        <f t="shared" si="33"/>
        <v>-0.53454019586953594</v>
      </c>
      <c r="L117" s="57">
        <f t="shared" si="34"/>
        <v>-0.85050671969822522</v>
      </c>
      <c r="M117" s="57">
        <f t="shared" si="35"/>
        <v>0.53454019586953594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239</v>
      </c>
      <c r="C118" s="51" t="s">
        <v>240</v>
      </c>
      <c r="D118" s="56">
        <v>1261977.4700000004</v>
      </c>
      <c r="E118" s="56">
        <v>1423312</v>
      </c>
      <c r="F118" s="56">
        <v>73804.660000000018</v>
      </c>
      <c r="G118" s="56">
        <v>863117.09999999951</v>
      </c>
      <c r="H118" s="56">
        <v>0</v>
      </c>
      <c r="I118" s="56">
        <f t="shared" si="31"/>
        <v>863117.09999999951</v>
      </c>
      <c r="J118" s="56">
        <f t="shared" si="32"/>
        <v>560194.90000000049</v>
      </c>
      <c r="K118" s="57">
        <f t="shared" si="33"/>
        <v>0.39358545420821328</v>
      </c>
      <c r="L118" s="57">
        <f t="shared" si="34"/>
        <v>-0.9481458316939646</v>
      </c>
      <c r="M118" s="57">
        <f t="shared" si="35"/>
        <v>-0.39358545420821328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573</v>
      </c>
      <c r="C119" s="51" t="s">
        <v>574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1"/>
        <v>0</v>
      </c>
      <c r="J119" s="56">
        <f t="shared" si="32"/>
        <v>0</v>
      </c>
      <c r="K119" s="57" t="str">
        <f t="shared" si="33"/>
        <v>NA</v>
      </c>
      <c r="L119" s="57" t="str">
        <f t="shared" si="34"/>
        <v>NA</v>
      </c>
      <c r="M119" s="57" t="str">
        <f t="shared" si="35"/>
        <v>NA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455</v>
      </c>
      <c r="C120" s="51" t="s">
        <v>456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1"/>
        <v>0</v>
      </c>
      <c r="J120" s="56">
        <f t="shared" si="32"/>
        <v>0</v>
      </c>
      <c r="K120" s="57" t="str">
        <f t="shared" si="33"/>
        <v>NA</v>
      </c>
      <c r="L120" s="57" t="str">
        <f t="shared" si="34"/>
        <v>NA</v>
      </c>
      <c r="M120" s="57" t="str">
        <f t="shared" si="35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259</v>
      </c>
      <c r="C121" s="51" t="s">
        <v>260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31"/>
        <v>0</v>
      </c>
      <c r="J121" s="56">
        <f t="shared" si="32"/>
        <v>0</v>
      </c>
      <c r="K121" s="57" t="str">
        <f t="shared" si="33"/>
        <v>NA</v>
      </c>
      <c r="L121" s="57" t="str">
        <f t="shared" si="34"/>
        <v>NA</v>
      </c>
      <c r="M121" s="57" t="str">
        <f t="shared" si="35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133</v>
      </c>
      <c r="C122" s="51" t="s">
        <v>134</v>
      </c>
      <c r="D122" s="56">
        <v>274169.63</v>
      </c>
      <c r="E122" s="56">
        <v>16000</v>
      </c>
      <c r="F122" s="56">
        <v>23638.61</v>
      </c>
      <c r="G122" s="56">
        <v>296328.17999999993</v>
      </c>
      <c r="H122" s="56">
        <v>0</v>
      </c>
      <c r="I122" s="56">
        <f t="shared" si="31"/>
        <v>296328.17999999993</v>
      </c>
      <c r="J122" s="56">
        <f t="shared" si="32"/>
        <v>-280328.17999999993</v>
      </c>
      <c r="K122" s="57">
        <f t="shared" si="33"/>
        <v>-17.520511249999995</v>
      </c>
      <c r="L122" s="57">
        <f t="shared" si="34"/>
        <v>0.47741312500000005</v>
      </c>
      <c r="M122" s="57">
        <f t="shared" si="35"/>
        <v>17.520511249999995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135</v>
      </c>
      <c r="C123" s="51" t="s">
        <v>136</v>
      </c>
      <c r="D123" s="56">
        <v>1386088.02</v>
      </c>
      <c r="E123" s="56">
        <v>4108885.99</v>
      </c>
      <c r="F123" s="56">
        <v>310521.66000000003</v>
      </c>
      <c r="G123" s="56">
        <v>1513407.8599999999</v>
      </c>
      <c r="H123" s="56">
        <v>0</v>
      </c>
      <c r="I123" s="56">
        <f t="shared" si="31"/>
        <v>1513407.8599999999</v>
      </c>
      <c r="J123" s="56">
        <f t="shared" si="32"/>
        <v>2595478.1300000004</v>
      </c>
      <c r="K123" s="57">
        <f t="shared" si="33"/>
        <v>0.63167440915049589</v>
      </c>
      <c r="L123" s="57">
        <f t="shared" si="34"/>
        <v>-0.92442680065698291</v>
      </c>
      <c r="M123" s="57">
        <f t="shared" si="35"/>
        <v>-0.63167440915049589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137</v>
      </c>
      <c r="C124" s="51" t="s">
        <v>138</v>
      </c>
      <c r="D124" s="56">
        <v>3397116.12</v>
      </c>
      <c r="E124" s="56">
        <v>19063429.090000011</v>
      </c>
      <c r="F124" s="56">
        <v>589560.72</v>
      </c>
      <c r="G124" s="56">
        <v>11732474.120000001</v>
      </c>
      <c r="H124" s="56">
        <v>0</v>
      </c>
      <c r="I124" s="56">
        <f t="shared" si="31"/>
        <v>11732474.120000001</v>
      </c>
      <c r="J124" s="56">
        <f t="shared" si="32"/>
        <v>7330954.97000001</v>
      </c>
      <c r="K124" s="57">
        <f t="shared" si="33"/>
        <v>0.3845559440219265</v>
      </c>
      <c r="L124" s="57">
        <f t="shared" si="34"/>
        <v>-0.96907373184453671</v>
      </c>
      <c r="M124" s="57">
        <f t="shared" si="35"/>
        <v>-0.3845559440219265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139</v>
      </c>
      <c r="C125" s="51" t="s">
        <v>140</v>
      </c>
      <c r="D125" s="56">
        <v>0</v>
      </c>
      <c r="E125" s="56">
        <v>10160</v>
      </c>
      <c r="F125" s="56">
        <v>0</v>
      </c>
      <c r="G125" s="56">
        <v>0</v>
      </c>
      <c r="H125" s="56">
        <v>0</v>
      </c>
      <c r="I125" s="56">
        <f t="shared" si="31"/>
        <v>0</v>
      </c>
      <c r="J125" s="56">
        <f t="shared" si="32"/>
        <v>10160</v>
      </c>
      <c r="K125" s="57">
        <f t="shared" si="33"/>
        <v>1</v>
      </c>
      <c r="L125" s="57">
        <f t="shared" si="34"/>
        <v>-1</v>
      </c>
      <c r="M125" s="57">
        <f t="shared" si="35"/>
        <v>-1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141</v>
      </c>
      <c r="C126" s="51" t="s">
        <v>142</v>
      </c>
      <c r="D126" s="56">
        <v>0</v>
      </c>
      <c r="E126" s="56">
        <v>13964</v>
      </c>
      <c r="F126" s="56">
        <v>0</v>
      </c>
      <c r="G126" s="56">
        <v>0</v>
      </c>
      <c r="H126" s="56">
        <v>0</v>
      </c>
      <c r="I126" s="56">
        <f t="shared" ref="I126:I133" si="36">SUM(G126:H126)</f>
        <v>0</v>
      </c>
      <c r="J126" s="56">
        <f t="shared" ref="J126:J133" si="37">E126-I126</f>
        <v>13964</v>
      </c>
      <c r="K126" s="57">
        <f t="shared" ref="K126:K133" si="38">IF(E126=0,"NA",J126/E126)</f>
        <v>1</v>
      </c>
      <c r="L126" s="57">
        <f t="shared" ref="L126:L133" si="39">IF(E126=0,"NA",(  ( F126 - (E126/$L$6)) / (E126/$L$6)))</f>
        <v>-1</v>
      </c>
      <c r="M126" s="57">
        <f t="shared" ref="M126:M133" si="40">IF(E126=0,"NA",(  ( G126 - ($M$6*(E126/12))) / ($M$6*(E126/12))))</f>
        <v>-1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143</v>
      </c>
      <c r="C127" s="51" t="s">
        <v>144</v>
      </c>
      <c r="D127" s="56">
        <v>922500.56</v>
      </c>
      <c r="E127" s="56">
        <v>2725735.5300000003</v>
      </c>
      <c r="F127" s="56">
        <v>279258.5</v>
      </c>
      <c r="G127" s="56">
        <v>2551991.04</v>
      </c>
      <c r="H127" s="56">
        <v>0</v>
      </c>
      <c r="I127" s="56">
        <f t="shared" si="36"/>
        <v>2551991.04</v>
      </c>
      <c r="J127" s="56">
        <f t="shared" si="37"/>
        <v>173744.49000000022</v>
      </c>
      <c r="K127" s="57">
        <f t="shared" si="38"/>
        <v>6.3742240612756809E-2</v>
      </c>
      <c r="L127" s="57">
        <f t="shared" si="39"/>
        <v>-0.89754747042534977</v>
      </c>
      <c r="M127" s="57">
        <f t="shared" si="40"/>
        <v>-6.3742240612756809E-2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145</v>
      </c>
      <c r="C128" s="51" t="s">
        <v>146</v>
      </c>
      <c r="D128" s="56">
        <v>0</v>
      </c>
      <c r="E128" s="56">
        <v>0</v>
      </c>
      <c r="F128" s="56">
        <v>13007.329999999998</v>
      </c>
      <c r="G128" s="56">
        <v>28501.809999999998</v>
      </c>
      <c r="H128" s="56">
        <v>0</v>
      </c>
      <c r="I128" s="56">
        <f t="shared" si="36"/>
        <v>28501.809999999998</v>
      </c>
      <c r="J128" s="56">
        <f t="shared" si="37"/>
        <v>-28501.809999999998</v>
      </c>
      <c r="K128" s="57" t="str">
        <f t="shared" si="38"/>
        <v>NA</v>
      </c>
      <c r="L128" s="57" t="str">
        <f t="shared" si="39"/>
        <v>NA</v>
      </c>
      <c r="M128" s="57" t="str">
        <f t="shared" si="40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147</v>
      </c>
      <c r="C129" s="51" t="s">
        <v>148</v>
      </c>
      <c r="D129" s="56">
        <v>832211.45999999985</v>
      </c>
      <c r="E129" s="56">
        <v>3369843.7800000003</v>
      </c>
      <c r="F129" s="56">
        <v>297922.64</v>
      </c>
      <c r="G129" s="56">
        <v>2690716.12</v>
      </c>
      <c r="H129" s="56">
        <v>0</v>
      </c>
      <c r="I129" s="56">
        <f t="shared" si="36"/>
        <v>2690716.12</v>
      </c>
      <c r="J129" s="56">
        <f t="shared" si="37"/>
        <v>679127.66000000015</v>
      </c>
      <c r="K129" s="57">
        <f t="shared" si="38"/>
        <v>0.20153090301414509</v>
      </c>
      <c r="L129" s="57">
        <f t="shared" si="39"/>
        <v>-0.91159155751724485</v>
      </c>
      <c r="M129" s="57">
        <f t="shared" si="40"/>
        <v>-0.20153090301414509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159</v>
      </c>
      <c r="C130" s="51" t="s">
        <v>160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36"/>
        <v>0</v>
      </c>
      <c r="J130" s="56">
        <f t="shared" si="37"/>
        <v>0</v>
      </c>
      <c r="K130" s="57" t="str">
        <f t="shared" si="38"/>
        <v>NA</v>
      </c>
      <c r="L130" s="57" t="str">
        <f t="shared" si="39"/>
        <v>NA</v>
      </c>
      <c r="M130" s="57" t="str">
        <f t="shared" si="40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161</v>
      </c>
      <c r="C131" s="51" t="s">
        <v>162</v>
      </c>
      <c r="D131" s="56">
        <v>175155.41</v>
      </c>
      <c r="E131" s="56">
        <v>944218.7300000001</v>
      </c>
      <c r="F131" s="56">
        <v>40618.29</v>
      </c>
      <c r="G131" s="56">
        <v>555583.47</v>
      </c>
      <c r="H131" s="56">
        <v>0</v>
      </c>
      <c r="I131" s="56">
        <f t="shared" si="36"/>
        <v>555583.47</v>
      </c>
      <c r="J131" s="56">
        <f t="shared" si="37"/>
        <v>388635.26000000013</v>
      </c>
      <c r="K131" s="57">
        <f t="shared" si="38"/>
        <v>0.41159452534901536</v>
      </c>
      <c r="L131" s="57">
        <f t="shared" si="39"/>
        <v>-0.95698211790397336</v>
      </c>
      <c r="M131" s="57">
        <f t="shared" si="40"/>
        <v>-0.41159452534901542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163</v>
      </c>
      <c r="C132" s="51" t="s">
        <v>164</v>
      </c>
      <c r="D132" s="56">
        <v>32720179</v>
      </c>
      <c r="E132" s="56">
        <v>21834606.5</v>
      </c>
      <c r="F132" s="56">
        <v>517236.63</v>
      </c>
      <c r="G132" s="56">
        <v>4216302.2299999995</v>
      </c>
      <c r="H132" s="56">
        <v>2716085.36</v>
      </c>
      <c r="I132" s="56">
        <f t="shared" si="36"/>
        <v>6932387.5899999999</v>
      </c>
      <c r="J132" s="56">
        <f t="shared" si="37"/>
        <v>14902218.91</v>
      </c>
      <c r="K132" s="57">
        <f t="shared" si="38"/>
        <v>0.68250457868338499</v>
      </c>
      <c r="L132" s="57">
        <f t="shared" si="39"/>
        <v>-0.9763111540388878</v>
      </c>
      <c r="M132" s="57">
        <f t="shared" si="40"/>
        <v>-0.80689818110530176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171</v>
      </c>
      <c r="C133" s="51" t="s">
        <v>172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f t="shared" si="36"/>
        <v>0</v>
      </c>
      <c r="J133" s="56">
        <f t="shared" si="37"/>
        <v>0</v>
      </c>
      <c r="K133" s="57" t="str">
        <f t="shared" si="38"/>
        <v>NA</v>
      </c>
      <c r="L133" s="57" t="str">
        <f t="shared" si="39"/>
        <v>NA</v>
      </c>
      <c r="M133" s="57" t="str">
        <f t="shared" si="40"/>
        <v>NA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173</v>
      </c>
      <c r="C134" s="51" t="s">
        <v>174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f t="shared" si="31"/>
        <v>0</v>
      </c>
      <c r="J134" s="56">
        <f t="shared" si="32"/>
        <v>0</v>
      </c>
      <c r="K134" s="57" t="str">
        <f t="shared" si="33"/>
        <v>NA</v>
      </c>
      <c r="L134" s="57" t="str">
        <f t="shared" si="34"/>
        <v>NA</v>
      </c>
      <c r="M134" s="57" t="str">
        <f t="shared" si="35"/>
        <v>NA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249</v>
      </c>
      <c r="C135" s="51" t="s">
        <v>250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31"/>
        <v>0</v>
      </c>
      <c r="J135" s="56">
        <f t="shared" si="32"/>
        <v>0</v>
      </c>
      <c r="K135" s="57" t="str">
        <f t="shared" si="33"/>
        <v>NA</v>
      </c>
      <c r="L135" s="57" t="str">
        <f t="shared" si="34"/>
        <v>NA</v>
      </c>
      <c r="M135" s="57" t="str">
        <f t="shared" si="35"/>
        <v>NA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177</v>
      </c>
      <c r="C136" s="51" t="s">
        <v>178</v>
      </c>
      <c r="D136" s="56">
        <v>83727</v>
      </c>
      <c r="E136" s="56">
        <v>103784</v>
      </c>
      <c r="F136" s="56">
        <v>19705.2</v>
      </c>
      <c r="G136" s="56">
        <v>84376.92</v>
      </c>
      <c r="H136" s="56">
        <v>6753.5</v>
      </c>
      <c r="I136" s="56">
        <f t="shared" si="31"/>
        <v>91130.42</v>
      </c>
      <c r="J136" s="56">
        <f t="shared" si="32"/>
        <v>12653.580000000002</v>
      </c>
      <c r="K136" s="57">
        <f t="shared" si="33"/>
        <v>0.12192226162028831</v>
      </c>
      <c r="L136" s="57">
        <f t="shared" si="34"/>
        <v>-0.81013258305711866</v>
      </c>
      <c r="M136" s="57">
        <f t="shared" si="35"/>
        <v>-0.18699491251059897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179</v>
      </c>
      <c r="C137" s="51" t="s">
        <v>180</v>
      </c>
      <c r="D137" s="56">
        <v>1582861</v>
      </c>
      <c r="E137" s="56">
        <v>2676903.77</v>
      </c>
      <c r="F137" s="56">
        <v>33116.300000000003</v>
      </c>
      <c r="G137" s="56">
        <v>1004521.2</v>
      </c>
      <c r="H137" s="56">
        <v>105426.09999999999</v>
      </c>
      <c r="I137" s="56">
        <f t="shared" si="31"/>
        <v>1109947.3</v>
      </c>
      <c r="J137" s="56">
        <f t="shared" si="32"/>
        <v>1566956.47</v>
      </c>
      <c r="K137" s="57">
        <f t="shared" si="33"/>
        <v>0.58536152384738127</v>
      </c>
      <c r="L137" s="57">
        <f t="shared" si="34"/>
        <v>-0.98762887916587316</v>
      </c>
      <c r="M137" s="57">
        <f t="shared" si="35"/>
        <v>-0.62474512111430891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185</v>
      </c>
      <c r="C138" s="51" t="s">
        <v>186</v>
      </c>
      <c r="D138" s="56">
        <v>36500</v>
      </c>
      <c r="E138" s="56">
        <v>85433.79</v>
      </c>
      <c r="F138" s="56">
        <v>234.57</v>
      </c>
      <c r="G138" s="56">
        <v>10410.08</v>
      </c>
      <c r="H138" s="56">
        <v>0</v>
      </c>
      <c r="I138" s="56">
        <f t="shared" si="31"/>
        <v>10410.08</v>
      </c>
      <c r="J138" s="56">
        <f t="shared" si="32"/>
        <v>75023.709999999992</v>
      </c>
      <c r="K138" s="57">
        <f t="shared" si="33"/>
        <v>0.87815031968030444</v>
      </c>
      <c r="L138" s="57">
        <f t="shared" si="34"/>
        <v>-0.99725436504689768</v>
      </c>
      <c r="M138" s="57">
        <f t="shared" si="35"/>
        <v>-0.87815031968030444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191</v>
      </c>
      <c r="C139" s="51" t="s">
        <v>192</v>
      </c>
      <c r="D139" s="56">
        <v>8000</v>
      </c>
      <c r="E139" s="56">
        <v>13000</v>
      </c>
      <c r="F139" s="56">
        <v>0</v>
      </c>
      <c r="G139" s="56">
        <v>0</v>
      </c>
      <c r="H139" s="56">
        <v>0</v>
      </c>
      <c r="I139" s="56">
        <f t="shared" si="31"/>
        <v>0</v>
      </c>
      <c r="J139" s="56">
        <f t="shared" si="32"/>
        <v>13000</v>
      </c>
      <c r="K139" s="57">
        <f t="shared" si="33"/>
        <v>1</v>
      </c>
      <c r="L139" s="57">
        <f t="shared" si="34"/>
        <v>-1</v>
      </c>
      <c r="M139" s="57">
        <f t="shared" si="35"/>
        <v>-1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193</v>
      </c>
      <c r="C140" s="51" t="s">
        <v>194</v>
      </c>
      <c r="D140" s="56">
        <v>619060.69999999995</v>
      </c>
      <c r="E140" s="56">
        <v>1903456.3800000001</v>
      </c>
      <c r="F140" s="56">
        <v>59903.999999999993</v>
      </c>
      <c r="G140" s="56">
        <v>828207.40999999992</v>
      </c>
      <c r="H140" s="56">
        <v>108691.99000000002</v>
      </c>
      <c r="I140" s="56">
        <f t="shared" si="31"/>
        <v>936899.39999999991</v>
      </c>
      <c r="J140" s="56">
        <f t="shared" si="32"/>
        <v>966556.98000000021</v>
      </c>
      <c r="K140" s="57">
        <f t="shared" si="33"/>
        <v>0.50779045433129399</v>
      </c>
      <c r="L140" s="57">
        <f t="shared" si="34"/>
        <v>-0.96852882964410247</v>
      </c>
      <c r="M140" s="57">
        <f t="shared" si="35"/>
        <v>-0.5648928871172767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197</v>
      </c>
      <c r="C141" s="51" t="s">
        <v>198</v>
      </c>
      <c r="D141" s="56">
        <v>5260</v>
      </c>
      <c r="E141" s="56">
        <v>9250</v>
      </c>
      <c r="F141" s="56">
        <v>0</v>
      </c>
      <c r="G141" s="56">
        <v>6209.48</v>
      </c>
      <c r="H141" s="56">
        <v>321.3</v>
      </c>
      <c r="I141" s="56">
        <f t="shared" si="31"/>
        <v>6530.78</v>
      </c>
      <c r="J141" s="56">
        <f t="shared" si="32"/>
        <v>2719.2200000000003</v>
      </c>
      <c r="K141" s="57">
        <f t="shared" si="33"/>
        <v>0.29396972972972973</v>
      </c>
      <c r="L141" s="57">
        <f t="shared" si="34"/>
        <v>-1</v>
      </c>
      <c r="M141" s="57">
        <f t="shared" si="35"/>
        <v>-0.32870486486486489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199</v>
      </c>
      <c r="C142" s="51" t="s">
        <v>200</v>
      </c>
      <c r="D142" s="56">
        <v>4741.6000000000004</v>
      </c>
      <c r="E142" s="56">
        <v>21000</v>
      </c>
      <c r="F142" s="56">
        <v>0</v>
      </c>
      <c r="G142" s="56">
        <v>12000</v>
      </c>
      <c r="H142" s="56">
        <v>0</v>
      </c>
      <c r="I142" s="56">
        <f t="shared" si="31"/>
        <v>12000</v>
      </c>
      <c r="J142" s="56">
        <f t="shared" si="32"/>
        <v>9000</v>
      </c>
      <c r="K142" s="57">
        <f t="shared" si="33"/>
        <v>0.42857142857142855</v>
      </c>
      <c r="L142" s="57">
        <f t="shared" si="34"/>
        <v>-1</v>
      </c>
      <c r="M142" s="57">
        <f t="shared" si="35"/>
        <v>-0.42857142857142855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201</v>
      </c>
      <c r="C143" s="51" t="s">
        <v>202</v>
      </c>
      <c r="D143" s="56">
        <v>72348.01999999999</v>
      </c>
      <c r="E143" s="56">
        <v>694750.70000000007</v>
      </c>
      <c r="F143" s="56">
        <v>29635.46</v>
      </c>
      <c r="G143" s="56">
        <v>138786.37</v>
      </c>
      <c r="H143" s="56">
        <v>89043.94</v>
      </c>
      <c r="I143" s="56">
        <f t="shared" si="31"/>
        <v>227830.31</v>
      </c>
      <c r="J143" s="56">
        <f t="shared" si="32"/>
        <v>466920.39000000007</v>
      </c>
      <c r="K143" s="57">
        <f t="shared" si="33"/>
        <v>0.67206897380599984</v>
      </c>
      <c r="L143" s="57">
        <f t="shared" si="34"/>
        <v>-0.95734374934778765</v>
      </c>
      <c r="M143" s="57">
        <f t="shared" si="35"/>
        <v>-0.80023572484345828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205</v>
      </c>
      <c r="C144" s="51" t="s">
        <v>206</v>
      </c>
      <c r="D144" s="56">
        <v>96034</v>
      </c>
      <c r="E144" s="56">
        <v>225098.93</v>
      </c>
      <c r="F144" s="56">
        <v>5834.68</v>
      </c>
      <c r="G144" s="56">
        <v>67957.239999999991</v>
      </c>
      <c r="H144" s="56">
        <v>69896.69</v>
      </c>
      <c r="I144" s="56">
        <f t="shared" si="31"/>
        <v>137853.93</v>
      </c>
      <c r="J144" s="56">
        <f t="shared" si="32"/>
        <v>87245</v>
      </c>
      <c r="K144" s="57">
        <f t="shared" si="33"/>
        <v>0.38758513867658101</v>
      </c>
      <c r="L144" s="57">
        <f t="shared" si="34"/>
        <v>-0.9740794858509545</v>
      </c>
      <c r="M144" s="57">
        <f t="shared" si="35"/>
        <v>-0.69810056404977139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267</v>
      </c>
      <c r="C145" s="51" t="s">
        <v>268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1"/>
        <v>0</v>
      </c>
      <c r="J145" s="56">
        <f t="shared" si="32"/>
        <v>0</v>
      </c>
      <c r="K145" s="57" t="str">
        <f t="shared" si="33"/>
        <v>NA</v>
      </c>
      <c r="L145" s="57" t="str">
        <f t="shared" si="34"/>
        <v>NA</v>
      </c>
      <c r="M145" s="57" t="str">
        <f t="shared" si="35"/>
        <v>NA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211</v>
      </c>
      <c r="C146" s="51" t="s">
        <v>212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1"/>
        <v>0</v>
      </c>
      <c r="J146" s="56">
        <f t="shared" si="32"/>
        <v>0</v>
      </c>
      <c r="K146" s="57" t="str">
        <f t="shared" si="33"/>
        <v>NA</v>
      </c>
      <c r="L146" s="57" t="str">
        <f t="shared" si="34"/>
        <v>NA</v>
      </c>
      <c r="M146" s="57" t="str">
        <f t="shared" si="35"/>
        <v>NA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213</v>
      </c>
      <c r="C147" s="51" t="s">
        <v>214</v>
      </c>
      <c r="D147" s="56">
        <v>103964</v>
      </c>
      <c r="E147" s="56">
        <v>183463</v>
      </c>
      <c r="F147" s="56">
        <v>2481.8199999999997</v>
      </c>
      <c r="G147" s="56">
        <v>39728.71</v>
      </c>
      <c r="H147" s="56">
        <v>40959.94</v>
      </c>
      <c r="I147" s="56">
        <f t="shared" si="31"/>
        <v>80688.649999999994</v>
      </c>
      <c r="J147" s="56">
        <f t="shared" si="32"/>
        <v>102774.35</v>
      </c>
      <c r="K147" s="57">
        <f t="shared" si="33"/>
        <v>0.56019115570987066</v>
      </c>
      <c r="L147" s="57">
        <f t="shared" si="34"/>
        <v>-0.98647236772537239</v>
      </c>
      <c r="M147" s="57">
        <f t="shared" si="35"/>
        <v>-0.78345110458239542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215</v>
      </c>
      <c r="C148" s="51" t="s">
        <v>216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1"/>
        <v>0</v>
      </c>
      <c r="J148" s="56">
        <f t="shared" si="32"/>
        <v>0</v>
      </c>
      <c r="K148" s="57" t="str">
        <f t="shared" si="33"/>
        <v>NA</v>
      </c>
      <c r="L148" s="57" t="str">
        <f t="shared" si="34"/>
        <v>NA</v>
      </c>
      <c r="M148" s="57" t="str">
        <f t="shared" si="35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219</v>
      </c>
      <c r="C149" s="51" t="s">
        <v>220</v>
      </c>
      <c r="D149" s="56">
        <v>0</v>
      </c>
      <c r="E149" s="56">
        <v>30380</v>
      </c>
      <c r="F149" s="56">
        <v>0</v>
      </c>
      <c r="G149" s="56">
        <v>0</v>
      </c>
      <c r="H149" s="56">
        <v>0</v>
      </c>
      <c r="I149" s="56">
        <f t="shared" si="31"/>
        <v>0</v>
      </c>
      <c r="J149" s="56">
        <f t="shared" si="32"/>
        <v>30380</v>
      </c>
      <c r="K149" s="57">
        <f t="shared" si="33"/>
        <v>1</v>
      </c>
      <c r="L149" s="57">
        <f t="shared" si="34"/>
        <v>-1</v>
      </c>
      <c r="M149" s="57">
        <f t="shared" si="35"/>
        <v>-1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221</v>
      </c>
      <c r="C150" s="51" t="s">
        <v>222</v>
      </c>
      <c r="D150" s="56">
        <v>0</v>
      </c>
      <c r="E150" s="56">
        <v>100000</v>
      </c>
      <c r="F150" s="56">
        <v>0</v>
      </c>
      <c r="G150" s="56">
        <v>0</v>
      </c>
      <c r="H150" s="56">
        <v>0</v>
      </c>
      <c r="I150" s="56">
        <f t="shared" si="31"/>
        <v>0</v>
      </c>
      <c r="J150" s="56">
        <f t="shared" si="32"/>
        <v>100000</v>
      </c>
      <c r="K150" s="57">
        <f t="shared" si="33"/>
        <v>1</v>
      </c>
      <c r="L150" s="57">
        <f t="shared" si="34"/>
        <v>-1</v>
      </c>
      <c r="M150" s="57">
        <f t="shared" si="35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223</v>
      </c>
      <c r="C151" s="51" t="s">
        <v>224</v>
      </c>
      <c r="D151" s="56">
        <v>10600</v>
      </c>
      <c r="E151" s="56">
        <v>45790</v>
      </c>
      <c r="F151" s="56">
        <v>840</v>
      </c>
      <c r="G151" s="56">
        <v>16997</v>
      </c>
      <c r="H151" s="56">
        <v>1100</v>
      </c>
      <c r="I151" s="56">
        <f t="shared" si="31"/>
        <v>18097</v>
      </c>
      <c r="J151" s="56">
        <f t="shared" si="32"/>
        <v>27693</v>
      </c>
      <c r="K151" s="57">
        <f t="shared" si="33"/>
        <v>0.60478270364708453</v>
      </c>
      <c r="L151" s="57">
        <f t="shared" si="34"/>
        <v>-0.98165538327145663</v>
      </c>
      <c r="M151" s="57">
        <f t="shared" si="35"/>
        <v>-0.62880541602970086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225</v>
      </c>
      <c r="C152" s="51" t="s">
        <v>226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31"/>
        <v>0</v>
      </c>
      <c r="J152" s="56">
        <f t="shared" si="32"/>
        <v>0</v>
      </c>
      <c r="K152" s="57" t="str">
        <f t="shared" si="33"/>
        <v>NA</v>
      </c>
      <c r="L152" s="57" t="str">
        <f t="shared" si="34"/>
        <v>NA</v>
      </c>
      <c r="M152" s="57" t="str">
        <f t="shared" si="35"/>
        <v>NA</v>
      </c>
      <c r="R152" s="53"/>
      <c r="S152" s="53"/>
      <c r="T152" s="53"/>
      <c r="U152" s="53"/>
      <c r="V152" s="53"/>
    </row>
    <row r="153" spans="1:22" s="51" customFormat="1" x14ac:dyDescent="0.2">
      <c r="A153" s="63" t="s">
        <v>255</v>
      </c>
      <c r="B153" s="63"/>
      <c r="C153" s="63"/>
      <c r="D153" s="64">
        <v>44719620.330000006</v>
      </c>
      <c r="E153" s="64">
        <v>61061391.690000027</v>
      </c>
      <c r="F153" s="64">
        <v>2872149.36</v>
      </c>
      <c r="G153" s="64">
        <v>29145575.850000001</v>
      </c>
      <c r="H153" s="64">
        <v>3138278.82</v>
      </c>
      <c r="I153" s="64">
        <f t="shared" si="31"/>
        <v>32283854.670000002</v>
      </c>
      <c r="J153" s="64">
        <f t="shared" si="32"/>
        <v>28777537.020000026</v>
      </c>
      <c r="K153" s="65">
        <f t="shared" si="33"/>
        <v>0.47128858716649424</v>
      </c>
      <c r="L153" s="65">
        <f t="shared" si="34"/>
        <v>-0.95296292337093313</v>
      </c>
      <c r="M153" s="65">
        <f t="shared" si="35"/>
        <v>-0.52268405545081698</v>
      </c>
      <c r="R153" s="53"/>
      <c r="S153" s="53"/>
      <c r="T153" s="53"/>
      <c r="U153" s="53"/>
      <c r="V153" s="53"/>
    </row>
    <row r="154" spans="1:22" s="51" customFormat="1" x14ac:dyDescent="0.2">
      <c r="A154" s="51" t="s">
        <v>256</v>
      </c>
      <c r="B154" s="51" t="s">
        <v>104</v>
      </c>
      <c r="C154" s="51" t="s">
        <v>105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31"/>
        <v>0</v>
      </c>
      <c r="J154" s="56">
        <f t="shared" si="32"/>
        <v>0</v>
      </c>
      <c r="K154" s="57" t="str">
        <f t="shared" si="33"/>
        <v>NA</v>
      </c>
      <c r="L154" s="57" t="str">
        <f t="shared" si="34"/>
        <v>NA</v>
      </c>
      <c r="M154" s="57" t="str">
        <f t="shared" si="3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106</v>
      </c>
      <c r="C155" s="51" t="s">
        <v>107</v>
      </c>
      <c r="D155" s="56">
        <v>0</v>
      </c>
      <c r="E155" s="56">
        <v>2540.31</v>
      </c>
      <c r="F155" s="56">
        <v>0</v>
      </c>
      <c r="G155" s="56">
        <v>10103.51</v>
      </c>
      <c r="H155" s="56">
        <v>0</v>
      </c>
      <c r="I155" s="56">
        <f t="shared" ref="I155:I202" si="41">SUM(G155:H155)</f>
        <v>10103.51</v>
      </c>
      <c r="J155" s="56">
        <f t="shared" ref="J155:J202" si="42">E155-I155</f>
        <v>-7563.2000000000007</v>
      </c>
      <c r="K155" s="57">
        <f t="shared" ref="K155:K202" si="43">IF(E155=0,"NA",J155/E155)</f>
        <v>-2.9772744271368459</v>
      </c>
      <c r="L155" s="57">
        <f t="shared" ref="L155:L202" si="44">IF(E155=0,"NA",(  ( F155 - (E155/$L$6)) / (E155/$L$6)))</f>
        <v>-1</v>
      </c>
      <c r="M155" s="57">
        <f t="shared" ref="M155:M202" si="45">IF(E155=0,"NA",(  ( G155 - ($M$6*(E155/12))) / ($M$6*(E155/12))))</f>
        <v>2.9772744271368459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108</v>
      </c>
      <c r="C156" s="51" t="s">
        <v>107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41"/>
        <v>0</v>
      </c>
      <c r="J156" s="56">
        <f t="shared" si="42"/>
        <v>0</v>
      </c>
      <c r="K156" s="57" t="str">
        <f t="shared" si="43"/>
        <v>NA</v>
      </c>
      <c r="L156" s="57" t="str">
        <f t="shared" si="44"/>
        <v>NA</v>
      </c>
      <c r="M156" s="57" t="str">
        <f t="shared" si="45"/>
        <v>NA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109</v>
      </c>
      <c r="C157" s="51" t="s">
        <v>110</v>
      </c>
      <c r="D157" s="56">
        <v>0</v>
      </c>
      <c r="E157" s="56">
        <v>2000</v>
      </c>
      <c r="F157" s="56">
        <v>0</v>
      </c>
      <c r="G157" s="56">
        <v>802.02</v>
      </c>
      <c r="H157" s="56">
        <v>0</v>
      </c>
      <c r="I157" s="56">
        <f t="shared" si="41"/>
        <v>802.02</v>
      </c>
      <c r="J157" s="56">
        <f t="shared" si="42"/>
        <v>1197.98</v>
      </c>
      <c r="K157" s="57">
        <f t="shared" si="43"/>
        <v>0.59899000000000002</v>
      </c>
      <c r="L157" s="57">
        <f t="shared" si="44"/>
        <v>-1</v>
      </c>
      <c r="M157" s="57">
        <f t="shared" si="45"/>
        <v>-0.59899000000000002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111</v>
      </c>
      <c r="C158" s="51" t="s">
        <v>112</v>
      </c>
      <c r="D158" s="56">
        <v>0</v>
      </c>
      <c r="E158" s="56">
        <v>52450</v>
      </c>
      <c r="F158" s="56">
        <v>540</v>
      </c>
      <c r="G158" s="56">
        <v>24780</v>
      </c>
      <c r="H158" s="56">
        <v>0</v>
      </c>
      <c r="I158" s="56">
        <f t="shared" si="41"/>
        <v>24780</v>
      </c>
      <c r="J158" s="56">
        <f t="shared" si="42"/>
        <v>27670</v>
      </c>
      <c r="K158" s="57">
        <f t="shared" si="43"/>
        <v>0.52755004766444236</v>
      </c>
      <c r="L158" s="57">
        <f t="shared" si="44"/>
        <v>-0.98970448045757864</v>
      </c>
      <c r="M158" s="57">
        <f t="shared" si="45"/>
        <v>-0.52755004766444236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121</v>
      </c>
      <c r="C159" s="51" t="s">
        <v>122</v>
      </c>
      <c r="D159" s="56">
        <v>87605.85</v>
      </c>
      <c r="E159" s="56">
        <v>75871</v>
      </c>
      <c r="F159" s="56">
        <v>7756.16</v>
      </c>
      <c r="G159" s="56">
        <v>84725.19</v>
      </c>
      <c r="H159" s="56">
        <v>0</v>
      </c>
      <c r="I159" s="56">
        <f t="shared" si="41"/>
        <v>84725.19</v>
      </c>
      <c r="J159" s="56">
        <f t="shared" si="42"/>
        <v>-8854.1900000000023</v>
      </c>
      <c r="K159" s="57">
        <f t="shared" si="43"/>
        <v>-0.1167005838858062</v>
      </c>
      <c r="L159" s="57">
        <f t="shared" si="44"/>
        <v>-0.89777174414466654</v>
      </c>
      <c r="M159" s="57">
        <f t="shared" si="45"/>
        <v>0.1167005838858062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239</v>
      </c>
      <c r="C160" s="51" t="s">
        <v>240</v>
      </c>
      <c r="D160" s="56">
        <v>0</v>
      </c>
      <c r="E160" s="56">
        <v>0</v>
      </c>
      <c r="F160" s="56">
        <v>0</v>
      </c>
      <c r="G160" s="56">
        <v>500</v>
      </c>
      <c r="H160" s="56">
        <v>0</v>
      </c>
      <c r="I160" s="56">
        <f t="shared" si="41"/>
        <v>500</v>
      </c>
      <c r="J160" s="56">
        <f t="shared" si="42"/>
        <v>-500</v>
      </c>
      <c r="K160" s="57" t="str">
        <f t="shared" si="43"/>
        <v>NA</v>
      </c>
      <c r="L160" s="57" t="str">
        <f t="shared" si="44"/>
        <v>NA</v>
      </c>
      <c r="M160" s="57" t="str">
        <f t="shared" si="45"/>
        <v>NA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133</v>
      </c>
      <c r="C161" s="51" t="s">
        <v>134</v>
      </c>
      <c r="D161" s="56">
        <v>368917.07</v>
      </c>
      <c r="E161" s="56">
        <v>343038.78</v>
      </c>
      <c r="F161" s="56">
        <v>29342.660000000003</v>
      </c>
      <c r="G161" s="56">
        <v>362860.70999999996</v>
      </c>
      <c r="H161" s="56">
        <v>0</v>
      </c>
      <c r="I161" s="56">
        <f t="shared" si="41"/>
        <v>362860.70999999996</v>
      </c>
      <c r="J161" s="56">
        <f t="shared" si="42"/>
        <v>-19821.929999999935</v>
      </c>
      <c r="K161" s="57">
        <f t="shared" si="43"/>
        <v>-5.7783350325581073E-2</v>
      </c>
      <c r="L161" s="57">
        <f t="shared" si="44"/>
        <v>-0.91446255726539127</v>
      </c>
      <c r="M161" s="57">
        <f t="shared" si="45"/>
        <v>5.7783350325581073E-2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135</v>
      </c>
      <c r="C162" s="51" t="s">
        <v>136</v>
      </c>
      <c r="D162" s="56">
        <v>145391.41999999998</v>
      </c>
      <c r="E162" s="56">
        <v>138267</v>
      </c>
      <c r="F162" s="56">
        <v>94037.890000000014</v>
      </c>
      <c r="G162" s="56">
        <v>734109.79</v>
      </c>
      <c r="H162" s="56">
        <v>0</v>
      </c>
      <c r="I162" s="56">
        <f t="shared" si="41"/>
        <v>734109.79</v>
      </c>
      <c r="J162" s="56">
        <f t="shared" si="42"/>
        <v>-595842.79</v>
      </c>
      <c r="K162" s="57">
        <f t="shared" si="43"/>
        <v>-4.3093636948801954</v>
      </c>
      <c r="L162" s="57">
        <f t="shared" si="44"/>
        <v>-0.31988189517383026</v>
      </c>
      <c r="M162" s="57">
        <f t="shared" si="45"/>
        <v>4.3093636948801954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137</v>
      </c>
      <c r="C163" s="51" t="s">
        <v>138</v>
      </c>
      <c r="D163" s="56">
        <v>0</v>
      </c>
      <c r="E163" s="56">
        <v>951181.07000000007</v>
      </c>
      <c r="F163" s="56">
        <v>0</v>
      </c>
      <c r="G163" s="56">
        <v>139500</v>
      </c>
      <c r="H163" s="56">
        <v>0</v>
      </c>
      <c r="I163" s="56">
        <f t="shared" si="41"/>
        <v>139500</v>
      </c>
      <c r="J163" s="56">
        <f t="shared" si="42"/>
        <v>811681.07000000007</v>
      </c>
      <c r="K163" s="57">
        <f t="shared" si="43"/>
        <v>0.85334022679824784</v>
      </c>
      <c r="L163" s="57">
        <f t="shared" si="44"/>
        <v>-1</v>
      </c>
      <c r="M163" s="57">
        <f t="shared" si="45"/>
        <v>-0.85334022679824784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139</v>
      </c>
      <c r="C164" s="51" t="s">
        <v>140</v>
      </c>
      <c r="D164" s="56">
        <v>0</v>
      </c>
      <c r="E164" s="56">
        <v>0</v>
      </c>
      <c r="F164" s="56">
        <v>0</v>
      </c>
      <c r="G164" s="56">
        <v>1650</v>
      </c>
      <c r="H164" s="56">
        <v>0</v>
      </c>
      <c r="I164" s="56">
        <f t="shared" si="41"/>
        <v>1650</v>
      </c>
      <c r="J164" s="56">
        <f t="shared" si="42"/>
        <v>-1650</v>
      </c>
      <c r="K164" s="57" t="str">
        <f t="shared" si="43"/>
        <v>NA</v>
      </c>
      <c r="L164" s="57" t="str">
        <f t="shared" si="44"/>
        <v>NA</v>
      </c>
      <c r="M164" s="57" t="str">
        <f t="shared" si="45"/>
        <v>NA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141</v>
      </c>
      <c r="C165" s="51" t="s">
        <v>142</v>
      </c>
      <c r="D165" s="56">
        <v>0</v>
      </c>
      <c r="E165" s="56">
        <v>2000</v>
      </c>
      <c r="F165" s="56">
        <v>0</v>
      </c>
      <c r="G165" s="56">
        <v>0</v>
      </c>
      <c r="H165" s="56">
        <v>0</v>
      </c>
      <c r="I165" s="56">
        <f t="shared" si="41"/>
        <v>0</v>
      </c>
      <c r="J165" s="56">
        <f t="shared" si="42"/>
        <v>2000</v>
      </c>
      <c r="K165" s="57">
        <f t="shared" si="43"/>
        <v>1</v>
      </c>
      <c r="L165" s="57">
        <f t="shared" si="44"/>
        <v>-1</v>
      </c>
      <c r="M165" s="57">
        <f t="shared" si="45"/>
        <v>-1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143</v>
      </c>
      <c r="C166" s="51" t="s">
        <v>144</v>
      </c>
      <c r="D166" s="56">
        <v>94770</v>
      </c>
      <c r="E166" s="56">
        <v>90450</v>
      </c>
      <c r="F166" s="56">
        <v>15820</v>
      </c>
      <c r="G166" s="56">
        <v>122838.76</v>
      </c>
      <c r="H166" s="56">
        <v>0</v>
      </c>
      <c r="I166" s="56">
        <f t="shared" si="41"/>
        <v>122838.76</v>
      </c>
      <c r="J166" s="56">
        <f t="shared" si="42"/>
        <v>-32388.759999999995</v>
      </c>
      <c r="K166" s="57">
        <f t="shared" si="43"/>
        <v>-0.35808468767274731</v>
      </c>
      <c r="L166" s="57">
        <f t="shared" si="44"/>
        <v>-0.82509673852957433</v>
      </c>
      <c r="M166" s="57">
        <f t="shared" si="45"/>
        <v>0.35808468767274731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145</v>
      </c>
      <c r="C167" s="51" t="s">
        <v>146</v>
      </c>
      <c r="D167" s="56">
        <v>0</v>
      </c>
      <c r="E167" s="56">
        <v>0</v>
      </c>
      <c r="F167" s="56">
        <v>1891.6299999999999</v>
      </c>
      <c r="G167" s="56">
        <v>11666.079999999998</v>
      </c>
      <c r="H167" s="56">
        <v>0</v>
      </c>
      <c r="I167" s="56">
        <f t="shared" si="41"/>
        <v>11666.079999999998</v>
      </c>
      <c r="J167" s="56">
        <f t="shared" si="42"/>
        <v>-11666.079999999998</v>
      </c>
      <c r="K167" s="57" t="str">
        <f t="shared" si="43"/>
        <v>NA</v>
      </c>
      <c r="L167" s="57" t="str">
        <f t="shared" si="44"/>
        <v>NA</v>
      </c>
      <c r="M167" s="57" t="str">
        <f t="shared" si="45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147</v>
      </c>
      <c r="C168" s="51" t="s">
        <v>148</v>
      </c>
      <c r="D168" s="56">
        <v>85108.15</v>
      </c>
      <c r="E168" s="56">
        <v>82288.41</v>
      </c>
      <c r="F168" s="56">
        <v>23383.8</v>
      </c>
      <c r="G168" s="56">
        <v>187393.27000000002</v>
      </c>
      <c r="H168" s="56">
        <v>0</v>
      </c>
      <c r="I168" s="56">
        <f t="shared" si="41"/>
        <v>187393.27000000002</v>
      </c>
      <c r="J168" s="56">
        <f t="shared" si="42"/>
        <v>-105104.86000000002</v>
      </c>
      <c r="K168" s="57">
        <f t="shared" si="43"/>
        <v>-1.2772741629106701</v>
      </c>
      <c r="L168" s="57">
        <f t="shared" si="44"/>
        <v>-0.71583118448879979</v>
      </c>
      <c r="M168" s="57">
        <f t="shared" si="45"/>
        <v>1.2772741629106701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161</v>
      </c>
      <c r="C169" s="51" t="s">
        <v>162</v>
      </c>
      <c r="D169" s="56">
        <v>24495.13</v>
      </c>
      <c r="E169" s="56">
        <v>51554.129999999976</v>
      </c>
      <c r="F169" s="56">
        <v>2017.79</v>
      </c>
      <c r="G169" s="56">
        <v>46361.61</v>
      </c>
      <c r="H169" s="56">
        <v>0</v>
      </c>
      <c r="I169" s="56">
        <f t="shared" si="41"/>
        <v>46361.61</v>
      </c>
      <c r="J169" s="56">
        <f t="shared" si="42"/>
        <v>5192.519999999975</v>
      </c>
      <c r="K169" s="57">
        <f t="shared" si="43"/>
        <v>0.10071976774702585</v>
      </c>
      <c r="L169" s="57">
        <f t="shared" si="44"/>
        <v>-0.96086074966253909</v>
      </c>
      <c r="M169" s="57">
        <f t="shared" si="45"/>
        <v>-0.10071976774702585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163</v>
      </c>
      <c r="C170" s="51" t="s">
        <v>164</v>
      </c>
      <c r="D170" s="56">
        <v>26923178.09</v>
      </c>
      <c r="E170" s="56">
        <v>1335771.0899999999</v>
      </c>
      <c r="F170" s="56">
        <v>0</v>
      </c>
      <c r="G170" s="56">
        <v>138189.62</v>
      </c>
      <c r="H170" s="56">
        <v>0</v>
      </c>
      <c r="I170" s="56">
        <f t="shared" si="41"/>
        <v>138189.62</v>
      </c>
      <c r="J170" s="56">
        <f t="shared" si="42"/>
        <v>1197581.4699999997</v>
      </c>
      <c r="K170" s="57">
        <f t="shared" si="43"/>
        <v>0.89654693005820318</v>
      </c>
      <c r="L170" s="57">
        <f t="shared" si="44"/>
        <v>-1</v>
      </c>
      <c r="M170" s="57">
        <f t="shared" si="45"/>
        <v>-0.89654693005820318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330</v>
      </c>
      <c r="C171" s="51" t="s">
        <v>331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41"/>
        <v>0</v>
      </c>
      <c r="J171" s="56">
        <f t="shared" si="42"/>
        <v>0</v>
      </c>
      <c r="K171" s="57" t="str">
        <f t="shared" si="43"/>
        <v>NA</v>
      </c>
      <c r="L171" s="57" t="str">
        <f t="shared" si="44"/>
        <v>NA</v>
      </c>
      <c r="M171" s="57" t="str">
        <f t="shared" si="45"/>
        <v>NA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261</v>
      </c>
      <c r="C172" s="51" t="s">
        <v>262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1"/>
        <v>0</v>
      </c>
      <c r="J172" s="56">
        <f t="shared" si="42"/>
        <v>0</v>
      </c>
      <c r="K172" s="57" t="str">
        <f t="shared" si="43"/>
        <v>NA</v>
      </c>
      <c r="L172" s="57" t="str">
        <f t="shared" si="44"/>
        <v>NA</v>
      </c>
      <c r="M172" s="57" t="str">
        <f t="shared" si="45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169</v>
      </c>
      <c r="C173" s="51" t="s">
        <v>170</v>
      </c>
      <c r="D173" s="56">
        <v>45000</v>
      </c>
      <c r="E173" s="56">
        <v>2000</v>
      </c>
      <c r="F173" s="56">
        <v>0</v>
      </c>
      <c r="G173" s="56">
        <v>4000</v>
      </c>
      <c r="H173" s="56">
        <v>0</v>
      </c>
      <c r="I173" s="56">
        <f t="shared" si="41"/>
        <v>4000</v>
      </c>
      <c r="J173" s="56">
        <f t="shared" si="42"/>
        <v>-2000</v>
      </c>
      <c r="K173" s="57">
        <f t="shared" si="43"/>
        <v>-1</v>
      </c>
      <c r="L173" s="57">
        <f t="shared" si="44"/>
        <v>-1</v>
      </c>
      <c r="M173" s="57">
        <f t="shared" si="45"/>
        <v>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171</v>
      </c>
      <c r="C174" s="51" t="s">
        <v>172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41"/>
        <v>0</v>
      </c>
      <c r="J174" s="56">
        <f t="shared" si="42"/>
        <v>0</v>
      </c>
      <c r="K174" s="57" t="str">
        <f t="shared" si="43"/>
        <v>NA</v>
      </c>
      <c r="L174" s="57" t="str">
        <f t="shared" si="44"/>
        <v>NA</v>
      </c>
      <c r="M174" s="57" t="str">
        <f t="shared" si="45"/>
        <v>NA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173</v>
      </c>
      <c r="C175" s="51" t="s">
        <v>174</v>
      </c>
      <c r="D175" s="56">
        <v>2000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41"/>
        <v>0</v>
      </c>
      <c r="J175" s="56">
        <f t="shared" si="42"/>
        <v>0</v>
      </c>
      <c r="K175" s="57" t="str">
        <f t="shared" si="43"/>
        <v>NA</v>
      </c>
      <c r="L175" s="57" t="str">
        <f t="shared" si="44"/>
        <v>NA</v>
      </c>
      <c r="M175" s="57" t="str">
        <f t="shared" si="45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177</v>
      </c>
      <c r="C176" s="51" t="s">
        <v>178</v>
      </c>
      <c r="D176" s="56">
        <v>2500</v>
      </c>
      <c r="E176" s="56">
        <v>2500</v>
      </c>
      <c r="F176" s="56">
        <v>0</v>
      </c>
      <c r="G176" s="56">
        <v>1554.78</v>
      </c>
      <c r="H176" s="56">
        <v>0</v>
      </c>
      <c r="I176" s="56">
        <f t="shared" si="41"/>
        <v>1554.78</v>
      </c>
      <c r="J176" s="56">
        <f t="shared" si="42"/>
        <v>945.22</v>
      </c>
      <c r="K176" s="57">
        <f t="shared" si="43"/>
        <v>0.37808800000000004</v>
      </c>
      <c r="L176" s="57">
        <f t="shared" si="44"/>
        <v>-1</v>
      </c>
      <c r="M176" s="57">
        <f t="shared" si="45"/>
        <v>-0.37808800000000004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179</v>
      </c>
      <c r="C177" s="51" t="s">
        <v>180</v>
      </c>
      <c r="D177" s="56">
        <v>3830</v>
      </c>
      <c r="E177" s="56">
        <v>1326965.8999999999</v>
      </c>
      <c r="F177" s="56">
        <v>1094</v>
      </c>
      <c r="G177" s="56">
        <v>14408.55</v>
      </c>
      <c r="H177" s="56">
        <v>10471</v>
      </c>
      <c r="I177" s="56">
        <f t="shared" si="41"/>
        <v>24879.55</v>
      </c>
      <c r="J177" s="56">
        <f t="shared" si="42"/>
        <v>1302086.3499999999</v>
      </c>
      <c r="K177" s="57">
        <f t="shared" si="43"/>
        <v>0.98125079928579928</v>
      </c>
      <c r="L177" s="57">
        <f t="shared" si="44"/>
        <v>-0.99917556283850251</v>
      </c>
      <c r="M177" s="57">
        <f t="shared" si="45"/>
        <v>-0.98914173303172293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185</v>
      </c>
      <c r="C178" s="51" t="s">
        <v>186</v>
      </c>
      <c r="D178" s="56">
        <v>80557.210000000006</v>
      </c>
      <c r="E178" s="56">
        <v>84577.069999999992</v>
      </c>
      <c r="F178" s="56">
        <v>2728.44</v>
      </c>
      <c r="G178" s="56">
        <v>19068.61</v>
      </c>
      <c r="H178" s="56">
        <v>1663.5</v>
      </c>
      <c r="I178" s="56">
        <f t="shared" si="41"/>
        <v>20732.11</v>
      </c>
      <c r="J178" s="56">
        <f t="shared" si="42"/>
        <v>63844.959999999992</v>
      </c>
      <c r="K178" s="57">
        <f t="shared" si="43"/>
        <v>0.75487315888337103</v>
      </c>
      <c r="L178" s="57">
        <f t="shared" si="44"/>
        <v>-0.9677401924658775</v>
      </c>
      <c r="M178" s="57">
        <f t="shared" si="45"/>
        <v>-0.77454161039156355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191</v>
      </c>
      <c r="C179" s="51" t="s">
        <v>192</v>
      </c>
      <c r="D179" s="56">
        <v>26566</v>
      </c>
      <c r="E179" s="56">
        <v>33427.01</v>
      </c>
      <c r="F179" s="56">
        <v>7227.01</v>
      </c>
      <c r="G179" s="56">
        <v>13927.01</v>
      </c>
      <c r="H179" s="56">
        <v>2613.33</v>
      </c>
      <c r="I179" s="56">
        <f t="shared" si="41"/>
        <v>16540.34</v>
      </c>
      <c r="J179" s="56">
        <f t="shared" si="42"/>
        <v>16886.670000000002</v>
      </c>
      <c r="K179" s="57">
        <f t="shared" si="43"/>
        <v>0.50518039154563932</v>
      </c>
      <c r="L179" s="57">
        <f t="shared" si="44"/>
        <v>-0.78379729446336954</v>
      </c>
      <c r="M179" s="57">
        <f t="shared" si="45"/>
        <v>-0.58336058175708805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193</v>
      </c>
      <c r="C180" s="51" t="s">
        <v>194</v>
      </c>
      <c r="D180" s="56">
        <v>287024.45999999996</v>
      </c>
      <c r="E180" s="56">
        <v>365272.16000000015</v>
      </c>
      <c r="F180" s="56">
        <v>4046.58</v>
      </c>
      <c r="G180" s="56">
        <v>185975.67000000007</v>
      </c>
      <c r="H180" s="56">
        <v>20945.260000000002</v>
      </c>
      <c r="I180" s="56">
        <f t="shared" si="41"/>
        <v>206920.93000000008</v>
      </c>
      <c r="J180" s="56">
        <f t="shared" si="42"/>
        <v>158351.23000000007</v>
      </c>
      <c r="K180" s="57">
        <f t="shared" si="43"/>
        <v>0.43351573796371451</v>
      </c>
      <c r="L180" s="57">
        <f t="shared" si="44"/>
        <v>-0.98892173988841636</v>
      </c>
      <c r="M180" s="57">
        <f t="shared" si="45"/>
        <v>-0.49085725558717641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197</v>
      </c>
      <c r="C181" s="51" t="s">
        <v>198</v>
      </c>
      <c r="D181" s="56">
        <v>23053</v>
      </c>
      <c r="E181" s="56">
        <v>10383.36</v>
      </c>
      <c r="F181" s="56">
        <v>724.34</v>
      </c>
      <c r="G181" s="56">
        <v>1105.52</v>
      </c>
      <c r="H181" s="56">
        <v>351.96</v>
      </c>
      <c r="I181" s="56">
        <f t="shared" si="41"/>
        <v>1457.48</v>
      </c>
      <c r="J181" s="56">
        <f t="shared" si="42"/>
        <v>8925.880000000001</v>
      </c>
      <c r="K181" s="57">
        <f t="shared" si="43"/>
        <v>0.85963310527613412</v>
      </c>
      <c r="L181" s="57">
        <f t="shared" si="44"/>
        <v>-0.93024030756903353</v>
      </c>
      <c r="M181" s="57">
        <f t="shared" si="45"/>
        <v>-0.89352964743589736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199</v>
      </c>
      <c r="C182" s="51" t="s">
        <v>200</v>
      </c>
      <c r="D182" s="56">
        <v>320231</v>
      </c>
      <c r="E182" s="56">
        <v>317781.09999999998</v>
      </c>
      <c r="F182" s="56">
        <v>0</v>
      </c>
      <c r="G182" s="56">
        <v>4387.6000000000004</v>
      </c>
      <c r="H182" s="56">
        <v>0</v>
      </c>
      <c r="I182" s="56">
        <f t="shared" si="41"/>
        <v>4387.6000000000004</v>
      </c>
      <c r="J182" s="56">
        <f t="shared" si="42"/>
        <v>313393.5</v>
      </c>
      <c r="K182" s="57">
        <f t="shared" si="43"/>
        <v>0.98619301147865635</v>
      </c>
      <c r="L182" s="57">
        <f t="shared" si="44"/>
        <v>-1</v>
      </c>
      <c r="M182" s="57">
        <f t="shared" si="45"/>
        <v>-0.98619301147865635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201</v>
      </c>
      <c r="C183" s="51" t="s">
        <v>202</v>
      </c>
      <c r="D183" s="56">
        <v>35300</v>
      </c>
      <c r="E183" s="56">
        <v>91156.920000000013</v>
      </c>
      <c r="F183" s="56">
        <v>50.39</v>
      </c>
      <c r="G183" s="56">
        <v>63595.41</v>
      </c>
      <c r="H183" s="56">
        <v>20155.150000000001</v>
      </c>
      <c r="I183" s="56">
        <f t="shared" si="41"/>
        <v>83750.559999999998</v>
      </c>
      <c r="J183" s="56">
        <f t="shared" si="42"/>
        <v>7406.3600000000151</v>
      </c>
      <c r="K183" s="57">
        <f t="shared" si="43"/>
        <v>8.1248466929334753E-2</v>
      </c>
      <c r="L183" s="57">
        <f t="shared" si="44"/>
        <v>-0.99944721695292027</v>
      </c>
      <c r="M183" s="57">
        <f t="shared" si="45"/>
        <v>-0.30235236118113695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205</v>
      </c>
      <c r="C184" s="51" t="s">
        <v>206</v>
      </c>
      <c r="D184" s="56">
        <v>42624</v>
      </c>
      <c r="E184" s="56">
        <v>50133</v>
      </c>
      <c r="F184" s="56">
        <v>3350.69</v>
      </c>
      <c r="G184" s="56">
        <v>58279.700000000004</v>
      </c>
      <c r="H184" s="56">
        <v>744.77</v>
      </c>
      <c r="I184" s="56">
        <f t="shared" si="41"/>
        <v>59024.47</v>
      </c>
      <c r="J184" s="56">
        <f t="shared" si="42"/>
        <v>-8891.4700000000012</v>
      </c>
      <c r="K184" s="57">
        <f t="shared" si="43"/>
        <v>-0.17735762870763772</v>
      </c>
      <c r="L184" s="57">
        <f t="shared" si="44"/>
        <v>-0.93316398380308374</v>
      </c>
      <c r="M184" s="57">
        <f t="shared" si="45"/>
        <v>0.16250174535734954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211</v>
      </c>
      <c r="C185" s="51" t="s">
        <v>212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41"/>
        <v>0</v>
      </c>
      <c r="J185" s="56">
        <f t="shared" si="42"/>
        <v>0</v>
      </c>
      <c r="K185" s="57" t="str">
        <f t="shared" si="43"/>
        <v>NA</v>
      </c>
      <c r="L185" s="57" t="str">
        <f t="shared" si="44"/>
        <v>NA</v>
      </c>
      <c r="M185" s="57" t="str">
        <f t="shared" si="45"/>
        <v>NA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213</v>
      </c>
      <c r="C186" s="51" t="s">
        <v>214</v>
      </c>
      <c r="D186" s="56">
        <v>8100</v>
      </c>
      <c r="E186" s="56">
        <v>23535.579999999998</v>
      </c>
      <c r="F186" s="56">
        <v>71.239999999999995</v>
      </c>
      <c r="G186" s="56">
        <v>6171.2599999999993</v>
      </c>
      <c r="H186" s="56">
        <v>4699.68</v>
      </c>
      <c r="I186" s="56">
        <f t="shared" si="41"/>
        <v>10870.939999999999</v>
      </c>
      <c r="J186" s="56">
        <f t="shared" si="42"/>
        <v>12664.64</v>
      </c>
      <c r="K186" s="57">
        <f t="shared" si="43"/>
        <v>0.53810613547658481</v>
      </c>
      <c r="L186" s="57">
        <f t="shared" si="44"/>
        <v>-0.99697309350353802</v>
      </c>
      <c r="M186" s="57">
        <f t="shared" si="45"/>
        <v>-0.73779018830213661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219</v>
      </c>
      <c r="C187" s="51" t="s">
        <v>220</v>
      </c>
      <c r="D187" s="56">
        <v>1000</v>
      </c>
      <c r="E187" s="56">
        <v>1000</v>
      </c>
      <c r="F187" s="56">
        <v>0</v>
      </c>
      <c r="G187" s="56">
        <v>0</v>
      </c>
      <c r="H187" s="56">
        <v>0</v>
      </c>
      <c r="I187" s="56">
        <f t="shared" si="41"/>
        <v>0</v>
      </c>
      <c r="J187" s="56">
        <f t="shared" si="42"/>
        <v>1000</v>
      </c>
      <c r="K187" s="57">
        <f t="shared" si="43"/>
        <v>1</v>
      </c>
      <c r="L187" s="57">
        <f t="shared" si="44"/>
        <v>-1</v>
      </c>
      <c r="M187" s="57">
        <f t="shared" si="45"/>
        <v>-1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223</v>
      </c>
      <c r="C188" s="51" t="s">
        <v>224</v>
      </c>
      <c r="D188" s="56">
        <v>48335</v>
      </c>
      <c r="E188" s="56">
        <v>45648</v>
      </c>
      <c r="F188" s="56">
        <v>857</v>
      </c>
      <c r="G188" s="56">
        <v>19670</v>
      </c>
      <c r="H188" s="56">
        <v>600</v>
      </c>
      <c r="I188" s="56">
        <f t="shared" si="41"/>
        <v>20270</v>
      </c>
      <c r="J188" s="56">
        <f t="shared" si="42"/>
        <v>25378</v>
      </c>
      <c r="K188" s="57">
        <f t="shared" si="43"/>
        <v>0.55594987732211709</v>
      </c>
      <c r="L188" s="57">
        <f t="shared" si="44"/>
        <v>-0.98122590255871012</v>
      </c>
      <c r="M188" s="57">
        <f t="shared" si="45"/>
        <v>-0.56909393620750093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457</v>
      </c>
      <c r="C189" s="51" t="s">
        <v>458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f t="shared" si="41"/>
        <v>0</v>
      </c>
      <c r="J189" s="56">
        <f t="shared" si="42"/>
        <v>0</v>
      </c>
      <c r="K189" s="57" t="str">
        <f t="shared" si="43"/>
        <v>NA</v>
      </c>
      <c r="L189" s="57" t="str">
        <f t="shared" si="44"/>
        <v>NA</v>
      </c>
      <c r="M189" s="57" t="str">
        <f t="shared" si="45"/>
        <v>NA</v>
      </c>
      <c r="R189" s="53"/>
      <c r="S189" s="53"/>
      <c r="T189" s="53"/>
      <c r="U189" s="53"/>
      <c r="V189" s="53"/>
    </row>
    <row r="190" spans="1:22" s="51" customFormat="1" x14ac:dyDescent="0.2">
      <c r="A190" s="63" t="s">
        <v>269</v>
      </c>
      <c r="B190" s="63"/>
      <c r="C190" s="63"/>
      <c r="D190" s="64">
        <v>28655586.380000003</v>
      </c>
      <c r="E190" s="64">
        <v>5481791.8899999997</v>
      </c>
      <c r="F190" s="64">
        <v>194939.62000000002</v>
      </c>
      <c r="G190" s="64">
        <v>2257624.6700000004</v>
      </c>
      <c r="H190" s="64">
        <v>62244.65</v>
      </c>
      <c r="I190" s="64">
        <f t="shared" si="41"/>
        <v>2319869.3200000003</v>
      </c>
      <c r="J190" s="64">
        <f t="shared" si="42"/>
        <v>3161922.5699999994</v>
      </c>
      <c r="K190" s="65">
        <f t="shared" si="43"/>
        <v>0.57680456198420171</v>
      </c>
      <c r="L190" s="65">
        <f t="shared" si="44"/>
        <v>-0.9644387047316384</v>
      </c>
      <c r="M190" s="65">
        <f t="shared" si="45"/>
        <v>-0.58815936188340046</v>
      </c>
      <c r="R190" s="53"/>
      <c r="S190" s="53"/>
      <c r="T190" s="53"/>
      <c r="U190" s="53"/>
      <c r="V190" s="53"/>
    </row>
    <row r="191" spans="1:22" s="51" customFormat="1" x14ac:dyDescent="0.2">
      <c r="A191" s="51" t="s">
        <v>270</v>
      </c>
      <c r="B191" s="51" t="s">
        <v>106</v>
      </c>
      <c r="C191" s="51" t="s">
        <v>107</v>
      </c>
      <c r="D191" s="56">
        <v>0</v>
      </c>
      <c r="E191" s="56">
        <v>65090</v>
      </c>
      <c r="F191" s="56">
        <v>0</v>
      </c>
      <c r="G191" s="56">
        <v>24340</v>
      </c>
      <c r="H191" s="56">
        <v>0</v>
      </c>
      <c r="I191" s="56">
        <f t="shared" si="41"/>
        <v>24340</v>
      </c>
      <c r="J191" s="56">
        <f t="shared" si="42"/>
        <v>40750</v>
      </c>
      <c r="K191" s="57">
        <f t="shared" si="43"/>
        <v>0.62605622983561227</v>
      </c>
      <c r="L191" s="57">
        <f t="shared" si="44"/>
        <v>-1</v>
      </c>
      <c r="M191" s="57">
        <f t="shared" si="45"/>
        <v>-0.62605622983561227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108</v>
      </c>
      <c r="C192" s="51" t="s">
        <v>107</v>
      </c>
      <c r="D192" s="56">
        <v>0</v>
      </c>
      <c r="E192" s="56">
        <v>73245</v>
      </c>
      <c r="F192" s="56">
        <v>0</v>
      </c>
      <c r="G192" s="56">
        <v>4080</v>
      </c>
      <c r="H192" s="56">
        <v>0</v>
      </c>
      <c r="I192" s="56">
        <f t="shared" si="41"/>
        <v>4080</v>
      </c>
      <c r="J192" s="56">
        <f t="shared" si="42"/>
        <v>69165</v>
      </c>
      <c r="K192" s="57">
        <f t="shared" si="43"/>
        <v>0.94429653901290189</v>
      </c>
      <c r="L192" s="57">
        <f t="shared" si="44"/>
        <v>-1</v>
      </c>
      <c r="M192" s="57">
        <f t="shared" si="45"/>
        <v>-0.94429653901290189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111</v>
      </c>
      <c r="C193" s="51" t="s">
        <v>112</v>
      </c>
      <c r="D193" s="56">
        <v>211226</v>
      </c>
      <c r="E193" s="56">
        <v>12217138.5</v>
      </c>
      <c r="F193" s="56">
        <v>10937.5</v>
      </c>
      <c r="G193" s="56">
        <v>1115533.6299999999</v>
      </c>
      <c r="H193" s="56">
        <v>386</v>
      </c>
      <c r="I193" s="56">
        <f t="shared" si="41"/>
        <v>1115919.6299999999</v>
      </c>
      <c r="J193" s="56">
        <f t="shared" si="42"/>
        <v>11101218.870000001</v>
      </c>
      <c r="K193" s="57">
        <f t="shared" si="43"/>
        <v>0.90865949256448231</v>
      </c>
      <c r="L193" s="57">
        <f t="shared" si="44"/>
        <v>-0.99910474126163018</v>
      </c>
      <c r="M193" s="57">
        <f t="shared" si="45"/>
        <v>-0.9086910875243005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125</v>
      </c>
      <c r="C194" s="51" t="s">
        <v>126</v>
      </c>
      <c r="D194" s="56">
        <v>10204</v>
      </c>
      <c r="E194" s="56">
        <v>10204</v>
      </c>
      <c r="F194" s="56">
        <v>0</v>
      </c>
      <c r="G194" s="56">
        <v>0</v>
      </c>
      <c r="H194" s="56">
        <v>0</v>
      </c>
      <c r="I194" s="56">
        <f t="shared" si="41"/>
        <v>0</v>
      </c>
      <c r="J194" s="56">
        <f t="shared" si="42"/>
        <v>10204</v>
      </c>
      <c r="K194" s="57">
        <f t="shared" si="43"/>
        <v>1</v>
      </c>
      <c r="L194" s="57">
        <f t="shared" si="44"/>
        <v>-1</v>
      </c>
      <c r="M194" s="57">
        <f t="shared" si="45"/>
        <v>-1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133</v>
      </c>
      <c r="C195" s="51" t="s">
        <v>134</v>
      </c>
      <c r="D195" s="56">
        <v>0</v>
      </c>
      <c r="E195" s="56">
        <v>60000</v>
      </c>
      <c r="F195" s="56">
        <v>0</v>
      </c>
      <c r="G195" s="56">
        <v>5400</v>
      </c>
      <c r="H195" s="56">
        <v>0</v>
      </c>
      <c r="I195" s="56">
        <f t="shared" si="41"/>
        <v>5400</v>
      </c>
      <c r="J195" s="56">
        <f t="shared" si="42"/>
        <v>54600</v>
      </c>
      <c r="K195" s="57">
        <f t="shared" si="43"/>
        <v>0.91</v>
      </c>
      <c r="L195" s="57">
        <f t="shared" si="44"/>
        <v>-1</v>
      </c>
      <c r="M195" s="57">
        <f t="shared" si="45"/>
        <v>-0.91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135</v>
      </c>
      <c r="C196" s="51" t="s">
        <v>136</v>
      </c>
      <c r="D196" s="56">
        <v>13343501.399999999</v>
      </c>
      <c r="E196" s="56">
        <v>15395469.779999999</v>
      </c>
      <c r="F196" s="56">
        <v>1318856.3599999996</v>
      </c>
      <c r="G196" s="56">
        <v>13672900.620000005</v>
      </c>
      <c r="H196" s="56">
        <v>0</v>
      </c>
      <c r="I196" s="56">
        <f t="shared" si="41"/>
        <v>13672900.620000005</v>
      </c>
      <c r="J196" s="56">
        <f t="shared" si="42"/>
        <v>1722569.1599999946</v>
      </c>
      <c r="K196" s="57">
        <f t="shared" si="43"/>
        <v>0.11188805438322874</v>
      </c>
      <c r="L196" s="57">
        <f t="shared" si="44"/>
        <v>-0.91433477647344652</v>
      </c>
      <c r="M196" s="57">
        <f t="shared" si="45"/>
        <v>-0.11188805438322874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137</v>
      </c>
      <c r="C197" s="51" t="s">
        <v>138</v>
      </c>
      <c r="D197" s="56">
        <v>1890000</v>
      </c>
      <c r="E197" s="56">
        <v>2750478.6399999997</v>
      </c>
      <c r="F197" s="56">
        <v>85203.14</v>
      </c>
      <c r="G197" s="56">
        <v>428492.47</v>
      </c>
      <c r="H197" s="56">
        <v>0</v>
      </c>
      <c r="I197" s="56">
        <f t="shared" si="41"/>
        <v>428492.47</v>
      </c>
      <c r="J197" s="56">
        <f t="shared" si="42"/>
        <v>2321986.17</v>
      </c>
      <c r="K197" s="57">
        <f t="shared" si="43"/>
        <v>0.8442116714638439</v>
      </c>
      <c r="L197" s="57">
        <f t="shared" si="44"/>
        <v>-0.96902243167392854</v>
      </c>
      <c r="M197" s="57">
        <f t="shared" si="45"/>
        <v>-0.8442116714638439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141</v>
      </c>
      <c r="C198" s="51" t="s">
        <v>142</v>
      </c>
      <c r="D198" s="56">
        <v>0</v>
      </c>
      <c r="E198" s="56">
        <v>147274</v>
      </c>
      <c r="F198" s="56">
        <v>0</v>
      </c>
      <c r="G198" s="56">
        <v>0</v>
      </c>
      <c r="H198" s="56">
        <v>0</v>
      </c>
      <c r="I198" s="56">
        <f t="shared" si="41"/>
        <v>0</v>
      </c>
      <c r="J198" s="56">
        <f t="shared" si="42"/>
        <v>147274</v>
      </c>
      <c r="K198" s="57">
        <f t="shared" si="43"/>
        <v>1</v>
      </c>
      <c r="L198" s="57">
        <f t="shared" si="44"/>
        <v>-1</v>
      </c>
      <c r="M198" s="57">
        <f t="shared" si="45"/>
        <v>-1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143</v>
      </c>
      <c r="C199" s="51" t="s">
        <v>144</v>
      </c>
      <c r="D199" s="56">
        <v>2092500</v>
      </c>
      <c r="E199" s="56">
        <v>3223930</v>
      </c>
      <c r="F199" s="56">
        <v>267157.91000000003</v>
      </c>
      <c r="G199" s="56">
        <v>2617188.65</v>
      </c>
      <c r="H199" s="56">
        <v>0</v>
      </c>
      <c r="I199" s="56">
        <f t="shared" si="41"/>
        <v>2617188.65</v>
      </c>
      <c r="J199" s="56">
        <f t="shared" si="42"/>
        <v>606741.35000000009</v>
      </c>
      <c r="K199" s="57">
        <f t="shared" si="43"/>
        <v>0.18819929402933688</v>
      </c>
      <c r="L199" s="57">
        <f t="shared" si="44"/>
        <v>-0.91713284407539863</v>
      </c>
      <c r="M199" s="57">
        <f t="shared" si="45"/>
        <v>-0.18819929402933688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145</v>
      </c>
      <c r="C200" s="51" t="s">
        <v>146</v>
      </c>
      <c r="D200" s="56">
        <v>0</v>
      </c>
      <c r="E200" s="56">
        <v>0</v>
      </c>
      <c r="F200" s="56">
        <v>13448.669999999998</v>
      </c>
      <c r="G200" s="56">
        <v>55157.420000000013</v>
      </c>
      <c r="H200" s="56">
        <v>0</v>
      </c>
      <c r="I200" s="56">
        <f t="shared" si="41"/>
        <v>55157.420000000013</v>
      </c>
      <c r="J200" s="56">
        <f t="shared" si="42"/>
        <v>-55157.420000000013</v>
      </c>
      <c r="K200" s="57" t="str">
        <f t="shared" si="43"/>
        <v>NA</v>
      </c>
      <c r="L200" s="57" t="str">
        <f t="shared" si="44"/>
        <v>NA</v>
      </c>
      <c r="M200" s="57" t="str">
        <f t="shared" si="45"/>
        <v>NA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147</v>
      </c>
      <c r="C201" s="51" t="s">
        <v>148</v>
      </c>
      <c r="D201" s="56">
        <v>2661889.5700000003</v>
      </c>
      <c r="E201" s="56">
        <v>3179039</v>
      </c>
      <c r="F201" s="56">
        <v>276061.75</v>
      </c>
      <c r="G201" s="56">
        <v>2693364.6399999987</v>
      </c>
      <c r="H201" s="56">
        <v>0</v>
      </c>
      <c r="I201" s="56">
        <f t="shared" si="41"/>
        <v>2693364.6399999987</v>
      </c>
      <c r="J201" s="56">
        <f t="shared" si="42"/>
        <v>485674.36000000127</v>
      </c>
      <c r="K201" s="57">
        <f t="shared" si="43"/>
        <v>0.15277395464478455</v>
      </c>
      <c r="L201" s="57">
        <f t="shared" si="44"/>
        <v>-0.91316188634364037</v>
      </c>
      <c r="M201" s="57">
        <f t="shared" si="45"/>
        <v>-0.15277395464478455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159</v>
      </c>
      <c r="C202" s="51" t="s">
        <v>160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f t="shared" si="41"/>
        <v>0</v>
      </c>
      <c r="J202" s="56">
        <f t="shared" si="42"/>
        <v>0</v>
      </c>
      <c r="K202" s="57" t="str">
        <f t="shared" si="43"/>
        <v>NA</v>
      </c>
      <c r="L202" s="57" t="str">
        <f t="shared" si="44"/>
        <v>NA</v>
      </c>
      <c r="M202" s="57" t="str">
        <f t="shared" si="45"/>
        <v>NA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161</v>
      </c>
      <c r="C203" s="51" t="s">
        <v>162</v>
      </c>
      <c r="D203" s="56">
        <v>407820.19000000012</v>
      </c>
      <c r="E203" s="56">
        <v>1787029.5899999978</v>
      </c>
      <c r="F203" s="56">
        <v>38898.960000000006</v>
      </c>
      <c r="G203" s="56">
        <v>477086.61999999988</v>
      </c>
      <c r="H203" s="56">
        <v>0</v>
      </c>
      <c r="I203" s="56">
        <f t="shared" ref="I203:I506" si="46">SUM(G203:H203)</f>
        <v>477086.61999999988</v>
      </c>
      <c r="J203" s="56">
        <f t="shared" ref="J203:J506" si="47">E203-I203</f>
        <v>1309942.9699999979</v>
      </c>
      <c r="K203" s="57">
        <f t="shared" ref="K203:K506" si="48">IF(E203=0,"NA",J203/E203)</f>
        <v>0.73302813637238062</v>
      </c>
      <c r="L203" s="57">
        <f t="shared" ref="L203:L506" si="49">IF(E203=0,"NA",(  ( F203 - (E203/$L$6)) / (E203/$L$6)))</f>
        <v>-0.97823261561102637</v>
      </c>
      <c r="M203" s="57">
        <f t="shared" ref="M203:M506" si="50">IF(E203=0,"NA",(  ( G203 - ($M$6*(E203/12))) / ($M$6*(E203/12))))</f>
        <v>-0.73302813637238062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163</v>
      </c>
      <c r="C204" s="51" t="s">
        <v>164</v>
      </c>
      <c r="D204" s="56">
        <v>27851165.93</v>
      </c>
      <c r="E204" s="56">
        <v>6110409.8399999999</v>
      </c>
      <c r="F204" s="56">
        <v>195249.69</v>
      </c>
      <c r="G204" s="56">
        <v>1298809.99</v>
      </c>
      <c r="H204" s="56">
        <v>260327.18</v>
      </c>
      <c r="I204" s="56">
        <f t="shared" si="46"/>
        <v>1559137.17</v>
      </c>
      <c r="J204" s="56">
        <f t="shared" si="47"/>
        <v>4551272.67</v>
      </c>
      <c r="K204" s="57">
        <f t="shared" si="48"/>
        <v>0.74483918250563697</v>
      </c>
      <c r="L204" s="57">
        <f t="shared" si="49"/>
        <v>-0.96804638393944453</v>
      </c>
      <c r="M204" s="57">
        <f t="shared" si="50"/>
        <v>-0.78744306453918644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169</v>
      </c>
      <c r="C205" s="51" t="s">
        <v>170</v>
      </c>
      <c r="D205" s="56">
        <v>0</v>
      </c>
      <c r="E205" s="56">
        <v>60057</v>
      </c>
      <c r="F205" s="56">
        <v>245</v>
      </c>
      <c r="G205" s="56">
        <v>63334.86</v>
      </c>
      <c r="H205" s="56">
        <v>0</v>
      </c>
      <c r="I205" s="56">
        <f t="shared" si="46"/>
        <v>63334.86</v>
      </c>
      <c r="J205" s="56">
        <f t="shared" si="47"/>
        <v>-3277.8600000000006</v>
      </c>
      <c r="K205" s="57">
        <f t="shared" si="48"/>
        <v>-5.4579149807682713E-2</v>
      </c>
      <c r="L205" s="57">
        <f t="shared" si="49"/>
        <v>-0.99592054215162262</v>
      </c>
      <c r="M205" s="57">
        <f t="shared" si="50"/>
        <v>5.4579149807682713E-2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459</v>
      </c>
      <c r="C206" s="51" t="s">
        <v>460</v>
      </c>
      <c r="D206" s="56">
        <v>0</v>
      </c>
      <c r="E206" s="56">
        <v>28563</v>
      </c>
      <c r="F206" s="56">
        <v>0</v>
      </c>
      <c r="G206" s="56">
        <v>2399.94</v>
      </c>
      <c r="H206" s="56">
        <v>0</v>
      </c>
      <c r="I206" s="56">
        <f t="shared" si="46"/>
        <v>2399.94</v>
      </c>
      <c r="J206" s="56">
        <f t="shared" si="47"/>
        <v>26163.06</v>
      </c>
      <c r="K206" s="57">
        <f t="shared" si="48"/>
        <v>0.91597731330742571</v>
      </c>
      <c r="L206" s="57">
        <f t="shared" si="49"/>
        <v>-1</v>
      </c>
      <c r="M206" s="57">
        <f t="shared" si="50"/>
        <v>-0.91597731330742571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461</v>
      </c>
      <c r="C207" s="51" t="s">
        <v>462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46"/>
        <v>0</v>
      </c>
      <c r="J207" s="56">
        <f t="shared" si="47"/>
        <v>0</v>
      </c>
      <c r="K207" s="57" t="str">
        <f t="shared" si="48"/>
        <v>NA</v>
      </c>
      <c r="L207" s="57" t="str">
        <f t="shared" si="49"/>
        <v>NA</v>
      </c>
      <c r="M207" s="57" t="str">
        <f t="shared" si="50"/>
        <v>NA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173</v>
      </c>
      <c r="C208" s="51" t="s">
        <v>174</v>
      </c>
      <c r="D208" s="56">
        <v>0</v>
      </c>
      <c r="E208" s="56">
        <v>13000</v>
      </c>
      <c r="F208" s="56">
        <v>3700</v>
      </c>
      <c r="G208" s="56">
        <v>3700</v>
      </c>
      <c r="H208" s="56">
        <v>0</v>
      </c>
      <c r="I208" s="56">
        <f t="shared" si="46"/>
        <v>3700</v>
      </c>
      <c r="J208" s="56">
        <f t="shared" si="47"/>
        <v>9300</v>
      </c>
      <c r="K208" s="57">
        <f t="shared" si="48"/>
        <v>0.7153846153846154</v>
      </c>
      <c r="L208" s="57">
        <f t="shared" si="49"/>
        <v>-0.7153846153846154</v>
      </c>
      <c r="M208" s="57">
        <f t="shared" si="50"/>
        <v>-0.7153846153846154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179</v>
      </c>
      <c r="C209" s="51" t="s">
        <v>180</v>
      </c>
      <c r="D209" s="56">
        <v>51649</v>
      </c>
      <c r="E209" s="56">
        <v>2782116</v>
      </c>
      <c r="F209" s="56">
        <v>0</v>
      </c>
      <c r="G209" s="56">
        <v>6816.6399999999994</v>
      </c>
      <c r="H209" s="56">
        <v>42078.28</v>
      </c>
      <c r="I209" s="56">
        <f t="shared" si="46"/>
        <v>48894.92</v>
      </c>
      <c r="J209" s="56">
        <f t="shared" si="47"/>
        <v>2733221.08</v>
      </c>
      <c r="K209" s="57">
        <f t="shared" si="48"/>
        <v>0.98242527630048493</v>
      </c>
      <c r="L209" s="57">
        <f t="shared" si="49"/>
        <v>-1</v>
      </c>
      <c r="M209" s="57">
        <f t="shared" si="50"/>
        <v>-0.99754983616786641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463</v>
      </c>
      <c r="C210" s="51" t="s">
        <v>464</v>
      </c>
      <c r="D210" s="56">
        <v>0</v>
      </c>
      <c r="E210" s="56">
        <v>15000</v>
      </c>
      <c r="F210" s="56">
        <v>0</v>
      </c>
      <c r="G210" s="56">
        <v>10875</v>
      </c>
      <c r="H210" s="56">
        <v>0</v>
      </c>
      <c r="I210" s="56">
        <f t="shared" si="46"/>
        <v>10875</v>
      </c>
      <c r="J210" s="56">
        <f t="shared" si="47"/>
        <v>4125</v>
      </c>
      <c r="K210" s="57">
        <f t="shared" si="48"/>
        <v>0.27500000000000002</v>
      </c>
      <c r="L210" s="57">
        <f t="shared" si="49"/>
        <v>-1</v>
      </c>
      <c r="M210" s="57">
        <f t="shared" si="50"/>
        <v>-0.27500000000000002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185</v>
      </c>
      <c r="C211" s="51" t="s">
        <v>186</v>
      </c>
      <c r="D211" s="56">
        <v>218869</v>
      </c>
      <c r="E211" s="56">
        <v>2095837.72</v>
      </c>
      <c r="F211" s="56">
        <v>190298.37999999998</v>
      </c>
      <c r="G211" s="56">
        <v>662189.08999999985</v>
      </c>
      <c r="H211" s="56">
        <v>23620.720000000005</v>
      </c>
      <c r="I211" s="56">
        <f t="shared" si="46"/>
        <v>685809.80999999982</v>
      </c>
      <c r="J211" s="56">
        <f t="shared" si="47"/>
        <v>1410027.9100000001</v>
      </c>
      <c r="K211" s="57">
        <f t="shared" si="48"/>
        <v>0.67277532823485975</v>
      </c>
      <c r="L211" s="57">
        <f t="shared" si="49"/>
        <v>-0.90920175823536575</v>
      </c>
      <c r="M211" s="57">
        <f t="shared" si="50"/>
        <v>-0.68404562830370297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189</v>
      </c>
      <c r="C212" s="51" t="s">
        <v>190</v>
      </c>
      <c r="D212" s="56">
        <v>13498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46"/>
        <v>0</v>
      </c>
      <c r="J212" s="56">
        <f t="shared" si="47"/>
        <v>0</v>
      </c>
      <c r="K212" s="57" t="str">
        <f t="shared" si="48"/>
        <v>NA</v>
      </c>
      <c r="L212" s="57" t="str">
        <f t="shared" si="49"/>
        <v>NA</v>
      </c>
      <c r="M212" s="57" t="str">
        <f t="shared" si="50"/>
        <v>NA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191</v>
      </c>
      <c r="C213" s="51" t="s">
        <v>192</v>
      </c>
      <c r="D213" s="56">
        <v>0</v>
      </c>
      <c r="E213" s="56">
        <v>20299</v>
      </c>
      <c r="F213" s="56">
        <v>0</v>
      </c>
      <c r="G213" s="56">
        <v>0</v>
      </c>
      <c r="H213" s="56">
        <v>0</v>
      </c>
      <c r="I213" s="56">
        <f t="shared" si="46"/>
        <v>0</v>
      </c>
      <c r="J213" s="56">
        <f t="shared" si="47"/>
        <v>20299</v>
      </c>
      <c r="K213" s="57">
        <f t="shared" si="48"/>
        <v>1</v>
      </c>
      <c r="L213" s="57">
        <f t="shared" si="49"/>
        <v>-1</v>
      </c>
      <c r="M213" s="57">
        <f t="shared" si="50"/>
        <v>-1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193</v>
      </c>
      <c r="C214" s="51" t="s">
        <v>194</v>
      </c>
      <c r="D214" s="56">
        <v>174719.66999999998</v>
      </c>
      <c r="E214" s="56">
        <v>2113918</v>
      </c>
      <c r="F214" s="56">
        <v>61636.659999999989</v>
      </c>
      <c r="G214" s="56">
        <v>201280.36000000004</v>
      </c>
      <c r="H214" s="56">
        <v>40970.58</v>
      </c>
      <c r="I214" s="56">
        <f t="shared" si="46"/>
        <v>242250.94000000006</v>
      </c>
      <c r="J214" s="56">
        <f t="shared" si="47"/>
        <v>1871667.06</v>
      </c>
      <c r="K214" s="57">
        <f t="shared" si="48"/>
        <v>0.88540192192885436</v>
      </c>
      <c r="L214" s="57">
        <f t="shared" si="49"/>
        <v>-0.9708424546269061</v>
      </c>
      <c r="M214" s="57">
        <f t="shared" si="50"/>
        <v>-0.90478326973893963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197</v>
      </c>
      <c r="C215" s="51" t="s">
        <v>198</v>
      </c>
      <c r="D215" s="56">
        <v>36359</v>
      </c>
      <c r="E215" s="56">
        <v>25080</v>
      </c>
      <c r="F215" s="56">
        <v>0</v>
      </c>
      <c r="G215" s="56">
        <v>307.5</v>
      </c>
      <c r="H215" s="56">
        <v>0</v>
      </c>
      <c r="I215" s="56">
        <f t="shared" si="46"/>
        <v>307.5</v>
      </c>
      <c r="J215" s="56">
        <f t="shared" si="47"/>
        <v>24772.5</v>
      </c>
      <c r="K215" s="57">
        <f t="shared" si="48"/>
        <v>0.98773923444976075</v>
      </c>
      <c r="L215" s="57">
        <f t="shared" si="49"/>
        <v>-1</v>
      </c>
      <c r="M215" s="57">
        <f t="shared" si="50"/>
        <v>-0.98773923444976075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199</v>
      </c>
      <c r="C216" s="51" t="s">
        <v>200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46"/>
        <v>0</v>
      </c>
      <c r="J216" s="56">
        <f t="shared" si="47"/>
        <v>0</v>
      </c>
      <c r="K216" s="57" t="str">
        <f t="shared" si="48"/>
        <v>NA</v>
      </c>
      <c r="L216" s="57" t="str">
        <f t="shared" si="49"/>
        <v>NA</v>
      </c>
      <c r="M216" s="57" t="str">
        <f t="shared" si="50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201</v>
      </c>
      <c r="C217" s="51" t="s">
        <v>202</v>
      </c>
      <c r="D217" s="56">
        <v>2400</v>
      </c>
      <c r="E217" s="56">
        <v>3252508</v>
      </c>
      <c r="F217" s="56">
        <v>0</v>
      </c>
      <c r="G217" s="56">
        <v>375.39000000000004</v>
      </c>
      <c r="H217" s="56">
        <v>289.99</v>
      </c>
      <c r="I217" s="56">
        <f t="shared" si="46"/>
        <v>665.38000000000011</v>
      </c>
      <c r="J217" s="56">
        <f t="shared" si="47"/>
        <v>3251842.62</v>
      </c>
      <c r="K217" s="57">
        <f t="shared" si="48"/>
        <v>0.99979542556082879</v>
      </c>
      <c r="L217" s="57">
        <f t="shared" si="49"/>
        <v>-1</v>
      </c>
      <c r="M217" s="57">
        <f t="shared" si="50"/>
        <v>-0.99988458444990758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205</v>
      </c>
      <c r="C218" s="51" t="s">
        <v>206</v>
      </c>
      <c r="D218" s="56">
        <v>96840</v>
      </c>
      <c r="E218" s="56">
        <v>423128.74</v>
      </c>
      <c r="F218" s="56">
        <v>0</v>
      </c>
      <c r="G218" s="56">
        <v>276208.48</v>
      </c>
      <c r="H218" s="56">
        <v>0</v>
      </c>
      <c r="I218" s="56">
        <f t="shared" si="46"/>
        <v>276208.48</v>
      </c>
      <c r="J218" s="56">
        <f t="shared" si="47"/>
        <v>146920.26</v>
      </c>
      <c r="K218" s="57">
        <f t="shared" si="48"/>
        <v>0.34722354241406533</v>
      </c>
      <c r="L218" s="57">
        <f t="shared" si="49"/>
        <v>-1</v>
      </c>
      <c r="M218" s="57">
        <f t="shared" si="50"/>
        <v>-0.34722354241406533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209</v>
      </c>
      <c r="C219" s="51" t="s">
        <v>210</v>
      </c>
      <c r="D219" s="56">
        <v>1000</v>
      </c>
      <c r="E219" s="56">
        <v>1000</v>
      </c>
      <c r="F219" s="56">
        <v>0</v>
      </c>
      <c r="G219" s="56">
        <v>0</v>
      </c>
      <c r="H219" s="56">
        <v>0</v>
      </c>
      <c r="I219" s="56">
        <f t="shared" si="46"/>
        <v>0</v>
      </c>
      <c r="J219" s="56">
        <f t="shared" si="47"/>
        <v>1000</v>
      </c>
      <c r="K219" s="57">
        <f t="shared" si="48"/>
        <v>1</v>
      </c>
      <c r="L219" s="57">
        <f t="shared" si="49"/>
        <v>-1</v>
      </c>
      <c r="M219" s="57">
        <f t="shared" si="50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213</v>
      </c>
      <c r="C220" s="51" t="s">
        <v>214</v>
      </c>
      <c r="D220" s="56">
        <v>396390.71</v>
      </c>
      <c r="E220" s="56">
        <v>7216790.0999999996</v>
      </c>
      <c r="F220" s="56">
        <v>50276.799999999996</v>
      </c>
      <c r="G220" s="56">
        <v>132403.81000000003</v>
      </c>
      <c r="H220" s="56">
        <v>98582.190000000031</v>
      </c>
      <c r="I220" s="56">
        <f t="shared" si="46"/>
        <v>230986.00000000006</v>
      </c>
      <c r="J220" s="56">
        <f t="shared" si="47"/>
        <v>6985804.0999999996</v>
      </c>
      <c r="K220" s="57">
        <f t="shared" si="48"/>
        <v>0.96799324951961674</v>
      </c>
      <c r="L220" s="57">
        <f t="shared" si="49"/>
        <v>-0.99303335703223516</v>
      </c>
      <c r="M220" s="57">
        <f t="shared" si="50"/>
        <v>-0.98165336553158178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223</v>
      </c>
      <c r="C221" s="51" t="s">
        <v>224</v>
      </c>
      <c r="D221" s="56">
        <v>2355563.7000000002</v>
      </c>
      <c r="E221" s="56">
        <v>3650007.8400000008</v>
      </c>
      <c r="F221" s="56">
        <v>223395</v>
      </c>
      <c r="G221" s="56">
        <v>834066.78</v>
      </c>
      <c r="H221" s="56">
        <v>41695</v>
      </c>
      <c r="I221" s="56">
        <f t="shared" si="46"/>
        <v>875761.78</v>
      </c>
      <c r="J221" s="56">
        <f t="shared" si="47"/>
        <v>2774246.0600000005</v>
      </c>
      <c r="K221" s="57">
        <f t="shared" si="48"/>
        <v>0.76006578111897971</v>
      </c>
      <c r="L221" s="57">
        <f t="shared" si="49"/>
        <v>-0.93879602187375033</v>
      </c>
      <c r="M221" s="57">
        <f t="shared" si="50"/>
        <v>-0.77148904425366926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225</v>
      </c>
      <c r="C222" s="51" t="s">
        <v>226</v>
      </c>
      <c r="D222" s="56">
        <v>0</v>
      </c>
      <c r="E222" s="56">
        <v>65982</v>
      </c>
      <c r="F222" s="56">
        <v>0</v>
      </c>
      <c r="G222" s="56">
        <v>0</v>
      </c>
      <c r="H222" s="56">
        <v>0</v>
      </c>
      <c r="I222" s="56">
        <f t="shared" si="46"/>
        <v>0</v>
      </c>
      <c r="J222" s="56">
        <f t="shared" si="47"/>
        <v>65982</v>
      </c>
      <c r="K222" s="57">
        <f t="shared" si="48"/>
        <v>1</v>
      </c>
      <c r="L222" s="57">
        <f t="shared" si="49"/>
        <v>-1</v>
      </c>
      <c r="M222" s="57">
        <f t="shared" si="50"/>
        <v>-1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271</v>
      </c>
      <c r="B223" s="63"/>
      <c r="C223" s="63"/>
      <c r="D223" s="64">
        <v>51815596.170000009</v>
      </c>
      <c r="E223" s="64">
        <v>66782595.75</v>
      </c>
      <c r="F223" s="64">
        <v>2735365.8199999994</v>
      </c>
      <c r="G223" s="64">
        <v>24586311.890000008</v>
      </c>
      <c r="H223" s="64">
        <v>507949.94000000006</v>
      </c>
      <c r="I223" s="64">
        <f t="shared" si="46"/>
        <v>25094261.830000009</v>
      </c>
      <c r="J223" s="64">
        <f t="shared" si="47"/>
        <v>41688333.919999987</v>
      </c>
      <c r="K223" s="65">
        <f t="shared" si="48"/>
        <v>0.62423949611152973</v>
      </c>
      <c r="L223" s="65">
        <f t="shared" si="49"/>
        <v>-0.95904073824503888</v>
      </c>
      <c r="M223" s="65">
        <f t="shared" si="50"/>
        <v>-0.63184551882291862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272</v>
      </c>
      <c r="B224" s="51" t="s">
        <v>121</v>
      </c>
      <c r="C224" s="51" t="s">
        <v>122</v>
      </c>
      <c r="D224" s="56">
        <v>0</v>
      </c>
      <c r="E224" s="56">
        <v>0</v>
      </c>
      <c r="F224" s="56">
        <v>0</v>
      </c>
      <c r="G224" s="56">
        <v>500</v>
      </c>
      <c r="H224" s="56">
        <v>0</v>
      </c>
      <c r="I224" s="56">
        <f t="shared" si="46"/>
        <v>500</v>
      </c>
      <c r="J224" s="56">
        <f t="shared" si="47"/>
        <v>-500</v>
      </c>
      <c r="K224" s="57" t="str">
        <f t="shared" si="48"/>
        <v>NA</v>
      </c>
      <c r="L224" s="57" t="str">
        <f t="shared" si="49"/>
        <v>NA</v>
      </c>
      <c r="M224" s="57" t="str">
        <f t="shared" si="50"/>
        <v>NA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273</v>
      </c>
      <c r="C225" s="51" t="s">
        <v>274</v>
      </c>
      <c r="D225" s="56">
        <v>0</v>
      </c>
      <c r="E225" s="56">
        <v>0</v>
      </c>
      <c r="F225" s="56">
        <v>0</v>
      </c>
      <c r="G225" s="56">
        <v>29500</v>
      </c>
      <c r="H225" s="56">
        <v>0</v>
      </c>
      <c r="I225" s="56">
        <f t="shared" si="46"/>
        <v>29500</v>
      </c>
      <c r="J225" s="56">
        <f t="shared" si="47"/>
        <v>-29500</v>
      </c>
      <c r="K225" s="57" t="str">
        <f t="shared" si="48"/>
        <v>NA</v>
      </c>
      <c r="L225" s="57" t="str">
        <f t="shared" si="49"/>
        <v>NA</v>
      </c>
      <c r="M225" s="57" t="str">
        <f t="shared" si="50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137</v>
      </c>
      <c r="C226" s="51" t="s">
        <v>138</v>
      </c>
      <c r="D226" s="56">
        <v>2800000</v>
      </c>
      <c r="E226" s="56">
        <v>2800500</v>
      </c>
      <c r="F226" s="56">
        <v>0</v>
      </c>
      <c r="G226" s="56">
        <v>244000</v>
      </c>
      <c r="H226" s="56">
        <v>0</v>
      </c>
      <c r="I226" s="56">
        <f t="shared" si="46"/>
        <v>244000</v>
      </c>
      <c r="J226" s="56">
        <f t="shared" si="47"/>
        <v>2556500</v>
      </c>
      <c r="K226" s="57">
        <f t="shared" si="48"/>
        <v>0.91287270130333864</v>
      </c>
      <c r="L226" s="57">
        <f t="shared" si="49"/>
        <v>-1</v>
      </c>
      <c r="M226" s="57">
        <f t="shared" si="50"/>
        <v>-0.91287270130333864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143</v>
      </c>
      <c r="C227" s="51" t="s">
        <v>144</v>
      </c>
      <c r="D227" s="56">
        <v>0</v>
      </c>
      <c r="E227" s="56">
        <v>0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0</v>
      </c>
      <c r="K227" s="57" t="str">
        <f t="shared" si="48"/>
        <v>NA</v>
      </c>
      <c r="L227" s="57" t="str">
        <f t="shared" si="49"/>
        <v>NA</v>
      </c>
      <c r="M227" s="57" t="str">
        <f t="shared" si="50"/>
        <v>NA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145</v>
      </c>
      <c r="C228" s="51" t="s">
        <v>146</v>
      </c>
      <c r="D228" s="56">
        <v>0</v>
      </c>
      <c r="E228" s="56">
        <v>0</v>
      </c>
      <c r="F228" s="56">
        <v>0</v>
      </c>
      <c r="G228" s="56">
        <v>21.75</v>
      </c>
      <c r="H228" s="56">
        <v>0</v>
      </c>
      <c r="I228" s="56">
        <f t="shared" si="46"/>
        <v>21.75</v>
      </c>
      <c r="J228" s="56">
        <f t="shared" si="47"/>
        <v>-21.75</v>
      </c>
      <c r="K228" s="57" t="str">
        <f t="shared" si="48"/>
        <v>NA</v>
      </c>
      <c r="L228" s="57" t="str">
        <f t="shared" si="49"/>
        <v>NA</v>
      </c>
      <c r="M228" s="57" t="str">
        <f t="shared" si="5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147</v>
      </c>
      <c r="C229" s="51" t="s">
        <v>148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46"/>
        <v>0</v>
      </c>
      <c r="J229" s="56">
        <f t="shared" si="47"/>
        <v>0</v>
      </c>
      <c r="K229" s="57" t="str">
        <f t="shared" si="48"/>
        <v>NA</v>
      </c>
      <c r="L229" s="57" t="str">
        <f t="shared" si="49"/>
        <v>NA</v>
      </c>
      <c r="M229" s="57" t="str">
        <f t="shared" si="50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161</v>
      </c>
      <c r="C230" s="51" t="s">
        <v>162</v>
      </c>
      <c r="D230" s="56">
        <v>74200</v>
      </c>
      <c r="E230" s="56">
        <v>74200</v>
      </c>
      <c r="F230" s="56">
        <v>0</v>
      </c>
      <c r="G230" s="56">
        <v>7146.25</v>
      </c>
      <c r="H230" s="56">
        <v>0</v>
      </c>
      <c r="I230" s="56">
        <f t="shared" si="46"/>
        <v>7146.25</v>
      </c>
      <c r="J230" s="56">
        <f t="shared" si="47"/>
        <v>67053.75</v>
      </c>
      <c r="K230" s="57">
        <f t="shared" si="48"/>
        <v>0.90368935309973042</v>
      </c>
      <c r="L230" s="57">
        <f t="shared" si="49"/>
        <v>-1</v>
      </c>
      <c r="M230" s="57">
        <f t="shared" si="50"/>
        <v>-0.90368935309973042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163</v>
      </c>
      <c r="C231" s="51" t="s">
        <v>164</v>
      </c>
      <c r="D231" s="56">
        <v>0</v>
      </c>
      <c r="E231" s="56">
        <v>215882</v>
      </c>
      <c r="F231" s="56">
        <v>0</v>
      </c>
      <c r="G231" s="56">
        <v>0</v>
      </c>
      <c r="H231" s="56">
        <v>0</v>
      </c>
      <c r="I231" s="56">
        <f t="shared" si="46"/>
        <v>0</v>
      </c>
      <c r="J231" s="56">
        <f t="shared" si="47"/>
        <v>215882</v>
      </c>
      <c r="K231" s="57">
        <f t="shared" si="48"/>
        <v>1</v>
      </c>
      <c r="L231" s="57">
        <f t="shared" si="49"/>
        <v>-1</v>
      </c>
      <c r="M231" s="57">
        <f t="shared" si="50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201</v>
      </c>
      <c r="C232" s="51" t="s">
        <v>202</v>
      </c>
      <c r="D232" s="56">
        <v>5000</v>
      </c>
      <c r="E232" s="56">
        <v>5000</v>
      </c>
      <c r="F232" s="56">
        <v>0</v>
      </c>
      <c r="G232" s="56">
        <v>0</v>
      </c>
      <c r="H232" s="56">
        <v>0</v>
      </c>
      <c r="I232" s="56">
        <f t="shared" si="46"/>
        <v>0</v>
      </c>
      <c r="J232" s="56">
        <f t="shared" si="47"/>
        <v>5000</v>
      </c>
      <c r="K232" s="57">
        <f t="shared" si="48"/>
        <v>1</v>
      </c>
      <c r="L232" s="57">
        <f t="shared" si="49"/>
        <v>-1</v>
      </c>
      <c r="M232" s="57">
        <f t="shared" si="50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213</v>
      </c>
      <c r="C233" s="51" t="s">
        <v>214</v>
      </c>
      <c r="D233" s="56">
        <v>14375</v>
      </c>
      <c r="E233" s="56">
        <v>104184</v>
      </c>
      <c r="F233" s="56">
        <v>0</v>
      </c>
      <c r="G233" s="56">
        <v>39533.74</v>
      </c>
      <c r="H233" s="56">
        <v>43517.88</v>
      </c>
      <c r="I233" s="56">
        <f t="shared" si="46"/>
        <v>83051.62</v>
      </c>
      <c r="J233" s="56">
        <f t="shared" si="47"/>
        <v>21132.380000000005</v>
      </c>
      <c r="K233" s="57">
        <f t="shared" si="48"/>
        <v>0.20283709590724108</v>
      </c>
      <c r="L233" s="57">
        <f t="shared" si="49"/>
        <v>-1</v>
      </c>
      <c r="M233" s="57">
        <f t="shared" si="50"/>
        <v>-0.62053923827075175</v>
      </c>
      <c r="R233" s="53"/>
      <c r="S233" s="53"/>
      <c r="T233" s="53"/>
      <c r="U233" s="53"/>
      <c r="V233" s="53"/>
    </row>
    <row r="234" spans="1:22" s="51" customFormat="1" x14ac:dyDescent="0.2">
      <c r="A234" s="63" t="s">
        <v>275</v>
      </c>
      <c r="B234" s="63"/>
      <c r="C234" s="63"/>
      <c r="D234" s="64">
        <v>2893575</v>
      </c>
      <c r="E234" s="64">
        <v>3199766</v>
      </c>
      <c r="F234" s="64">
        <v>0</v>
      </c>
      <c r="G234" s="64">
        <v>320701.74</v>
      </c>
      <c r="H234" s="64">
        <v>43517.88</v>
      </c>
      <c r="I234" s="64">
        <f t="shared" si="46"/>
        <v>364219.62</v>
      </c>
      <c r="J234" s="64">
        <f t="shared" si="47"/>
        <v>2835546.38</v>
      </c>
      <c r="K234" s="65">
        <f t="shared" si="48"/>
        <v>0.88617304515392681</v>
      </c>
      <c r="L234" s="65">
        <f t="shared" si="49"/>
        <v>-1</v>
      </c>
      <c r="M234" s="65">
        <f t="shared" si="50"/>
        <v>-0.89977337717820605</v>
      </c>
      <c r="R234" s="53"/>
      <c r="S234" s="53"/>
      <c r="T234" s="53"/>
      <c r="U234" s="53"/>
      <c r="V234" s="53"/>
    </row>
    <row r="235" spans="1:22" s="51" customFormat="1" x14ac:dyDescent="0.2">
      <c r="A235" s="51" t="s">
        <v>465</v>
      </c>
      <c r="B235" s="51" t="s">
        <v>108</v>
      </c>
      <c r="C235" s="51" t="s">
        <v>107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46"/>
        <v>0</v>
      </c>
      <c r="J235" s="56">
        <f t="shared" si="47"/>
        <v>0</v>
      </c>
      <c r="K235" s="57" t="str">
        <f t="shared" si="48"/>
        <v>NA</v>
      </c>
      <c r="L235" s="57" t="str">
        <f t="shared" si="49"/>
        <v>NA</v>
      </c>
      <c r="M235" s="57" t="str">
        <f t="shared" si="50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111</v>
      </c>
      <c r="C236" s="51" t="s">
        <v>112</v>
      </c>
      <c r="D236" s="56">
        <v>0</v>
      </c>
      <c r="E236" s="56">
        <v>5000</v>
      </c>
      <c r="F236" s="56">
        <v>0</v>
      </c>
      <c r="G236" s="56">
        <v>0</v>
      </c>
      <c r="H236" s="56">
        <v>0</v>
      </c>
      <c r="I236" s="56">
        <f t="shared" si="46"/>
        <v>0</v>
      </c>
      <c r="J236" s="56">
        <f t="shared" si="47"/>
        <v>5000</v>
      </c>
      <c r="K236" s="57">
        <f t="shared" si="48"/>
        <v>1</v>
      </c>
      <c r="L236" s="57">
        <f t="shared" si="49"/>
        <v>-1</v>
      </c>
      <c r="M236" s="57">
        <f t="shared" si="50"/>
        <v>-1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466</v>
      </c>
      <c r="C237" s="51" t="s">
        <v>467</v>
      </c>
      <c r="D237" s="56">
        <v>0</v>
      </c>
      <c r="E237" s="56">
        <v>0</v>
      </c>
      <c r="F237" s="56">
        <v>3573.24</v>
      </c>
      <c r="G237" s="56">
        <v>33159.160000000003</v>
      </c>
      <c r="H237" s="56">
        <v>0</v>
      </c>
      <c r="I237" s="56">
        <f t="shared" si="46"/>
        <v>33159.160000000003</v>
      </c>
      <c r="J237" s="56">
        <f t="shared" si="47"/>
        <v>-33159.160000000003</v>
      </c>
      <c r="K237" s="57" t="str">
        <f t="shared" si="48"/>
        <v>NA</v>
      </c>
      <c r="L237" s="57" t="str">
        <f t="shared" si="49"/>
        <v>NA</v>
      </c>
      <c r="M237" s="57" t="str">
        <f t="shared" si="50"/>
        <v>NA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121</v>
      </c>
      <c r="C238" s="51" t="s">
        <v>122</v>
      </c>
      <c r="D238" s="56">
        <v>55936.34</v>
      </c>
      <c r="E238" s="56">
        <v>217848</v>
      </c>
      <c r="F238" s="56">
        <v>17743.599999999999</v>
      </c>
      <c r="G238" s="56">
        <v>199547.78999999998</v>
      </c>
      <c r="H238" s="56">
        <v>0</v>
      </c>
      <c r="I238" s="56">
        <f t="shared" si="46"/>
        <v>199547.78999999998</v>
      </c>
      <c r="J238" s="56">
        <f t="shared" si="47"/>
        <v>18300.210000000021</v>
      </c>
      <c r="K238" s="57">
        <f t="shared" si="48"/>
        <v>8.4004489368734253E-2</v>
      </c>
      <c r="L238" s="57">
        <f t="shared" si="49"/>
        <v>-0.91855054900664679</v>
      </c>
      <c r="M238" s="57">
        <f t="shared" si="50"/>
        <v>-8.4004489368734253E-2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322</v>
      </c>
      <c r="C239" s="51" t="s">
        <v>323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f t="shared" si="46"/>
        <v>0</v>
      </c>
      <c r="J239" s="56">
        <f t="shared" si="47"/>
        <v>0</v>
      </c>
      <c r="K239" s="57" t="str">
        <f t="shared" si="48"/>
        <v>NA</v>
      </c>
      <c r="L239" s="57" t="str">
        <f t="shared" si="49"/>
        <v>NA</v>
      </c>
      <c r="M239" s="57" t="str">
        <f t="shared" si="50"/>
        <v>NA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237</v>
      </c>
      <c r="C240" s="51" t="s">
        <v>238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46"/>
        <v>0</v>
      </c>
      <c r="J240" s="56">
        <f t="shared" si="47"/>
        <v>0</v>
      </c>
      <c r="K240" s="57" t="str">
        <f t="shared" si="48"/>
        <v>NA</v>
      </c>
      <c r="L240" s="57" t="str">
        <f t="shared" si="49"/>
        <v>NA</v>
      </c>
      <c r="M240" s="57" t="str">
        <f t="shared" si="50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239</v>
      </c>
      <c r="C241" s="51" t="s">
        <v>240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46"/>
        <v>0</v>
      </c>
      <c r="J241" s="56">
        <f t="shared" si="47"/>
        <v>0</v>
      </c>
      <c r="K241" s="57" t="str">
        <f t="shared" si="48"/>
        <v>NA</v>
      </c>
      <c r="L241" s="57" t="str">
        <f t="shared" si="49"/>
        <v>NA</v>
      </c>
      <c r="M241" s="57" t="str">
        <f t="shared" si="50"/>
        <v>NA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133</v>
      </c>
      <c r="C242" s="51" t="s">
        <v>134</v>
      </c>
      <c r="D242" s="56">
        <v>256510.99</v>
      </c>
      <c r="E242" s="56">
        <v>379839</v>
      </c>
      <c r="F242" s="56">
        <v>64136.840000000004</v>
      </c>
      <c r="G242" s="56">
        <v>714733.00999999989</v>
      </c>
      <c r="H242" s="56">
        <v>0</v>
      </c>
      <c r="I242" s="56">
        <f t="shared" si="46"/>
        <v>714733.00999999989</v>
      </c>
      <c r="J242" s="56">
        <f t="shared" si="47"/>
        <v>-334894.00999999989</v>
      </c>
      <c r="K242" s="57">
        <f t="shared" si="48"/>
        <v>-0.88167357748940967</v>
      </c>
      <c r="L242" s="57">
        <f t="shared" si="49"/>
        <v>-0.83114730188316621</v>
      </c>
      <c r="M242" s="57">
        <f t="shared" si="50"/>
        <v>0.88167357748940967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135</v>
      </c>
      <c r="C243" s="51" t="s">
        <v>136</v>
      </c>
      <c r="D243" s="56">
        <v>2476152.91</v>
      </c>
      <c r="E243" s="56">
        <v>3514516.84</v>
      </c>
      <c r="F243" s="56">
        <v>152705.26</v>
      </c>
      <c r="G243" s="56">
        <v>2024369.14</v>
      </c>
      <c r="H243" s="56">
        <v>0</v>
      </c>
      <c r="I243" s="56">
        <f t="shared" si="46"/>
        <v>2024369.14</v>
      </c>
      <c r="J243" s="56">
        <f t="shared" si="47"/>
        <v>1490147.7</v>
      </c>
      <c r="K243" s="57">
        <f t="shared" si="48"/>
        <v>0.42399788302052921</v>
      </c>
      <c r="L243" s="57">
        <f t="shared" si="49"/>
        <v>-0.95655014132753458</v>
      </c>
      <c r="M243" s="57">
        <f t="shared" si="50"/>
        <v>-0.42399788302052921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137</v>
      </c>
      <c r="C244" s="51" t="s">
        <v>138</v>
      </c>
      <c r="D244" s="56">
        <v>1200000</v>
      </c>
      <c r="E244" s="56">
        <v>1622080.69</v>
      </c>
      <c r="F244" s="56">
        <v>0</v>
      </c>
      <c r="G244" s="56">
        <v>52000</v>
      </c>
      <c r="H244" s="56">
        <v>0</v>
      </c>
      <c r="I244" s="56">
        <f t="shared" si="46"/>
        <v>52000</v>
      </c>
      <c r="J244" s="56">
        <f t="shared" si="47"/>
        <v>1570080.69</v>
      </c>
      <c r="K244" s="57">
        <f t="shared" si="48"/>
        <v>0.96794240858634473</v>
      </c>
      <c r="L244" s="57">
        <f t="shared" si="49"/>
        <v>-1</v>
      </c>
      <c r="M244" s="57">
        <f t="shared" si="50"/>
        <v>-0.96794240858634473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139</v>
      </c>
      <c r="C245" s="51" t="s">
        <v>140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46"/>
        <v>0</v>
      </c>
      <c r="J245" s="56">
        <f t="shared" si="47"/>
        <v>0</v>
      </c>
      <c r="K245" s="57" t="str">
        <f t="shared" si="48"/>
        <v>NA</v>
      </c>
      <c r="L245" s="57" t="str">
        <f t="shared" si="49"/>
        <v>NA</v>
      </c>
      <c r="M245" s="57" t="str">
        <f t="shared" si="50"/>
        <v>NA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143</v>
      </c>
      <c r="C246" s="51" t="s">
        <v>144</v>
      </c>
      <c r="D246" s="56">
        <v>361696</v>
      </c>
      <c r="E246" s="56">
        <v>695313.95</v>
      </c>
      <c r="F246" s="56">
        <v>32835</v>
      </c>
      <c r="G246" s="56">
        <v>400383.75</v>
      </c>
      <c r="H246" s="56">
        <v>0</v>
      </c>
      <c r="I246" s="56">
        <f t="shared" si="46"/>
        <v>400383.75</v>
      </c>
      <c r="J246" s="56">
        <f t="shared" si="47"/>
        <v>294930.19999999995</v>
      </c>
      <c r="K246" s="57">
        <f t="shared" si="48"/>
        <v>0.42416839184658955</v>
      </c>
      <c r="L246" s="57">
        <f t="shared" si="49"/>
        <v>-0.95277672769257682</v>
      </c>
      <c r="M246" s="57">
        <f t="shared" si="50"/>
        <v>-0.42416839184658955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145</v>
      </c>
      <c r="C247" s="51" t="s">
        <v>146</v>
      </c>
      <c r="D247" s="56">
        <v>0</v>
      </c>
      <c r="E247" s="56">
        <v>0</v>
      </c>
      <c r="F247" s="56">
        <v>3565.3199999999993</v>
      </c>
      <c r="G247" s="56">
        <v>28953.299999999996</v>
      </c>
      <c r="H247" s="56">
        <v>0</v>
      </c>
      <c r="I247" s="56">
        <f t="shared" si="46"/>
        <v>28953.299999999996</v>
      </c>
      <c r="J247" s="56">
        <f t="shared" si="47"/>
        <v>-28953.299999999996</v>
      </c>
      <c r="K247" s="57" t="str">
        <f t="shared" si="48"/>
        <v>NA</v>
      </c>
      <c r="L247" s="57" t="str">
        <f t="shared" si="49"/>
        <v>NA</v>
      </c>
      <c r="M247" s="57" t="str">
        <f t="shared" si="50"/>
        <v>NA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147</v>
      </c>
      <c r="C248" s="51" t="s">
        <v>148</v>
      </c>
      <c r="D248" s="56">
        <v>546451.9</v>
      </c>
      <c r="E248" s="56">
        <v>939062.45</v>
      </c>
      <c r="F248" s="56">
        <v>45239.539999999994</v>
      </c>
      <c r="G248" s="56">
        <v>625575.68000000005</v>
      </c>
      <c r="H248" s="56">
        <v>0</v>
      </c>
      <c r="I248" s="56">
        <f t="shared" si="46"/>
        <v>625575.68000000005</v>
      </c>
      <c r="J248" s="56">
        <f t="shared" si="47"/>
        <v>313486.7699999999</v>
      </c>
      <c r="K248" s="57">
        <f t="shared" si="48"/>
        <v>0.33382952326546539</v>
      </c>
      <c r="L248" s="57">
        <f t="shared" si="49"/>
        <v>-0.95182478013043748</v>
      </c>
      <c r="M248" s="57">
        <f t="shared" si="50"/>
        <v>-0.33382952326546539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161</v>
      </c>
      <c r="C249" s="51" t="s">
        <v>162</v>
      </c>
      <c r="D249" s="56">
        <v>112944.28999999998</v>
      </c>
      <c r="E249" s="56">
        <v>215401.99</v>
      </c>
      <c r="F249" s="56">
        <v>4965.92</v>
      </c>
      <c r="G249" s="56">
        <v>79736.790000000023</v>
      </c>
      <c r="H249" s="56">
        <v>0</v>
      </c>
      <c r="I249" s="56">
        <f t="shared" si="46"/>
        <v>79736.790000000023</v>
      </c>
      <c r="J249" s="56">
        <f t="shared" si="47"/>
        <v>135665.19999999995</v>
      </c>
      <c r="K249" s="57">
        <f t="shared" si="48"/>
        <v>0.62982333635822008</v>
      </c>
      <c r="L249" s="57">
        <f t="shared" si="49"/>
        <v>-0.97694580258984598</v>
      </c>
      <c r="M249" s="57">
        <f t="shared" si="50"/>
        <v>-0.62982333635822008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163</v>
      </c>
      <c r="C250" s="51" t="s">
        <v>164</v>
      </c>
      <c r="D250" s="56">
        <v>-5635750</v>
      </c>
      <c r="E250" s="56">
        <v>882476.33</v>
      </c>
      <c r="F250" s="56">
        <v>60609.919999999998</v>
      </c>
      <c r="G250" s="56">
        <v>351160.14999999997</v>
      </c>
      <c r="H250" s="56">
        <v>27478.75</v>
      </c>
      <c r="I250" s="56">
        <f t="shared" si="46"/>
        <v>378638.89999999997</v>
      </c>
      <c r="J250" s="56">
        <f t="shared" si="47"/>
        <v>503837.43</v>
      </c>
      <c r="K250" s="57">
        <f t="shared" si="48"/>
        <v>0.57093591394117049</v>
      </c>
      <c r="L250" s="57">
        <f t="shared" si="49"/>
        <v>-0.93131836181940419</v>
      </c>
      <c r="M250" s="57">
        <f t="shared" si="50"/>
        <v>-0.60207414288380989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468</v>
      </c>
      <c r="C251" s="51" t="s">
        <v>469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46"/>
        <v>0</v>
      </c>
      <c r="J251" s="56">
        <f t="shared" si="47"/>
        <v>0</v>
      </c>
      <c r="K251" s="57" t="str">
        <f t="shared" si="48"/>
        <v>NA</v>
      </c>
      <c r="L251" s="57" t="str">
        <f t="shared" si="49"/>
        <v>NA</v>
      </c>
      <c r="M251" s="57" t="str">
        <f t="shared" si="50"/>
        <v>NA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169</v>
      </c>
      <c r="C252" s="51" t="s">
        <v>170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46"/>
        <v>0</v>
      </c>
      <c r="J252" s="56">
        <f t="shared" si="47"/>
        <v>0</v>
      </c>
      <c r="K252" s="57" t="str">
        <f t="shared" si="48"/>
        <v>NA</v>
      </c>
      <c r="L252" s="57" t="str">
        <f t="shared" si="49"/>
        <v>NA</v>
      </c>
      <c r="M252" s="57" t="str">
        <f t="shared" si="50"/>
        <v>NA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177</v>
      </c>
      <c r="C253" s="51" t="s">
        <v>178</v>
      </c>
      <c r="D253" s="56">
        <v>1575</v>
      </c>
      <c r="E253" s="56">
        <v>10000</v>
      </c>
      <c r="F253" s="56">
        <v>0</v>
      </c>
      <c r="G253" s="56">
        <v>848.51</v>
      </c>
      <c r="H253" s="56">
        <v>0</v>
      </c>
      <c r="I253" s="56">
        <f t="shared" si="46"/>
        <v>848.51</v>
      </c>
      <c r="J253" s="56">
        <f t="shared" si="47"/>
        <v>9151.49</v>
      </c>
      <c r="K253" s="57">
        <f t="shared" si="48"/>
        <v>0.91514899999999999</v>
      </c>
      <c r="L253" s="57">
        <f t="shared" si="49"/>
        <v>-1</v>
      </c>
      <c r="M253" s="57">
        <f t="shared" si="50"/>
        <v>-0.91514899999999999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179</v>
      </c>
      <c r="C254" s="51" t="s">
        <v>180</v>
      </c>
      <c r="D254" s="56">
        <v>5000</v>
      </c>
      <c r="E254" s="56">
        <v>4000</v>
      </c>
      <c r="F254" s="56">
        <v>0</v>
      </c>
      <c r="G254" s="56">
        <v>0</v>
      </c>
      <c r="H254" s="56">
        <v>0</v>
      </c>
      <c r="I254" s="56">
        <f t="shared" si="46"/>
        <v>0</v>
      </c>
      <c r="J254" s="56">
        <f t="shared" si="47"/>
        <v>4000</v>
      </c>
      <c r="K254" s="57">
        <f t="shared" si="48"/>
        <v>1</v>
      </c>
      <c r="L254" s="57">
        <f t="shared" si="49"/>
        <v>-1</v>
      </c>
      <c r="M254" s="57">
        <f t="shared" si="50"/>
        <v>-1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463</v>
      </c>
      <c r="C255" s="51" t="s">
        <v>464</v>
      </c>
      <c r="D255" s="56">
        <v>0</v>
      </c>
      <c r="E255" s="56">
        <v>500</v>
      </c>
      <c r="F255" s="56">
        <v>0</v>
      </c>
      <c r="G255" s="56">
        <v>0</v>
      </c>
      <c r="H255" s="56">
        <v>0</v>
      </c>
      <c r="I255" s="56">
        <f t="shared" si="46"/>
        <v>0</v>
      </c>
      <c r="J255" s="56">
        <f t="shared" si="47"/>
        <v>500</v>
      </c>
      <c r="K255" s="57">
        <f t="shared" si="48"/>
        <v>1</v>
      </c>
      <c r="L255" s="57">
        <f t="shared" si="49"/>
        <v>-1</v>
      </c>
      <c r="M255" s="57">
        <f t="shared" si="50"/>
        <v>-1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185</v>
      </c>
      <c r="C256" s="51" t="s">
        <v>186</v>
      </c>
      <c r="D256" s="56">
        <v>14300</v>
      </c>
      <c r="E256" s="56">
        <v>58000</v>
      </c>
      <c r="F256" s="56">
        <v>657.46</v>
      </c>
      <c r="G256" s="56">
        <v>27263.29</v>
      </c>
      <c r="H256" s="56">
        <v>0</v>
      </c>
      <c r="I256" s="56">
        <f t="shared" si="46"/>
        <v>27263.29</v>
      </c>
      <c r="J256" s="56">
        <f t="shared" si="47"/>
        <v>30736.71</v>
      </c>
      <c r="K256" s="57">
        <f t="shared" si="48"/>
        <v>0.52994327586206891</v>
      </c>
      <c r="L256" s="57">
        <f t="shared" si="49"/>
        <v>-0.98866448275862073</v>
      </c>
      <c r="M256" s="57">
        <f t="shared" si="50"/>
        <v>-0.52994327586206891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193</v>
      </c>
      <c r="C257" s="51" t="s">
        <v>194</v>
      </c>
      <c r="D257" s="56">
        <v>4128638</v>
      </c>
      <c r="E257" s="56">
        <v>207176.4</v>
      </c>
      <c r="F257" s="56">
        <v>12709.439999999999</v>
      </c>
      <c r="G257" s="56">
        <v>36250.53</v>
      </c>
      <c r="H257" s="56">
        <v>426.1</v>
      </c>
      <c r="I257" s="56">
        <f t="shared" si="46"/>
        <v>36676.629999999997</v>
      </c>
      <c r="J257" s="56">
        <f t="shared" si="47"/>
        <v>170499.77</v>
      </c>
      <c r="K257" s="57">
        <f t="shared" si="48"/>
        <v>0.82296907369758332</v>
      </c>
      <c r="L257" s="57">
        <f t="shared" si="49"/>
        <v>-0.93865401657717773</v>
      </c>
      <c r="M257" s="57">
        <f t="shared" si="50"/>
        <v>-0.82502577513655029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197</v>
      </c>
      <c r="C258" s="51" t="s">
        <v>198</v>
      </c>
      <c r="D258" s="56">
        <v>2500</v>
      </c>
      <c r="E258" s="56">
        <v>9400</v>
      </c>
      <c r="F258" s="56">
        <v>1159.04</v>
      </c>
      <c r="G258" s="56">
        <v>1436.06</v>
      </c>
      <c r="H258" s="56">
        <v>0</v>
      </c>
      <c r="I258" s="56">
        <f t="shared" si="46"/>
        <v>1436.06</v>
      </c>
      <c r="J258" s="56">
        <f t="shared" si="47"/>
        <v>7963.9400000000005</v>
      </c>
      <c r="K258" s="57">
        <f t="shared" si="48"/>
        <v>0.84722765957446811</v>
      </c>
      <c r="L258" s="57">
        <f t="shared" si="49"/>
        <v>-0.8766978723404254</v>
      </c>
      <c r="M258" s="57">
        <f t="shared" si="50"/>
        <v>-0.84722765957446811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199</v>
      </c>
      <c r="C259" s="51" t="s">
        <v>200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46"/>
        <v>0</v>
      </c>
      <c r="J259" s="56">
        <f t="shared" si="47"/>
        <v>0</v>
      </c>
      <c r="K259" s="57" t="str">
        <f t="shared" si="48"/>
        <v>NA</v>
      </c>
      <c r="L259" s="57" t="str">
        <f t="shared" si="49"/>
        <v>NA</v>
      </c>
      <c r="M259" s="57" t="str">
        <f t="shared" si="50"/>
        <v>NA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201</v>
      </c>
      <c r="C260" s="51" t="s">
        <v>202</v>
      </c>
      <c r="D260" s="56">
        <v>56000</v>
      </c>
      <c r="E260" s="56">
        <v>83585</v>
      </c>
      <c r="F260" s="56">
        <v>10013.540000000001</v>
      </c>
      <c r="G260" s="56">
        <v>11881.230000000001</v>
      </c>
      <c r="H260" s="56">
        <v>1225.17</v>
      </c>
      <c r="I260" s="56">
        <f t="shared" si="46"/>
        <v>13106.400000000001</v>
      </c>
      <c r="J260" s="56">
        <f t="shared" si="47"/>
        <v>70478.600000000006</v>
      </c>
      <c r="K260" s="57">
        <f t="shared" si="48"/>
        <v>0.84319674582760074</v>
      </c>
      <c r="L260" s="57">
        <f t="shared" si="49"/>
        <v>-0.88019931805946028</v>
      </c>
      <c r="M260" s="57">
        <f t="shared" si="50"/>
        <v>-0.85785451935155832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205</v>
      </c>
      <c r="C261" s="51" t="s">
        <v>206</v>
      </c>
      <c r="D261" s="56">
        <v>95852</v>
      </c>
      <c r="E261" s="56">
        <v>265120</v>
      </c>
      <c r="F261" s="56">
        <v>2804.66</v>
      </c>
      <c r="G261" s="56">
        <v>32050.019999999997</v>
      </c>
      <c r="H261" s="56">
        <v>479.89</v>
      </c>
      <c r="I261" s="56">
        <f t="shared" si="46"/>
        <v>32529.909999999996</v>
      </c>
      <c r="J261" s="56">
        <f t="shared" si="47"/>
        <v>232590.09</v>
      </c>
      <c r="K261" s="57">
        <f t="shared" si="48"/>
        <v>0.87730118436934212</v>
      </c>
      <c r="L261" s="57">
        <f t="shared" si="49"/>
        <v>-0.98942116777308398</v>
      </c>
      <c r="M261" s="57">
        <f t="shared" si="50"/>
        <v>-0.87911127036813519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213</v>
      </c>
      <c r="C262" s="51" t="s">
        <v>214</v>
      </c>
      <c r="D262" s="56">
        <v>0</v>
      </c>
      <c r="E262" s="56">
        <v>2000</v>
      </c>
      <c r="F262" s="56">
        <v>0</v>
      </c>
      <c r="G262" s="56">
        <v>0</v>
      </c>
      <c r="H262" s="56">
        <v>0</v>
      </c>
      <c r="I262" s="56">
        <f t="shared" si="46"/>
        <v>0</v>
      </c>
      <c r="J262" s="56">
        <f t="shared" si="47"/>
        <v>2000</v>
      </c>
      <c r="K262" s="57">
        <f t="shared" si="48"/>
        <v>1</v>
      </c>
      <c r="L262" s="57">
        <f t="shared" si="49"/>
        <v>-1</v>
      </c>
      <c r="M262" s="57">
        <f t="shared" si="50"/>
        <v>-1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223</v>
      </c>
      <c r="C263" s="51" t="s">
        <v>224</v>
      </c>
      <c r="D263" s="56">
        <v>8000</v>
      </c>
      <c r="E263" s="56">
        <v>28000</v>
      </c>
      <c r="F263" s="56">
        <v>0</v>
      </c>
      <c r="G263" s="56">
        <v>8163</v>
      </c>
      <c r="H263" s="56">
        <v>0</v>
      </c>
      <c r="I263" s="56">
        <f t="shared" si="46"/>
        <v>8163</v>
      </c>
      <c r="J263" s="56">
        <f t="shared" si="47"/>
        <v>19837</v>
      </c>
      <c r="K263" s="57">
        <f t="shared" si="48"/>
        <v>0.70846428571428577</v>
      </c>
      <c r="L263" s="57">
        <f t="shared" si="49"/>
        <v>-1</v>
      </c>
      <c r="M263" s="57">
        <f t="shared" si="50"/>
        <v>-0.70846428571428577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470</v>
      </c>
      <c r="C264" s="51" t="s">
        <v>471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f t="shared" si="46"/>
        <v>0</v>
      </c>
      <c r="J264" s="56">
        <f t="shared" si="47"/>
        <v>0</v>
      </c>
      <c r="K264" s="57" t="str">
        <f t="shared" si="48"/>
        <v>NA</v>
      </c>
      <c r="L264" s="57" t="str">
        <f t="shared" si="49"/>
        <v>NA</v>
      </c>
      <c r="M264" s="57" t="str">
        <f t="shared" si="50"/>
        <v>NA</v>
      </c>
      <c r="R264" s="53"/>
      <c r="S264" s="53"/>
      <c r="T264" s="53"/>
      <c r="U264" s="53"/>
      <c r="V264" s="53"/>
    </row>
    <row r="265" spans="1:22" s="51" customFormat="1" x14ac:dyDescent="0.2">
      <c r="A265" s="63" t="s">
        <v>472</v>
      </c>
      <c r="B265" s="63"/>
      <c r="C265" s="63"/>
      <c r="D265" s="64">
        <v>3685807.4300000006</v>
      </c>
      <c r="E265" s="64">
        <v>9139320.6500000004</v>
      </c>
      <c r="F265" s="64">
        <v>412718.77999999991</v>
      </c>
      <c r="G265" s="64">
        <v>4627511.4099999992</v>
      </c>
      <c r="H265" s="64">
        <v>29609.909999999996</v>
      </c>
      <c r="I265" s="64">
        <f t="shared" si="46"/>
        <v>4657121.3199999994</v>
      </c>
      <c r="J265" s="64">
        <f t="shared" si="47"/>
        <v>4482199.330000001</v>
      </c>
      <c r="K265" s="65">
        <f t="shared" si="48"/>
        <v>0.4904302520559885</v>
      </c>
      <c r="L265" s="65">
        <f t="shared" si="49"/>
        <v>-0.95484141592077754</v>
      </c>
      <c r="M265" s="65">
        <f t="shared" si="50"/>
        <v>-0.49367008914387972</v>
      </c>
      <c r="R265" s="53"/>
      <c r="S265" s="53"/>
      <c r="T265" s="53"/>
      <c r="U265" s="53"/>
      <c r="V265" s="53"/>
    </row>
    <row r="266" spans="1:22" s="51" customFormat="1" x14ac:dyDescent="0.2">
      <c r="A266" s="51" t="s">
        <v>276</v>
      </c>
      <c r="B266" s="51" t="s">
        <v>277</v>
      </c>
      <c r="C266" s="51" t="s">
        <v>278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46"/>
        <v>0</v>
      </c>
      <c r="J266" s="56">
        <f t="shared" si="47"/>
        <v>0</v>
      </c>
      <c r="K266" s="57" t="str">
        <f t="shared" si="48"/>
        <v>NA</v>
      </c>
      <c r="L266" s="57" t="str">
        <f t="shared" si="49"/>
        <v>NA</v>
      </c>
      <c r="M266" s="57" t="str">
        <f t="shared" si="50"/>
        <v>NA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279</v>
      </c>
      <c r="C267" s="51" t="s">
        <v>280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46"/>
        <v>0</v>
      </c>
      <c r="J267" s="56">
        <f t="shared" si="47"/>
        <v>0</v>
      </c>
      <c r="K267" s="57" t="str">
        <f t="shared" si="48"/>
        <v>NA</v>
      </c>
      <c r="L267" s="57" t="str">
        <f t="shared" si="49"/>
        <v>NA</v>
      </c>
      <c r="M267" s="57" t="str">
        <f t="shared" si="50"/>
        <v>NA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257</v>
      </c>
      <c r="C268" s="51" t="s">
        <v>258</v>
      </c>
      <c r="D268" s="56">
        <v>0</v>
      </c>
      <c r="E268" s="56">
        <v>0</v>
      </c>
      <c r="F268" s="56">
        <v>0</v>
      </c>
      <c r="G268" s="56">
        <v>10500</v>
      </c>
      <c r="H268" s="56">
        <v>0</v>
      </c>
      <c r="I268" s="56">
        <f t="shared" si="46"/>
        <v>10500</v>
      </c>
      <c r="J268" s="56">
        <f t="shared" si="47"/>
        <v>-10500</v>
      </c>
      <c r="K268" s="57" t="str">
        <f t="shared" si="48"/>
        <v>NA</v>
      </c>
      <c r="L268" s="57" t="str">
        <f t="shared" si="49"/>
        <v>NA</v>
      </c>
      <c r="M268" s="57" t="str">
        <f t="shared" si="50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121</v>
      </c>
      <c r="C269" s="51" t="s">
        <v>122</v>
      </c>
      <c r="D269" s="56">
        <v>52839.09</v>
      </c>
      <c r="E269" s="56">
        <v>100027</v>
      </c>
      <c r="F269" s="56">
        <v>7774.36</v>
      </c>
      <c r="G269" s="56">
        <v>144754.38</v>
      </c>
      <c r="H269" s="56">
        <v>0</v>
      </c>
      <c r="I269" s="56">
        <f t="shared" si="46"/>
        <v>144754.38</v>
      </c>
      <c r="J269" s="56">
        <f t="shared" si="47"/>
        <v>-44727.380000000005</v>
      </c>
      <c r="K269" s="57">
        <f t="shared" si="48"/>
        <v>-0.44715306867145876</v>
      </c>
      <c r="L269" s="57">
        <f t="shared" si="49"/>
        <v>-0.92227738510602142</v>
      </c>
      <c r="M269" s="57">
        <f t="shared" si="50"/>
        <v>0.44715306867145876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133</v>
      </c>
      <c r="C270" s="51" t="s">
        <v>134</v>
      </c>
      <c r="D270" s="56">
        <v>0</v>
      </c>
      <c r="E270" s="56">
        <v>62606.58</v>
      </c>
      <c r="F270" s="56">
        <v>13320.68</v>
      </c>
      <c r="G270" s="56">
        <v>49622.38</v>
      </c>
      <c r="H270" s="56">
        <v>0</v>
      </c>
      <c r="I270" s="56">
        <f t="shared" si="46"/>
        <v>49622.38</v>
      </c>
      <c r="J270" s="56">
        <f t="shared" si="47"/>
        <v>12984.200000000004</v>
      </c>
      <c r="K270" s="57">
        <f t="shared" si="48"/>
        <v>0.20739353595101351</v>
      </c>
      <c r="L270" s="57">
        <f t="shared" si="49"/>
        <v>-0.78723194910183558</v>
      </c>
      <c r="M270" s="57">
        <f t="shared" si="50"/>
        <v>-0.20739353595101351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135</v>
      </c>
      <c r="C271" s="51" t="s">
        <v>136</v>
      </c>
      <c r="D271" s="56">
        <v>537900.48</v>
      </c>
      <c r="E271" s="56">
        <v>757324.74</v>
      </c>
      <c r="F271" s="56">
        <v>98638.7</v>
      </c>
      <c r="G271" s="56">
        <v>1114754.55</v>
      </c>
      <c r="H271" s="56">
        <v>0</v>
      </c>
      <c r="I271" s="56">
        <f t="shared" si="46"/>
        <v>1114754.55</v>
      </c>
      <c r="J271" s="56">
        <f t="shared" si="47"/>
        <v>-357429.81000000006</v>
      </c>
      <c r="K271" s="57">
        <f t="shared" si="48"/>
        <v>-0.47196373117297086</v>
      </c>
      <c r="L271" s="57">
        <f t="shared" si="49"/>
        <v>-0.86975375979398228</v>
      </c>
      <c r="M271" s="57">
        <f t="shared" si="50"/>
        <v>0.47196373117297086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137</v>
      </c>
      <c r="C272" s="51" t="s">
        <v>138</v>
      </c>
      <c r="D272" s="56">
        <v>1700000</v>
      </c>
      <c r="E272" s="56">
        <v>2411172.35</v>
      </c>
      <c r="F272" s="56">
        <v>0</v>
      </c>
      <c r="G272" s="56">
        <v>323594.39</v>
      </c>
      <c r="H272" s="56">
        <v>0</v>
      </c>
      <c r="I272" s="56">
        <f t="shared" si="46"/>
        <v>323594.39</v>
      </c>
      <c r="J272" s="56">
        <f t="shared" si="47"/>
        <v>2087577.96</v>
      </c>
      <c r="K272" s="57">
        <f t="shared" si="48"/>
        <v>0.86579375381440482</v>
      </c>
      <c r="L272" s="57">
        <f t="shared" si="49"/>
        <v>-1</v>
      </c>
      <c r="M272" s="57">
        <f t="shared" si="50"/>
        <v>-0.86579375381440482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141</v>
      </c>
      <c r="C273" s="51" t="s">
        <v>142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46"/>
        <v>0</v>
      </c>
      <c r="J273" s="56">
        <f t="shared" si="47"/>
        <v>0</v>
      </c>
      <c r="K273" s="57" t="str">
        <f t="shared" si="48"/>
        <v>NA</v>
      </c>
      <c r="L273" s="57" t="str">
        <f t="shared" si="49"/>
        <v>NA</v>
      </c>
      <c r="M273" s="57" t="str">
        <f t="shared" si="50"/>
        <v>NA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143</v>
      </c>
      <c r="C274" s="51" t="s">
        <v>144</v>
      </c>
      <c r="D274" s="56">
        <v>81000</v>
      </c>
      <c r="E274" s="56">
        <v>144480</v>
      </c>
      <c r="F274" s="56">
        <v>18190</v>
      </c>
      <c r="G274" s="56">
        <v>212900</v>
      </c>
      <c r="H274" s="56">
        <v>0</v>
      </c>
      <c r="I274" s="56">
        <f t="shared" si="46"/>
        <v>212900</v>
      </c>
      <c r="J274" s="56">
        <f t="shared" si="47"/>
        <v>-68420</v>
      </c>
      <c r="K274" s="57">
        <f t="shared" si="48"/>
        <v>-0.47356035437430788</v>
      </c>
      <c r="L274" s="57">
        <f t="shared" si="49"/>
        <v>-0.8741002214839424</v>
      </c>
      <c r="M274" s="57">
        <f t="shared" si="50"/>
        <v>0.47356035437430788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145</v>
      </c>
      <c r="C275" s="51" t="s">
        <v>146</v>
      </c>
      <c r="D275" s="56">
        <v>0</v>
      </c>
      <c r="E275" s="56">
        <v>0</v>
      </c>
      <c r="F275" s="56">
        <v>1677.26</v>
      </c>
      <c r="G275" s="56">
        <v>13947.43</v>
      </c>
      <c r="H275" s="56">
        <v>0</v>
      </c>
      <c r="I275" s="56">
        <f t="shared" si="46"/>
        <v>13947.43</v>
      </c>
      <c r="J275" s="56">
        <f t="shared" si="47"/>
        <v>-13947.43</v>
      </c>
      <c r="K275" s="57" t="str">
        <f t="shared" si="48"/>
        <v>NA</v>
      </c>
      <c r="L275" s="57" t="str">
        <f t="shared" si="49"/>
        <v>NA</v>
      </c>
      <c r="M275" s="57" t="str">
        <f t="shared" si="50"/>
        <v>NA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147</v>
      </c>
      <c r="C276" s="51" t="s">
        <v>148</v>
      </c>
      <c r="D276" s="56">
        <v>112715.08</v>
      </c>
      <c r="E276" s="56">
        <v>54832.14</v>
      </c>
      <c r="F276" s="56">
        <v>23922.78</v>
      </c>
      <c r="G276" s="56">
        <v>258348.65999999997</v>
      </c>
      <c r="H276" s="56">
        <v>0</v>
      </c>
      <c r="I276" s="56">
        <f t="shared" si="46"/>
        <v>258348.65999999997</v>
      </c>
      <c r="J276" s="56">
        <f t="shared" si="47"/>
        <v>-203516.51999999996</v>
      </c>
      <c r="K276" s="57">
        <f t="shared" si="48"/>
        <v>-3.7116282530647164</v>
      </c>
      <c r="L276" s="57">
        <f t="shared" si="49"/>
        <v>-0.5637088029028231</v>
      </c>
      <c r="M276" s="57">
        <f t="shared" si="50"/>
        <v>3.7116282530647164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161</v>
      </c>
      <c r="C277" s="51" t="s">
        <v>162</v>
      </c>
      <c r="D277" s="56">
        <v>62034.59</v>
      </c>
      <c r="E277" s="56">
        <v>125573.29000000002</v>
      </c>
      <c r="F277" s="56">
        <v>1606.35</v>
      </c>
      <c r="G277" s="56">
        <v>35493.080000000009</v>
      </c>
      <c r="H277" s="56">
        <v>0</v>
      </c>
      <c r="I277" s="56">
        <f t="shared" si="46"/>
        <v>35493.080000000009</v>
      </c>
      <c r="J277" s="56">
        <f t="shared" si="47"/>
        <v>90080.210000000021</v>
      </c>
      <c r="K277" s="57">
        <f t="shared" si="48"/>
        <v>0.71735167566287383</v>
      </c>
      <c r="L277" s="57">
        <f t="shared" si="49"/>
        <v>-0.9872078688071324</v>
      </c>
      <c r="M277" s="57">
        <f t="shared" si="50"/>
        <v>-0.71735167566287383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163</v>
      </c>
      <c r="C278" s="51" t="s">
        <v>164</v>
      </c>
      <c r="D278" s="56">
        <v>26178145</v>
      </c>
      <c r="E278" s="56">
        <v>928210.77</v>
      </c>
      <c r="F278" s="56">
        <v>0</v>
      </c>
      <c r="G278" s="56">
        <v>35507.5</v>
      </c>
      <c r="H278" s="56">
        <v>0</v>
      </c>
      <c r="I278" s="56">
        <f t="shared" si="46"/>
        <v>35507.5</v>
      </c>
      <c r="J278" s="56">
        <f t="shared" si="47"/>
        <v>892703.27</v>
      </c>
      <c r="K278" s="57">
        <f t="shared" si="48"/>
        <v>0.96174629604868733</v>
      </c>
      <c r="L278" s="57">
        <f t="shared" si="49"/>
        <v>-1</v>
      </c>
      <c r="M278" s="57">
        <f t="shared" si="50"/>
        <v>-0.96174629604868733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468</v>
      </c>
      <c r="C279" s="51" t="s">
        <v>469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6"/>
        <v>0</v>
      </c>
      <c r="J279" s="56">
        <f t="shared" si="47"/>
        <v>0</v>
      </c>
      <c r="K279" s="57" t="str">
        <f t="shared" si="48"/>
        <v>NA</v>
      </c>
      <c r="L279" s="57" t="str">
        <f t="shared" si="49"/>
        <v>NA</v>
      </c>
      <c r="M279" s="57" t="str">
        <f t="shared" si="50"/>
        <v>NA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175</v>
      </c>
      <c r="C280" s="51" t="s">
        <v>176</v>
      </c>
      <c r="D280" s="56">
        <v>1650</v>
      </c>
      <c r="E280" s="56">
        <v>3750</v>
      </c>
      <c r="F280" s="56">
        <v>0</v>
      </c>
      <c r="G280" s="56">
        <v>3675</v>
      </c>
      <c r="H280" s="56">
        <v>0</v>
      </c>
      <c r="I280" s="56">
        <f t="shared" si="46"/>
        <v>3675</v>
      </c>
      <c r="J280" s="56">
        <f t="shared" si="47"/>
        <v>75</v>
      </c>
      <c r="K280" s="57">
        <f t="shared" si="48"/>
        <v>0.02</v>
      </c>
      <c r="L280" s="57">
        <f t="shared" si="49"/>
        <v>-1</v>
      </c>
      <c r="M280" s="57">
        <f t="shared" si="50"/>
        <v>-0.02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179</v>
      </c>
      <c r="C281" s="51" t="s">
        <v>180</v>
      </c>
      <c r="D281" s="56">
        <v>275433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46"/>
        <v>0</v>
      </c>
      <c r="J281" s="56">
        <f t="shared" si="47"/>
        <v>0</v>
      </c>
      <c r="K281" s="57" t="str">
        <f t="shared" si="48"/>
        <v>NA</v>
      </c>
      <c r="L281" s="57" t="str">
        <f t="shared" si="49"/>
        <v>NA</v>
      </c>
      <c r="M281" s="57" t="str">
        <f t="shared" si="50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185</v>
      </c>
      <c r="C282" s="51" t="s">
        <v>186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46"/>
        <v>0</v>
      </c>
      <c r="J282" s="56">
        <f t="shared" si="47"/>
        <v>0</v>
      </c>
      <c r="K282" s="57" t="str">
        <f t="shared" si="48"/>
        <v>NA</v>
      </c>
      <c r="L282" s="57" t="str">
        <f t="shared" si="49"/>
        <v>NA</v>
      </c>
      <c r="M282" s="57" t="str">
        <f t="shared" si="50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191</v>
      </c>
      <c r="C283" s="51" t="s">
        <v>192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46"/>
        <v>0</v>
      </c>
      <c r="J283" s="56">
        <f t="shared" si="47"/>
        <v>0</v>
      </c>
      <c r="K283" s="57" t="str">
        <f t="shared" si="48"/>
        <v>NA</v>
      </c>
      <c r="L283" s="57" t="str">
        <f t="shared" si="49"/>
        <v>NA</v>
      </c>
      <c r="M283" s="57" t="str">
        <f t="shared" si="50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193</v>
      </c>
      <c r="C284" s="51" t="s">
        <v>194</v>
      </c>
      <c r="D284" s="56">
        <v>43490.66</v>
      </c>
      <c r="E284" s="56">
        <v>41390.660000000003</v>
      </c>
      <c r="F284" s="56">
        <v>0</v>
      </c>
      <c r="G284" s="56">
        <v>3351.01</v>
      </c>
      <c r="H284" s="56">
        <v>1419.42</v>
      </c>
      <c r="I284" s="56">
        <f t="shared" si="46"/>
        <v>4770.43</v>
      </c>
      <c r="J284" s="56">
        <f t="shared" si="47"/>
        <v>36620.230000000003</v>
      </c>
      <c r="K284" s="57">
        <f t="shared" si="48"/>
        <v>0.8847462205241472</v>
      </c>
      <c r="L284" s="57">
        <f t="shared" si="49"/>
        <v>-1</v>
      </c>
      <c r="M284" s="57">
        <f t="shared" si="50"/>
        <v>-0.91903946445888995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197</v>
      </c>
      <c r="C285" s="51" t="s">
        <v>198</v>
      </c>
      <c r="D285" s="56">
        <v>845000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46"/>
        <v>0</v>
      </c>
      <c r="J285" s="56">
        <f t="shared" si="47"/>
        <v>0</v>
      </c>
      <c r="K285" s="57" t="str">
        <f t="shared" si="48"/>
        <v>NA</v>
      </c>
      <c r="L285" s="57" t="str">
        <f t="shared" si="49"/>
        <v>NA</v>
      </c>
      <c r="M285" s="57" t="str">
        <f t="shared" si="50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199</v>
      </c>
      <c r="C286" s="51" t="s">
        <v>200</v>
      </c>
      <c r="D286" s="56">
        <v>1396752.5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46"/>
        <v>0</v>
      </c>
      <c r="J286" s="56">
        <f t="shared" si="47"/>
        <v>0</v>
      </c>
      <c r="K286" s="57" t="str">
        <f t="shared" si="48"/>
        <v>NA</v>
      </c>
      <c r="L286" s="57" t="str">
        <f t="shared" si="49"/>
        <v>NA</v>
      </c>
      <c r="M286" s="57" t="str">
        <f t="shared" si="50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201</v>
      </c>
      <c r="C287" s="51" t="s">
        <v>202</v>
      </c>
      <c r="D287" s="56">
        <v>3620</v>
      </c>
      <c r="E287" s="56">
        <v>3620</v>
      </c>
      <c r="F287" s="56">
        <v>0</v>
      </c>
      <c r="G287" s="56">
        <v>0</v>
      </c>
      <c r="H287" s="56">
        <v>0</v>
      </c>
      <c r="I287" s="56">
        <f t="shared" si="46"/>
        <v>0</v>
      </c>
      <c r="J287" s="56">
        <f t="shared" si="47"/>
        <v>3620</v>
      </c>
      <c r="K287" s="57">
        <f t="shared" si="48"/>
        <v>1</v>
      </c>
      <c r="L287" s="57">
        <f t="shared" si="49"/>
        <v>-1</v>
      </c>
      <c r="M287" s="57">
        <f t="shared" si="50"/>
        <v>-1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205</v>
      </c>
      <c r="C288" s="51" t="s">
        <v>206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46"/>
        <v>0</v>
      </c>
      <c r="J288" s="56">
        <f t="shared" si="47"/>
        <v>0</v>
      </c>
      <c r="K288" s="57" t="str">
        <f t="shared" si="48"/>
        <v>NA</v>
      </c>
      <c r="L288" s="57" t="str">
        <f t="shared" si="49"/>
        <v>NA</v>
      </c>
      <c r="M288" s="57" t="str">
        <f t="shared" si="5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223</v>
      </c>
      <c r="C289" s="51" t="s">
        <v>224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46"/>
        <v>0</v>
      </c>
      <c r="J289" s="56">
        <f t="shared" si="47"/>
        <v>0</v>
      </c>
      <c r="K289" s="57" t="str">
        <f t="shared" si="48"/>
        <v>NA</v>
      </c>
      <c r="L289" s="57" t="str">
        <f t="shared" si="49"/>
        <v>NA</v>
      </c>
      <c r="M289" s="57" t="str">
        <f t="shared" si="50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470</v>
      </c>
      <c r="C290" s="51" t="s">
        <v>471</v>
      </c>
      <c r="D290" s="56">
        <v>21085705.280000001</v>
      </c>
      <c r="E290" s="56">
        <v>47045015.479999997</v>
      </c>
      <c r="F290" s="56">
        <v>0</v>
      </c>
      <c r="G290" s="56">
        <v>4223728.3600000003</v>
      </c>
      <c r="H290" s="56">
        <v>0</v>
      </c>
      <c r="I290" s="56">
        <f t="shared" si="46"/>
        <v>4223728.3600000003</v>
      </c>
      <c r="J290" s="56">
        <f t="shared" si="47"/>
        <v>42821287.119999997</v>
      </c>
      <c r="K290" s="57">
        <f t="shared" si="48"/>
        <v>0.91021942884054075</v>
      </c>
      <c r="L290" s="57">
        <f t="shared" si="49"/>
        <v>-1</v>
      </c>
      <c r="M290" s="57">
        <f t="shared" si="50"/>
        <v>-0.91021942884054075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225</v>
      </c>
      <c r="C291" s="51" t="s">
        <v>226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46"/>
        <v>0</v>
      </c>
      <c r="J291" s="56">
        <f t="shared" si="47"/>
        <v>0</v>
      </c>
      <c r="K291" s="57" t="str">
        <f t="shared" si="48"/>
        <v>NA</v>
      </c>
      <c r="L291" s="57" t="str">
        <f t="shared" si="49"/>
        <v>NA</v>
      </c>
      <c r="M291" s="57" t="str">
        <f t="shared" si="50"/>
        <v>NA</v>
      </c>
      <c r="R291" s="53"/>
      <c r="S291" s="53"/>
      <c r="T291" s="53"/>
      <c r="U291" s="53"/>
      <c r="V291" s="53"/>
    </row>
    <row r="292" spans="1:22" s="51" customFormat="1" x14ac:dyDescent="0.2">
      <c r="A292" s="63" t="s">
        <v>314</v>
      </c>
      <c r="B292" s="63"/>
      <c r="C292" s="63"/>
      <c r="D292" s="64">
        <v>52376285.68</v>
      </c>
      <c r="E292" s="64">
        <v>51678003.009999998</v>
      </c>
      <c r="F292" s="64">
        <v>165130.13</v>
      </c>
      <c r="G292" s="64">
        <v>6430176.7400000002</v>
      </c>
      <c r="H292" s="64">
        <v>1419.42</v>
      </c>
      <c r="I292" s="64">
        <f t="shared" si="46"/>
        <v>6431596.1600000001</v>
      </c>
      <c r="J292" s="64">
        <f t="shared" si="47"/>
        <v>45246406.849999994</v>
      </c>
      <c r="K292" s="65">
        <f t="shared" si="48"/>
        <v>0.87554480077809016</v>
      </c>
      <c r="L292" s="65">
        <f t="shared" si="49"/>
        <v>-0.99680463407287523</v>
      </c>
      <c r="M292" s="65">
        <f t="shared" si="50"/>
        <v>-0.87557226739671568</v>
      </c>
      <c r="R292" s="53"/>
      <c r="S292" s="53"/>
      <c r="T292" s="53"/>
      <c r="U292" s="53"/>
      <c r="V292" s="53"/>
    </row>
    <row r="293" spans="1:22" s="51" customFormat="1" x14ac:dyDescent="0.2">
      <c r="A293" s="51" t="s">
        <v>315</v>
      </c>
      <c r="B293" s="51" t="s">
        <v>108</v>
      </c>
      <c r="C293" s="51" t="s">
        <v>107</v>
      </c>
      <c r="D293" s="56">
        <v>0</v>
      </c>
      <c r="E293" s="56">
        <v>2823.89</v>
      </c>
      <c r="F293" s="56">
        <v>0</v>
      </c>
      <c r="G293" s="56">
        <v>10511.3</v>
      </c>
      <c r="H293" s="56">
        <v>0</v>
      </c>
      <c r="I293" s="56">
        <f t="shared" si="46"/>
        <v>10511.3</v>
      </c>
      <c r="J293" s="56">
        <f t="shared" si="47"/>
        <v>-7687.41</v>
      </c>
      <c r="K293" s="57">
        <f t="shared" si="48"/>
        <v>-2.7222767175775262</v>
      </c>
      <c r="L293" s="57">
        <f t="shared" si="49"/>
        <v>-1</v>
      </c>
      <c r="M293" s="57">
        <f t="shared" si="50"/>
        <v>2.7222767175775262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117</v>
      </c>
      <c r="C294" s="51" t="s">
        <v>118</v>
      </c>
      <c r="D294" s="56">
        <v>0</v>
      </c>
      <c r="E294" s="56">
        <v>0</v>
      </c>
      <c r="F294" s="56">
        <v>5047.17</v>
      </c>
      <c r="G294" s="56">
        <v>74235.850000000006</v>
      </c>
      <c r="H294" s="56">
        <v>0</v>
      </c>
      <c r="I294" s="56">
        <f t="shared" si="46"/>
        <v>74235.850000000006</v>
      </c>
      <c r="J294" s="56">
        <f t="shared" si="47"/>
        <v>-74235.850000000006</v>
      </c>
      <c r="K294" s="57" t="str">
        <f t="shared" si="48"/>
        <v>NA</v>
      </c>
      <c r="L294" s="57" t="str">
        <f t="shared" si="49"/>
        <v>NA</v>
      </c>
      <c r="M294" s="57" t="str">
        <f t="shared" si="50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316</v>
      </c>
      <c r="C295" s="51" t="s">
        <v>317</v>
      </c>
      <c r="D295" s="56">
        <v>0</v>
      </c>
      <c r="E295" s="56">
        <v>0</v>
      </c>
      <c r="F295" s="56">
        <v>0</v>
      </c>
      <c r="G295" s="56">
        <v>86500</v>
      </c>
      <c r="H295" s="56">
        <v>0</v>
      </c>
      <c r="I295" s="56">
        <f t="shared" si="46"/>
        <v>86500</v>
      </c>
      <c r="J295" s="56">
        <f t="shared" si="47"/>
        <v>-86500</v>
      </c>
      <c r="K295" s="57" t="str">
        <f t="shared" si="48"/>
        <v>NA</v>
      </c>
      <c r="L295" s="57" t="str">
        <f t="shared" si="49"/>
        <v>NA</v>
      </c>
      <c r="M295" s="57" t="str">
        <f t="shared" si="50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121</v>
      </c>
      <c r="C296" s="51" t="s">
        <v>122</v>
      </c>
      <c r="D296" s="56">
        <v>160790.86000000002</v>
      </c>
      <c r="E296" s="56">
        <v>139079</v>
      </c>
      <c r="F296" s="56">
        <v>14293.940000000002</v>
      </c>
      <c r="G296" s="56">
        <v>257883.94</v>
      </c>
      <c r="H296" s="56">
        <v>0</v>
      </c>
      <c r="I296" s="56">
        <f t="shared" si="46"/>
        <v>257883.94</v>
      </c>
      <c r="J296" s="56">
        <f t="shared" si="47"/>
        <v>-118804.94</v>
      </c>
      <c r="K296" s="57">
        <f t="shared" si="48"/>
        <v>-0.85422630303640379</v>
      </c>
      <c r="L296" s="57">
        <f t="shared" si="49"/>
        <v>-0.89722431136260683</v>
      </c>
      <c r="M296" s="57">
        <f t="shared" si="50"/>
        <v>0.85422630303640379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322</v>
      </c>
      <c r="C297" s="51" t="s">
        <v>323</v>
      </c>
      <c r="D297" s="56">
        <v>0</v>
      </c>
      <c r="E297" s="56">
        <v>0</v>
      </c>
      <c r="F297" s="56">
        <v>14300.58</v>
      </c>
      <c r="G297" s="56">
        <v>194489.96</v>
      </c>
      <c r="H297" s="56">
        <v>0</v>
      </c>
      <c r="I297" s="56">
        <f t="shared" si="46"/>
        <v>194489.96</v>
      </c>
      <c r="J297" s="56">
        <f t="shared" si="47"/>
        <v>-194489.96</v>
      </c>
      <c r="K297" s="57" t="str">
        <f t="shared" si="48"/>
        <v>NA</v>
      </c>
      <c r="L297" s="57" t="str">
        <f t="shared" si="49"/>
        <v>NA</v>
      </c>
      <c r="M297" s="57" t="str">
        <f t="shared" si="5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133</v>
      </c>
      <c r="C298" s="51" t="s">
        <v>134</v>
      </c>
      <c r="D298" s="56">
        <v>0</v>
      </c>
      <c r="E298" s="56">
        <v>0</v>
      </c>
      <c r="F298" s="56">
        <v>0</v>
      </c>
      <c r="G298" s="56">
        <v>500</v>
      </c>
      <c r="H298" s="56">
        <v>0</v>
      </c>
      <c r="I298" s="56">
        <f t="shared" si="46"/>
        <v>500</v>
      </c>
      <c r="J298" s="56">
        <f t="shared" si="47"/>
        <v>-500</v>
      </c>
      <c r="K298" s="57" t="str">
        <f t="shared" si="48"/>
        <v>NA</v>
      </c>
      <c r="L298" s="57" t="str">
        <f t="shared" si="49"/>
        <v>NA</v>
      </c>
      <c r="M298" s="57" t="str">
        <f t="shared" si="50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137</v>
      </c>
      <c r="C299" s="51" t="s">
        <v>138</v>
      </c>
      <c r="D299" s="56">
        <v>1500000</v>
      </c>
      <c r="E299" s="56">
        <v>5477143.0599999987</v>
      </c>
      <c r="F299" s="56">
        <v>0</v>
      </c>
      <c r="G299" s="56">
        <v>1479822.07</v>
      </c>
      <c r="H299" s="56">
        <v>0</v>
      </c>
      <c r="I299" s="56">
        <f t="shared" si="46"/>
        <v>1479822.07</v>
      </c>
      <c r="J299" s="56">
        <f t="shared" si="47"/>
        <v>3997320.9899999984</v>
      </c>
      <c r="K299" s="57">
        <f t="shared" si="48"/>
        <v>0.72981862007453191</v>
      </c>
      <c r="L299" s="57">
        <f t="shared" si="49"/>
        <v>-1</v>
      </c>
      <c r="M299" s="57">
        <f t="shared" si="50"/>
        <v>-0.72981862007453191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143</v>
      </c>
      <c r="C300" s="51" t="s">
        <v>144</v>
      </c>
      <c r="D300" s="56">
        <v>54000</v>
      </c>
      <c r="E300" s="56">
        <v>60600</v>
      </c>
      <c r="F300" s="56">
        <v>9945</v>
      </c>
      <c r="G300" s="56">
        <v>86920</v>
      </c>
      <c r="H300" s="56">
        <v>0</v>
      </c>
      <c r="I300" s="56">
        <f t="shared" si="46"/>
        <v>86920</v>
      </c>
      <c r="J300" s="56">
        <f t="shared" si="47"/>
        <v>-26320</v>
      </c>
      <c r="K300" s="57">
        <f t="shared" si="48"/>
        <v>-0.43432343234323434</v>
      </c>
      <c r="L300" s="57">
        <f t="shared" si="49"/>
        <v>-0.83589108910891086</v>
      </c>
      <c r="M300" s="57">
        <f t="shared" si="50"/>
        <v>0.43432343234323434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145</v>
      </c>
      <c r="C301" s="51" t="s">
        <v>146</v>
      </c>
      <c r="D301" s="56">
        <v>0</v>
      </c>
      <c r="E301" s="56">
        <v>0</v>
      </c>
      <c r="F301" s="56">
        <v>456.22</v>
      </c>
      <c r="G301" s="56">
        <v>4247.29</v>
      </c>
      <c r="H301" s="56">
        <v>0</v>
      </c>
      <c r="I301" s="56">
        <f t="shared" si="46"/>
        <v>4247.29</v>
      </c>
      <c r="J301" s="56">
        <f t="shared" si="47"/>
        <v>-4247.29</v>
      </c>
      <c r="K301" s="57" t="str">
        <f t="shared" si="48"/>
        <v>NA</v>
      </c>
      <c r="L301" s="57" t="str">
        <f t="shared" si="49"/>
        <v>NA</v>
      </c>
      <c r="M301" s="57" t="str">
        <f t="shared" si="50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147</v>
      </c>
      <c r="C302" s="51" t="s">
        <v>148</v>
      </c>
      <c r="D302" s="56">
        <v>32126.01</v>
      </c>
      <c r="E302" s="56">
        <v>21960</v>
      </c>
      <c r="F302" s="56">
        <v>6721.630000000001</v>
      </c>
      <c r="G302" s="56">
        <v>66175.69</v>
      </c>
      <c r="H302" s="56">
        <v>0</v>
      </c>
      <c r="I302" s="56">
        <f t="shared" si="46"/>
        <v>66175.69</v>
      </c>
      <c r="J302" s="56">
        <f t="shared" si="47"/>
        <v>-44215.69</v>
      </c>
      <c r="K302" s="57">
        <f t="shared" si="48"/>
        <v>-2.0134649362477233</v>
      </c>
      <c r="L302" s="57">
        <f t="shared" si="49"/>
        <v>-0.69391484517304181</v>
      </c>
      <c r="M302" s="57">
        <f t="shared" si="50"/>
        <v>2.0134649362477233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159</v>
      </c>
      <c r="C303" s="51" t="s">
        <v>160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46"/>
        <v>0</v>
      </c>
      <c r="J303" s="56">
        <f t="shared" si="47"/>
        <v>0</v>
      </c>
      <c r="K303" s="57" t="str">
        <f t="shared" si="48"/>
        <v>NA</v>
      </c>
      <c r="L303" s="57" t="str">
        <f t="shared" si="49"/>
        <v>NA</v>
      </c>
      <c r="M303" s="57" t="str">
        <f t="shared" si="5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161</v>
      </c>
      <c r="C304" s="51" t="s">
        <v>162</v>
      </c>
      <c r="D304" s="56">
        <v>44010.95</v>
      </c>
      <c r="E304" s="56">
        <v>149269.86000000002</v>
      </c>
      <c r="F304" s="56">
        <v>1137.9500000000003</v>
      </c>
      <c r="G304" s="56">
        <v>54879.35</v>
      </c>
      <c r="H304" s="56">
        <v>0</v>
      </c>
      <c r="I304" s="56">
        <f t="shared" si="46"/>
        <v>54879.35</v>
      </c>
      <c r="J304" s="56">
        <f t="shared" si="47"/>
        <v>94390.510000000009</v>
      </c>
      <c r="K304" s="57">
        <f t="shared" si="48"/>
        <v>0.63234808420132504</v>
      </c>
      <c r="L304" s="57">
        <f t="shared" si="49"/>
        <v>-0.99237655880430242</v>
      </c>
      <c r="M304" s="57">
        <f t="shared" si="50"/>
        <v>-0.63234808420132504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163</v>
      </c>
      <c r="C305" s="51" t="s">
        <v>164</v>
      </c>
      <c r="D305" s="56">
        <v>26152645</v>
      </c>
      <c r="E305" s="56">
        <v>701148.47</v>
      </c>
      <c r="F305" s="56">
        <v>362032.76</v>
      </c>
      <c r="G305" s="56">
        <v>379032.76</v>
      </c>
      <c r="H305" s="56">
        <v>0</v>
      </c>
      <c r="I305" s="56">
        <f t="shared" si="46"/>
        <v>379032.76</v>
      </c>
      <c r="J305" s="56">
        <f t="shared" si="47"/>
        <v>322115.70999999996</v>
      </c>
      <c r="K305" s="57">
        <f t="shared" si="48"/>
        <v>0.4594115565851552</v>
      </c>
      <c r="L305" s="57">
        <f t="shared" si="49"/>
        <v>-0.48365749125859175</v>
      </c>
      <c r="M305" s="57">
        <f t="shared" si="50"/>
        <v>-0.4594115565851552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177</v>
      </c>
      <c r="C306" s="51" t="s">
        <v>178</v>
      </c>
      <c r="D306" s="56">
        <v>0</v>
      </c>
      <c r="E306" s="56">
        <v>0</v>
      </c>
      <c r="F306" s="56">
        <v>0</v>
      </c>
      <c r="G306" s="56">
        <v>236.32</v>
      </c>
      <c r="H306" s="56">
        <v>0</v>
      </c>
      <c r="I306" s="56">
        <f t="shared" si="46"/>
        <v>236.32</v>
      </c>
      <c r="J306" s="56">
        <f t="shared" si="47"/>
        <v>-236.32</v>
      </c>
      <c r="K306" s="57" t="str">
        <f t="shared" si="48"/>
        <v>NA</v>
      </c>
      <c r="L306" s="57" t="str">
        <f t="shared" si="49"/>
        <v>NA</v>
      </c>
      <c r="M306" s="57" t="str">
        <f t="shared" si="50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185</v>
      </c>
      <c r="C307" s="51" t="s">
        <v>186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46"/>
        <v>0</v>
      </c>
      <c r="J307" s="56">
        <f t="shared" si="47"/>
        <v>0</v>
      </c>
      <c r="K307" s="57" t="str">
        <f t="shared" si="48"/>
        <v>NA</v>
      </c>
      <c r="L307" s="57" t="str">
        <f t="shared" si="49"/>
        <v>NA</v>
      </c>
      <c r="M307" s="57" t="str">
        <f t="shared" si="50"/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191</v>
      </c>
      <c r="C308" s="51" t="s">
        <v>192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46"/>
        <v>0</v>
      </c>
      <c r="J308" s="56">
        <f t="shared" si="47"/>
        <v>0</v>
      </c>
      <c r="K308" s="57" t="str">
        <f t="shared" si="48"/>
        <v>NA</v>
      </c>
      <c r="L308" s="57" t="str">
        <f t="shared" si="49"/>
        <v>NA</v>
      </c>
      <c r="M308" s="57" t="str">
        <f t="shared" si="50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193</v>
      </c>
      <c r="C309" s="51" t="s">
        <v>194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46"/>
        <v>0</v>
      </c>
      <c r="J309" s="56">
        <f t="shared" si="47"/>
        <v>0</v>
      </c>
      <c r="K309" s="57" t="str">
        <f t="shared" si="48"/>
        <v>NA</v>
      </c>
      <c r="L309" s="57" t="str">
        <f t="shared" si="49"/>
        <v>NA</v>
      </c>
      <c r="M309" s="57" t="str">
        <f t="shared" si="5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199</v>
      </c>
      <c r="C310" s="51" t="s">
        <v>200</v>
      </c>
      <c r="D310" s="56">
        <v>15250</v>
      </c>
      <c r="E310" s="56">
        <v>15250</v>
      </c>
      <c r="F310" s="56">
        <v>0</v>
      </c>
      <c r="G310" s="56">
        <v>0</v>
      </c>
      <c r="H310" s="56">
        <v>0</v>
      </c>
      <c r="I310" s="56">
        <f t="shared" si="46"/>
        <v>0</v>
      </c>
      <c r="J310" s="56">
        <f t="shared" si="47"/>
        <v>15250</v>
      </c>
      <c r="K310" s="57">
        <f t="shared" si="48"/>
        <v>1</v>
      </c>
      <c r="L310" s="57">
        <f t="shared" si="49"/>
        <v>-1</v>
      </c>
      <c r="M310" s="57">
        <f t="shared" si="50"/>
        <v>-1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201</v>
      </c>
      <c r="C311" s="51" t="s">
        <v>202</v>
      </c>
      <c r="D311" s="56">
        <v>0</v>
      </c>
      <c r="E311" s="56">
        <v>5000</v>
      </c>
      <c r="F311" s="56">
        <v>0</v>
      </c>
      <c r="G311" s="56">
        <v>0</v>
      </c>
      <c r="H311" s="56">
        <v>0</v>
      </c>
      <c r="I311" s="56">
        <f t="shared" si="46"/>
        <v>0</v>
      </c>
      <c r="J311" s="56">
        <f t="shared" si="47"/>
        <v>5000</v>
      </c>
      <c r="K311" s="57">
        <f t="shared" si="48"/>
        <v>1</v>
      </c>
      <c r="L311" s="57">
        <f t="shared" si="49"/>
        <v>-1</v>
      </c>
      <c r="M311" s="57">
        <f t="shared" si="50"/>
        <v>-1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219</v>
      </c>
      <c r="C312" s="51" t="s">
        <v>220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46"/>
        <v>0</v>
      </c>
      <c r="J312" s="56">
        <f t="shared" si="47"/>
        <v>0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223</v>
      </c>
      <c r="C313" s="51" t="s">
        <v>224</v>
      </c>
      <c r="D313" s="56">
        <v>0</v>
      </c>
      <c r="E313" s="56">
        <v>6000</v>
      </c>
      <c r="F313" s="56">
        <v>0</v>
      </c>
      <c r="G313" s="56">
        <v>0</v>
      </c>
      <c r="H313" s="56">
        <v>0</v>
      </c>
      <c r="I313" s="56">
        <f t="shared" si="46"/>
        <v>0</v>
      </c>
      <c r="J313" s="56">
        <f t="shared" si="47"/>
        <v>6000</v>
      </c>
      <c r="K313" s="57">
        <f t="shared" si="48"/>
        <v>1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1:22" s="51" customFormat="1" x14ac:dyDescent="0.2">
      <c r="A314" s="63" t="s">
        <v>320</v>
      </c>
      <c r="B314" s="63"/>
      <c r="C314" s="63"/>
      <c r="D314" s="64">
        <v>27958822.82</v>
      </c>
      <c r="E314" s="64">
        <v>6578274.2799999984</v>
      </c>
      <c r="F314" s="64">
        <v>413935.25</v>
      </c>
      <c r="G314" s="64">
        <v>2695434.53</v>
      </c>
      <c r="H314" s="64">
        <v>0</v>
      </c>
      <c r="I314" s="64">
        <f t="shared" si="46"/>
        <v>2695434.53</v>
      </c>
      <c r="J314" s="64">
        <f t="shared" si="47"/>
        <v>3882839.7499999986</v>
      </c>
      <c r="K314" s="65">
        <f t="shared" si="48"/>
        <v>0.59025203035468443</v>
      </c>
      <c r="L314" s="65">
        <f t="shared" si="49"/>
        <v>-0.93707540421984348</v>
      </c>
      <c r="M314" s="65">
        <f t="shared" si="50"/>
        <v>-0.59025203035468443</v>
      </c>
      <c r="R314" s="53"/>
      <c r="S314" s="53"/>
      <c r="T314" s="53"/>
      <c r="U314" s="53"/>
      <c r="V314" s="53"/>
    </row>
    <row r="315" spans="1:22" s="51" customFormat="1" x14ac:dyDescent="0.2">
      <c r="A315" s="51" t="s">
        <v>321</v>
      </c>
      <c r="B315" s="51" t="s">
        <v>121</v>
      </c>
      <c r="C315" s="51" t="s">
        <v>122</v>
      </c>
      <c r="D315" s="56">
        <v>0</v>
      </c>
      <c r="E315" s="56">
        <v>0</v>
      </c>
      <c r="F315" s="56">
        <v>0</v>
      </c>
      <c r="G315" s="56">
        <v>3000</v>
      </c>
      <c r="H315" s="56">
        <v>0</v>
      </c>
      <c r="I315" s="56">
        <f t="shared" si="46"/>
        <v>3000</v>
      </c>
      <c r="J315" s="56">
        <f t="shared" si="47"/>
        <v>-3000</v>
      </c>
      <c r="K315" s="57" t="str">
        <f t="shared" si="48"/>
        <v>NA</v>
      </c>
      <c r="L315" s="57" t="str">
        <f t="shared" si="49"/>
        <v>NA</v>
      </c>
      <c r="M315" s="57" t="str">
        <f t="shared" si="50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322</v>
      </c>
      <c r="C316" s="51" t="s">
        <v>323</v>
      </c>
      <c r="D316" s="56">
        <v>0</v>
      </c>
      <c r="E316" s="56">
        <v>0</v>
      </c>
      <c r="F316" s="56">
        <v>10412.91</v>
      </c>
      <c r="G316" s="56">
        <v>96616.15</v>
      </c>
      <c r="H316" s="56">
        <v>0</v>
      </c>
      <c r="I316" s="56">
        <f t="shared" si="46"/>
        <v>96616.15</v>
      </c>
      <c r="J316" s="56">
        <f t="shared" si="47"/>
        <v>-96616.15</v>
      </c>
      <c r="K316" s="57" t="str">
        <f t="shared" si="48"/>
        <v>NA</v>
      </c>
      <c r="L316" s="57" t="str">
        <f t="shared" si="49"/>
        <v>NA</v>
      </c>
      <c r="M316" s="57" t="str">
        <f t="shared" si="5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324</v>
      </c>
      <c r="C317" s="51" t="s">
        <v>325</v>
      </c>
      <c r="D317" s="56">
        <v>0</v>
      </c>
      <c r="E317" s="56">
        <v>0</v>
      </c>
      <c r="F317" s="56">
        <v>0</v>
      </c>
      <c r="G317" s="56">
        <v>500</v>
      </c>
      <c r="H317" s="56">
        <v>0</v>
      </c>
      <c r="I317" s="56">
        <f t="shared" si="46"/>
        <v>500</v>
      </c>
      <c r="J317" s="56">
        <f t="shared" si="47"/>
        <v>-500</v>
      </c>
      <c r="K317" s="57" t="str">
        <f t="shared" si="48"/>
        <v>NA</v>
      </c>
      <c r="L317" s="57" t="str">
        <f t="shared" si="49"/>
        <v>NA</v>
      </c>
      <c r="M317" s="57" t="str">
        <f t="shared" si="5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133</v>
      </c>
      <c r="C318" s="51" t="s">
        <v>134</v>
      </c>
      <c r="D318" s="56">
        <v>0</v>
      </c>
      <c r="E318" s="56">
        <v>0</v>
      </c>
      <c r="F318" s="56">
        <v>0</v>
      </c>
      <c r="G318" s="56">
        <v>8000</v>
      </c>
      <c r="H318" s="56">
        <v>0</v>
      </c>
      <c r="I318" s="56">
        <f t="shared" si="46"/>
        <v>8000</v>
      </c>
      <c r="J318" s="56">
        <f t="shared" si="47"/>
        <v>-8000</v>
      </c>
      <c r="K318" s="57" t="str">
        <f t="shared" si="48"/>
        <v>NA</v>
      </c>
      <c r="L318" s="57" t="str">
        <f t="shared" si="49"/>
        <v>NA</v>
      </c>
      <c r="M318" s="57" t="str">
        <f t="shared" si="50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135</v>
      </c>
      <c r="C319" s="51" t="s">
        <v>136</v>
      </c>
      <c r="D319" s="56">
        <v>0</v>
      </c>
      <c r="E319" s="56">
        <v>0</v>
      </c>
      <c r="F319" s="56">
        <v>0</v>
      </c>
      <c r="G319" s="56">
        <v>3500</v>
      </c>
      <c r="H319" s="56">
        <v>0</v>
      </c>
      <c r="I319" s="56">
        <f t="shared" si="46"/>
        <v>3500</v>
      </c>
      <c r="J319" s="56">
        <f t="shared" si="47"/>
        <v>-3500</v>
      </c>
      <c r="K319" s="57" t="str">
        <f t="shared" si="48"/>
        <v>NA</v>
      </c>
      <c r="L319" s="57" t="str">
        <f t="shared" si="49"/>
        <v>NA</v>
      </c>
      <c r="M319" s="57" t="str">
        <f t="shared" si="50"/>
        <v>NA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137</v>
      </c>
      <c r="C320" s="51" t="s">
        <v>138</v>
      </c>
      <c r="D320" s="56">
        <v>0</v>
      </c>
      <c r="E320" s="56">
        <v>0</v>
      </c>
      <c r="F320" s="56">
        <v>0</v>
      </c>
      <c r="G320" s="56">
        <v>172000</v>
      </c>
      <c r="H320" s="56">
        <v>0</v>
      </c>
      <c r="I320" s="56">
        <f t="shared" si="46"/>
        <v>172000</v>
      </c>
      <c r="J320" s="56">
        <f t="shared" si="47"/>
        <v>-172000</v>
      </c>
      <c r="K320" s="57" t="str">
        <f t="shared" si="48"/>
        <v>NA</v>
      </c>
      <c r="L320" s="57" t="str">
        <f t="shared" si="49"/>
        <v>NA</v>
      </c>
      <c r="M320" s="57" t="str">
        <f t="shared" si="50"/>
        <v>NA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143</v>
      </c>
      <c r="C321" s="51" t="s">
        <v>144</v>
      </c>
      <c r="D321" s="56">
        <v>0</v>
      </c>
      <c r="E321" s="56">
        <v>0</v>
      </c>
      <c r="F321" s="56">
        <v>0</v>
      </c>
      <c r="G321" s="56">
        <v>1784.01</v>
      </c>
      <c r="H321" s="56">
        <v>0</v>
      </c>
      <c r="I321" s="56">
        <f t="shared" si="46"/>
        <v>1784.01</v>
      </c>
      <c r="J321" s="56">
        <f t="shared" si="47"/>
        <v>-1784.01</v>
      </c>
      <c r="K321" s="57" t="str">
        <f t="shared" si="48"/>
        <v>NA</v>
      </c>
      <c r="L321" s="57" t="str">
        <f t="shared" si="49"/>
        <v>NA</v>
      </c>
      <c r="M321" s="57" t="str">
        <f t="shared" si="50"/>
        <v>NA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145</v>
      </c>
      <c r="C322" s="51" t="s">
        <v>146</v>
      </c>
      <c r="D322" s="56">
        <v>0</v>
      </c>
      <c r="E322" s="56">
        <v>0</v>
      </c>
      <c r="F322" s="56">
        <v>90.84</v>
      </c>
      <c r="G322" s="56">
        <v>730.73</v>
      </c>
      <c r="H322" s="56">
        <v>0</v>
      </c>
      <c r="I322" s="56">
        <f t="shared" si="46"/>
        <v>730.73</v>
      </c>
      <c r="J322" s="56">
        <f t="shared" si="47"/>
        <v>-730.73</v>
      </c>
      <c r="K322" s="57" t="str">
        <f t="shared" si="48"/>
        <v>NA</v>
      </c>
      <c r="L322" s="57" t="str">
        <f t="shared" si="49"/>
        <v>NA</v>
      </c>
      <c r="M322" s="57" t="str">
        <f t="shared" si="50"/>
        <v>NA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147</v>
      </c>
      <c r="C323" s="51" t="s">
        <v>148</v>
      </c>
      <c r="D323" s="56">
        <v>0</v>
      </c>
      <c r="E323" s="56">
        <v>0</v>
      </c>
      <c r="F323" s="56">
        <v>1194.73</v>
      </c>
      <c r="G323" s="56">
        <v>4199.8500000000004</v>
      </c>
      <c r="H323" s="56">
        <v>0</v>
      </c>
      <c r="I323" s="56">
        <f t="shared" si="46"/>
        <v>4199.8500000000004</v>
      </c>
      <c r="J323" s="56">
        <f t="shared" si="47"/>
        <v>-4199.8500000000004</v>
      </c>
      <c r="K323" s="57" t="str">
        <f t="shared" si="48"/>
        <v>NA</v>
      </c>
      <c r="L323" s="57" t="str">
        <f t="shared" si="49"/>
        <v>NA</v>
      </c>
      <c r="M323" s="57" t="str">
        <f t="shared" si="5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161</v>
      </c>
      <c r="C324" s="51" t="s">
        <v>162</v>
      </c>
      <c r="D324" s="56">
        <v>0</v>
      </c>
      <c r="E324" s="56">
        <v>0</v>
      </c>
      <c r="F324" s="56">
        <v>58.53</v>
      </c>
      <c r="G324" s="56">
        <v>4587.67</v>
      </c>
      <c r="H324" s="56">
        <v>0</v>
      </c>
      <c r="I324" s="56">
        <f t="shared" si="46"/>
        <v>4587.67</v>
      </c>
      <c r="J324" s="56">
        <f t="shared" si="47"/>
        <v>-4587.67</v>
      </c>
      <c r="K324" s="57" t="str">
        <f t="shared" si="48"/>
        <v>NA</v>
      </c>
      <c r="L324" s="57" t="str">
        <f t="shared" si="49"/>
        <v>NA</v>
      </c>
      <c r="M324" s="57" t="str">
        <f t="shared" si="5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163</v>
      </c>
      <c r="C325" s="51" t="s">
        <v>164</v>
      </c>
      <c r="D325" s="56">
        <v>26102645</v>
      </c>
      <c r="E325" s="56">
        <v>1093395.3</v>
      </c>
      <c r="F325" s="56">
        <v>28418.89</v>
      </c>
      <c r="G325" s="56">
        <v>288949.94</v>
      </c>
      <c r="H325" s="56">
        <v>278970.34000000003</v>
      </c>
      <c r="I325" s="56">
        <f t="shared" si="46"/>
        <v>567920.28</v>
      </c>
      <c r="J325" s="56">
        <f t="shared" si="47"/>
        <v>525475.02</v>
      </c>
      <c r="K325" s="57">
        <f t="shared" si="48"/>
        <v>0.48059015801512955</v>
      </c>
      <c r="L325" s="57">
        <f t="shared" si="49"/>
        <v>-0.97400858591581663</v>
      </c>
      <c r="M325" s="57">
        <f t="shared" si="50"/>
        <v>-0.73573149619355427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185</v>
      </c>
      <c r="C326" s="51" t="s">
        <v>186</v>
      </c>
      <c r="D326" s="56">
        <v>0</v>
      </c>
      <c r="E326" s="56">
        <v>6954.75</v>
      </c>
      <c r="F326" s="56">
        <v>0</v>
      </c>
      <c r="G326" s="56">
        <v>1697.63</v>
      </c>
      <c r="H326" s="56">
        <v>0</v>
      </c>
      <c r="I326" s="56">
        <f t="shared" si="46"/>
        <v>1697.63</v>
      </c>
      <c r="J326" s="56">
        <f t="shared" si="47"/>
        <v>5257.12</v>
      </c>
      <c r="K326" s="57">
        <f t="shared" si="48"/>
        <v>0.75590351917754051</v>
      </c>
      <c r="L326" s="57">
        <f t="shared" si="49"/>
        <v>-1</v>
      </c>
      <c r="M326" s="57">
        <f t="shared" si="50"/>
        <v>-0.75590351917754051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193</v>
      </c>
      <c r="C327" s="51" t="s">
        <v>194</v>
      </c>
      <c r="D327" s="56">
        <v>0</v>
      </c>
      <c r="E327" s="56">
        <v>14413.529999999999</v>
      </c>
      <c r="F327" s="56">
        <v>0</v>
      </c>
      <c r="G327" s="56">
        <v>26.37</v>
      </c>
      <c r="H327" s="56">
        <v>0</v>
      </c>
      <c r="I327" s="56">
        <f t="shared" si="46"/>
        <v>26.37</v>
      </c>
      <c r="J327" s="56">
        <f t="shared" si="47"/>
        <v>14387.159999999998</v>
      </c>
      <c r="K327" s="57">
        <f t="shared" si="48"/>
        <v>0.99817046899683837</v>
      </c>
      <c r="L327" s="57">
        <f t="shared" si="49"/>
        <v>-1</v>
      </c>
      <c r="M327" s="57">
        <f t="shared" si="50"/>
        <v>-0.99817046899683837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197</v>
      </c>
      <c r="C328" s="51" t="s">
        <v>198</v>
      </c>
      <c r="D328" s="56">
        <v>0</v>
      </c>
      <c r="E328" s="56">
        <v>27266.29</v>
      </c>
      <c r="F328" s="56">
        <v>0</v>
      </c>
      <c r="G328" s="56">
        <v>0</v>
      </c>
      <c r="H328" s="56">
        <v>0</v>
      </c>
      <c r="I328" s="56">
        <f t="shared" si="46"/>
        <v>0</v>
      </c>
      <c r="J328" s="56">
        <f t="shared" si="47"/>
        <v>27266.29</v>
      </c>
      <c r="K328" s="57">
        <f t="shared" si="48"/>
        <v>1</v>
      </c>
      <c r="L328" s="57">
        <f t="shared" si="49"/>
        <v>-1</v>
      </c>
      <c r="M328" s="57">
        <f t="shared" si="50"/>
        <v>-1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201</v>
      </c>
      <c r="C329" s="51" t="s">
        <v>202</v>
      </c>
      <c r="D329" s="56">
        <v>0</v>
      </c>
      <c r="E329" s="56">
        <v>44849.479999999996</v>
      </c>
      <c r="F329" s="56">
        <v>0</v>
      </c>
      <c r="G329" s="56">
        <v>3099.06</v>
      </c>
      <c r="H329" s="56">
        <v>0</v>
      </c>
      <c r="I329" s="56">
        <f t="shared" si="46"/>
        <v>3099.06</v>
      </c>
      <c r="J329" s="56">
        <f t="shared" si="47"/>
        <v>41750.42</v>
      </c>
      <c r="K329" s="57">
        <f t="shared" si="48"/>
        <v>0.93090087109148201</v>
      </c>
      <c r="L329" s="57">
        <f t="shared" si="49"/>
        <v>-1</v>
      </c>
      <c r="M329" s="57">
        <f t="shared" si="50"/>
        <v>-0.93090087109148201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205</v>
      </c>
      <c r="C330" s="51" t="s">
        <v>206</v>
      </c>
      <c r="D330" s="56">
        <v>0</v>
      </c>
      <c r="E330" s="56">
        <v>121400</v>
      </c>
      <c r="F330" s="56">
        <v>0</v>
      </c>
      <c r="G330" s="56">
        <v>0</v>
      </c>
      <c r="H330" s="56">
        <v>0</v>
      </c>
      <c r="I330" s="56">
        <f t="shared" si="46"/>
        <v>0</v>
      </c>
      <c r="J330" s="56">
        <f t="shared" si="47"/>
        <v>121400</v>
      </c>
      <c r="K330" s="57">
        <f t="shared" si="48"/>
        <v>1</v>
      </c>
      <c r="L330" s="57">
        <f t="shared" si="49"/>
        <v>-1</v>
      </c>
      <c r="M330" s="57">
        <f t="shared" si="50"/>
        <v>-1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213</v>
      </c>
      <c r="C331" s="51" t="s">
        <v>214</v>
      </c>
      <c r="D331" s="56">
        <v>0</v>
      </c>
      <c r="E331" s="56">
        <v>10000</v>
      </c>
      <c r="F331" s="56">
        <v>0</v>
      </c>
      <c r="G331" s="56">
        <v>0</v>
      </c>
      <c r="H331" s="56">
        <v>0</v>
      </c>
      <c r="I331" s="56">
        <f t="shared" si="46"/>
        <v>0</v>
      </c>
      <c r="J331" s="56">
        <f t="shared" si="47"/>
        <v>10000</v>
      </c>
      <c r="K331" s="57">
        <f t="shared" si="48"/>
        <v>1</v>
      </c>
      <c r="L331" s="57">
        <f t="shared" si="49"/>
        <v>-1</v>
      </c>
      <c r="M331" s="57">
        <f t="shared" si="50"/>
        <v>-1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219</v>
      </c>
      <c r="C332" s="51" t="s">
        <v>220</v>
      </c>
      <c r="D332" s="56">
        <v>0</v>
      </c>
      <c r="E332" s="56">
        <v>14050</v>
      </c>
      <c r="F332" s="56">
        <v>0</v>
      </c>
      <c r="G332" s="56">
        <v>0</v>
      </c>
      <c r="H332" s="56">
        <v>0</v>
      </c>
      <c r="I332" s="56">
        <f t="shared" si="46"/>
        <v>0</v>
      </c>
      <c r="J332" s="56">
        <f t="shared" si="47"/>
        <v>14050</v>
      </c>
      <c r="K332" s="57">
        <f t="shared" si="48"/>
        <v>1</v>
      </c>
      <c r="L332" s="57">
        <f t="shared" si="49"/>
        <v>-1</v>
      </c>
      <c r="M332" s="57">
        <f t="shared" si="5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223</v>
      </c>
      <c r="C333" s="51" t="s">
        <v>224</v>
      </c>
      <c r="D333" s="56">
        <v>0</v>
      </c>
      <c r="E333" s="56">
        <v>33572</v>
      </c>
      <c r="F333" s="56">
        <v>0</v>
      </c>
      <c r="G333" s="56">
        <v>33567</v>
      </c>
      <c r="H333" s="56">
        <v>0</v>
      </c>
      <c r="I333" s="56">
        <f t="shared" si="46"/>
        <v>33567</v>
      </c>
      <c r="J333" s="56">
        <f t="shared" si="47"/>
        <v>5</v>
      </c>
      <c r="K333" s="57">
        <f t="shared" si="48"/>
        <v>1.489336351721673E-4</v>
      </c>
      <c r="L333" s="57">
        <f t="shared" si="49"/>
        <v>-1</v>
      </c>
      <c r="M333" s="57">
        <f t="shared" si="50"/>
        <v>-1.489336351721673E-4</v>
      </c>
      <c r="R333" s="53"/>
      <c r="S333" s="53"/>
      <c r="T333" s="53"/>
      <c r="U333" s="53"/>
      <c r="V333" s="53"/>
    </row>
    <row r="334" spans="1:22" s="51" customFormat="1" x14ac:dyDescent="0.2">
      <c r="A334" s="63" t="s">
        <v>328</v>
      </c>
      <c r="B334" s="63"/>
      <c r="C334" s="63"/>
      <c r="D334" s="64">
        <v>26102645</v>
      </c>
      <c r="E334" s="64">
        <v>1365901.35</v>
      </c>
      <c r="F334" s="64">
        <v>40175.9</v>
      </c>
      <c r="G334" s="64">
        <v>622258.41</v>
      </c>
      <c r="H334" s="64">
        <v>278970.34000000003</v>
      </c>
      <c r="I334" s="64">
        <f t="shared" si="46"/>
        <v>901228.75</v>
      </c>
      <c r="J334" s="64">
        <f t="shared" si="47"/>
        <v>464672.60000000009</v>
      </c>
      <c r="K334" s="65">
        <f t="shared" si="48"/>
        <v>0.34019484642869713</v>
      </c>
      <c r="L334" s="65">
        <f t="shared" si="49"/>
        <v>-0.9705865288148372</v>
      </c>
      <c r="M334" s="65">
        <f t="shared" si="50"/>
        <v>-0.54443385680818024</v>
      </c>
      <c r="R334" s="53"/>
      <c r="S334" s="53"/>
      <c r="T334" s="53"/>
      <c r="U334" s="53"/>
      <c r="V334" s="53"/>
    </row>
    <row r="335" spans="1:22" s="51" customFormat="1" x14ac:dyDescent="0.2">
      <c r="A335" s="51" t="s">
        <v>329</v>
      </c>
      <c r="B335" s="51" t="s">
        <v>121</v>
      </c>
      <c r="C335" s="51" t="s">
        <v>122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46"/>
        <v>0</v>
      </c>
      <c r="J335" s="56">
        <f t="shared" si="47"/>
        <v>0</v>
      </c>
      <c r="K335" s="57" t="str">
        <f t="shared" si="48"/>
        <v>NA</v>
      </c>
      <c r="L335" s="57" t="str">
        <f t="shared" si="49"/>
        <v>NA</v>
      </c>
      <c r="M335" s="57" t="str">
        <f t="shared" si="50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259</v>
      </c>
      <c r="C336" s="51" t="s">
        <v>260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46"/>
        <v>0</v>
      </c>
      <c r="J336" s="56">
        <f t="shared" si="47"/>
        <v>0</v>
      </c>
      <c r="K336" s="57" t="str">
        <f t="shared" si="48"/>
        <v>NA</v>
      </c>
      <c r="L336" s="57" t="str">
        <f t="shared" si="49"/>
        <v>NA</v>
      </c>
      <c r="M336" s="57" t="str">
        <f t="shared" si="50"/>
        <v>NA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324</v>
      </c>
      <c r="C337" s="51" t="s">
        <v>325</v>
      </c>
      <c r="D337" s="56">
        <v>0</v>
      </c>
      <c r="E337" s="56">
        <v>0</v>
      </c>
      <c r="F337" s="56">
        <v>0</v>
      </c>
      <c r="G337" s="56">
        <v>92750</v>
      </c>
      <c r="H337" s="56">
        <v>0</v>
      </c>
      <c r="I337" s="56">
        <f t="shared" si="46"/>
        <v>92750</v>
      </c>
      <c r="J337" s="56">
        <f t="shared" si="47"/>
        <v>-92750</v>
      </c>
      <c r="K337" s="57" t="str">
        <f t="shared" si="48"/>
        <v>NA</v>
      </c>
      <c r="L337" s="57" t="str">
        <f t="shared" si="49"/>
        <v>NA</v>
      </c>
      <c r="M337" s="57" t="str">
        <f t="shared" si="50"/>
        <v>NA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318</v>
      </c>
      <c r="C338" s="51" t="s">
        <v>319</v>
      </c>
      <c r="D338" s="56">
        <v>0</v>
      </c>
      <c r="E338" s="56">
        <v>11950</v>
      </c>
      <c r="F338" s="56">
        <v>2266.77</v>
      </c>
      <c r="G338" s="56">
        <v>143840.91</v>
      </c>
      <c r="H338" s="56">
        <v>0</v>
      </c>
      <c r="I338" s="56">
        <f t="shared" si="46"/>
        <v>143840.91</v>
      </c>
      <c r="J338" s="56">
        <f t="shared" si="47"/>
        <v>-131890.91</v>
      </c>
      <c r="K338" s="57">
        <f t="shared" si="48"/>
        <v>-11.036896234309623</v>
      </c>
      <c r="L338" s="57">
        <f t="shared" si="49"/>
        <v>-0.81031213389121337</v>
      </c>
      <c r="M338" s="57">
        <f t="shared" si="50"/>
        <v>11.036896234309623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133</v>
      </c>
      <c r="C339" s="51" t="s">
        <v>134</v>
      </c>
      <c r="D339" s="56">
        <v>0</v>
      </c>
      <c r="E339" s="56">
        <v>0</v>
      </c>
      <c r="F339" s="56">
        <v>0</v>
      </c>
      <c r="G339" s="56">
        <v>16500</v>
      </c>
      <c r="H339" s="56">
        <v>0</v>
      </c>
      <c r="I339" s="56">
        <f t="shared" si="46"/>
        <v>16500</v>
      </c>
      <c r="J339" s="56">
        <f t="shared" si="47"/>
        <v>-16500</v>
      </c>
      <c r="K339" s="57" t="str">
        <f t="shared" si="48"/>
        <v>NA</v>
      </c>
      <c r="L339" s="57" t="str">
        <f t="shared" si="49"/>
        <v>NA</v>
      </c>
      <c r="M339" s="57" t="str">
        <f t="shared" si="50"/>
        <v>NA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135</v>
      </c>
      <c r="C340" s="51" t="s">
        <v>136</v>
      </c>
      <c r="D340" s="56">
        <v>0</v>
      </c>
      <c r="E340" s="56">
        <v>0</v>
      </c>
      <c r="F340" s="56">
        <v>0</v>
      </c>
      <c r="G340" s="56">
        <v>30500</v>
      </c>
      <c r="H340" s="56">
        <v>0</v>
      </c>
      <c r="I340" s="56">
        <f t="shared" si="46"/>
        <v>30500</v>
      </c>
      <c r="J340" s="56">
        <f t="shared" si="47"/>
        <v>-30500</v>
      </c>
      <c r="K340" s="57" t="str">
        <f t="shared" si="48"/>
        <v>NA</v>
      </c>
      <c r="L340" s="57" t="str">
        <f t="shared" si="49"/>
        <v>NA</v>
      </c>
      <c r="M340" s="57" t="str">
        <f t="shared" si="50"/>
        <v>NA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137</v>
      </c>
      <c r="C341" s="51" t="s">
        <v>138</v>
      </c>
      <c r="D341" s="56">
        <v>2444000</v>
      </c>
      <c r="E341" s="56">
        <v>7623791.3799999999</v>
      </c>
      <c r="F341" s="56">
        <v>0</v>
      </c>
      <c r="G341" s="56">
        <v>2685556.53</v>
      </c>
      <c r="H341" s="56">
        <v>0</v>
      </c>
      <c r="I341" s="56">
        <f t="shared" si="46"/>
        <v>2685556.53</v>
      </c>
      <c r="J341" s="56">
        <f t="shared" si="47"/>
        <v>4938234.8499999996</v>
      </c>
      <c r="K341" s="57">
        <f t="shared" si="48"/>
        <v>0.6477400290562515</v>
      </c>
      <c r="L341" s="57">
        <f t="shared" si="49"/>
        <v>-1</v>
      </c>
      <c r="M341" s="57">
        <f t="shared" si="50"/>
        <v>-0.64774002905625161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139</v>
      </c>
      <c r="C342" s="51" t="s">
        <v>140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46"/>
        <v>0</v>
      </c>
      <c r="J342" s="56">
        <f t="shared" si="47"/>
        <v>0</v>
      </c>
      <c r="K342" s="57" t="str">
        <f t="shared" si="48"/>
        <v>NA</v>
      </c>
      <c r="L342" s="57" t="str">
        <f t="shared" si="49"/>
        <v>NA</v>
      </c>
      <c r="M342" s="57" t="str">
        <f t="shared" si="50"/>
        <v>NA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143</v>
      </c>
      <c r="C343" s="51" t="s">
        <v>144</v>
      </c>
      <c r="D343" s="56">
        <v>0</v>
      </c>
      <c r="E343" s="56">
        <v>0</v>
      </c>
      <c r="F343" s="56">
        <v>330.74</v>
      </c>
      <c r="G343" s="56">
        <v>779.06</v>
      </c>
      <c r="H343" s="56">
        <v>0</v>
      </c>
      <c r="I343" s="56">
        <f t="shared" ref="I343:I475" si="51">SUM(G343:H343)</f>
        <v>779.06</v>
      </c>
      <c r="J343" s="56">
        <f t="shared" ref="J343:J475" si="52">E343-I343</f>
        <v>-779.06</v>
      </c>
      <c r="K343" s="57" t="str">
        <f t="shared" ref="K343:K475" si="53">IF(E343=0,"NA",J343/E343)</f>
        <v>NA</v>
      </c>
      <c r="L343" s="57" t="str">
        <f t="shared" ref="L343:L475" si="54">IF(E343=0,"NA",(  ( F343 - (E343/$L$6)) / (E343/$L$6)))</f>
        <v>NA</v>
      </c>
      <c r="M343" s="57" t="str">
        <f t="shared" ref="M343:M475" si="55">IF(E343=0,"NA",(  ( G343 - ($M$6*(E343/12))) / ($M$6*(E343/12))))</f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145</v>
      </c>
      <c r="C344" s="51" t="s">
        <v>146</v>
      </c>
      <c r="D344" s="56">
        <v>0</v>
      </c>
      <c r="E344" s="56">
        <v>0</v>
      </c>
      <c r="F344" s="56">
        <v>31.48</v>
      </c>
      <c r="G344" s="56">
        <v>3064.62</v>
      </c>
      <c r="H344" s="56">
        <v>0</v>
      </c>
      <c r="I344" s="56">
        <f t="shared" si="51"/>
        <v>3064.62</v>
      </c>
      <c r="J344" s="56">
        <f t="shared" si="52"/>
        <v>-3064.62</v>
      </c>
      <c r="K344" s="57" t="str">
        <f t="shared" si="53"/>
        <v>NA</v>
      </c>
      <c r="L344" s="57" t="str">
        <f t="shared" si="54"/>
        <v>NA</v>
      </c>
      <c r="M344" s="57" t="str">
        <f t="shared" si="55"/>
        <v>NA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147</v>
      </c>
      <c r="C345" s="51" t="s">
        <v>148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51"/>
        <v>0</v>
      </c>
      <c r="J345" s="56">
        <f t="shared" si="52"/>
        <v>0</v>
      </c>
      <c r="K345" s="57" t="str">
        <f t="shared" si="53"/>
        <v>NA</v>
      </c>
      <c r="L345" s="57" t="str">
        <f t="shared" si="54"/>
        <v>NA</v>
      </c>
      <c r="M345" s="57" t="str">
        <f t="shared" si="55"/>
        <v>NA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161</v>
      </c>
      <c r="C346" s="51" t="s">
        <v>162</v>
      </c>
      <c r="D346" s="56">
        <v>64766</v>
      </c>
      <c r="E346" s="56">
        <v>339632.43999999994</v>
      </c>
      <c r="F346" s="56">
        <v>6.26</v>
      </c>
      <c r="G346" s="56">
        <v>164023.98000000004</v>
      </c>
      <c r="H346" s="56">
        <v>0</v>
      </c>
      <c r="I346" s="56">
        <f t="shared" si="51"/>
        <v>164023.98000000004</v>
      </c>
      <c r="J346" s="56">
        <f t="shared" si="52"/>
        <v>175608.4599999999</v>
      </c>
      <c r="K346" s="57">
        <f t="shared" si="53"/>
        <v>0.51705443684943619</v>
      </c>
      <c r="L346" s="57">
        <f t="shared" si="54"/>
        <v>-0.99998156830955254</v>
      </c>
      <c r="M346" s="57">
        <f t="shared" si="55"/>
        <v>-0.51705443684943619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163</v>
      </c>
      <c r="C347" s="51" t="s">
        <v>164</v>
      </c>
      <c r="D347" s="56">
        <v>27373820.289999999</v>
      </c>
      <c r="E347" s="56">
        <v>7009675.5899999999</v>
      </c>
      <c r="F347" s="56">
        <v>433464.04</v>
      </c>
      <c r="G347" s="56">
        <v>1862880.53</v>
      </c>
      <c r="H347" s="56">
        <v>430258.76999999996</v>
      </c>
      <c r="I347" s="56">
        <f t="shared" si="51"/>
        <v>2293139.2999999998</v>
      </c>
      <c r="J347" s="56">
        <f t="shared" si="52"/>
        <v>4716536.29</v>
      </c>
      <c r="K347" s="57">
        <f t="shared" si="53"/>
        <v>0.6728608520383752</v>
      </c>
      <c r="L347" s="57">
        <f t="shared" si="54"/>
        <v>-0.93816203982130364</v>
      </c>
      <c r="M347" s="57">
        <f t="shared" si="55"/>
        <v>-0.73424154854504464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342</v>
      </c>
      <c r="C348" s="51" t="s">
        <v>343</v>
      </c>
      <c r="D348" s="56">
        <v>50000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51"/>
        <v>0</v>
      </c>
      <c r="J348" s="56">
        <f t="shared" si="52"/>
        <v>0</v>
      </c>
      <c r="K348" s="57" t="str">
        <f t="shared" si="53"/>
        <v>NA</v>
      </c>
      <c r="L348" s="57" t="str">
        <f t="shared" si="54"/>
        <v>NA</v>
      </c>
      <c r="M348" s="57" t="str">
        <f t="shared" si="55"/>
        <v>NA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171</v>
      </c>
      <c r="C349" s="51" t="s">
        <v>172</v>
      </c>
      <c r="D349" s="56">
        <v>7945000</v>
      </c>
      <c r="E349" s="56">
        <v>0</v>
      </c>
      <c r="F349" s="56">
        <v>815.06</v>
      </c>
      <c r="G349" s="56">
        <v>14714.77</v>
      </c>
      <c r="H349" s="56">
        <v>0</v>
      </c>
      <c r="I349" s="56">
        <f t="shared" si="51"/>
        <v>14714.77</v>
      </c>
      <c r="J349" s="56">
        <f t="shared" si="52"/>
        <v>-14714.77</v>
      </c>
      <c r="K349" s="57" t="str">
        <f t="shared" si="53"/>
        <v>NA</v>
      </c>
      <c r="L349" s="57" t="str">
        <f t="shared" si="54"/>
        <v>NA</v>
      </c>
      <c r="M349" s="57" t="str">
        <f t="shared" si="55"/>
        <v>NA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348</v>
      </c>
      <c r="C350" s="51" t="s">
        <v>349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51"/>
        <v>0</v>
      </c>
      <c r="J350" s="56">
        <f t="shared" si="52"/>
        <v>0</v>
      </c>
      <c r="K350" s="57" t="str">
        <f t="shared" si="53"/>
        <v>NA</v>
      </c>
      <c r="L350" s="57" t="str">
        <f t="shared" si="54"/>
        <v>NA</v>
      </c>
      <c r="M350" s="57" t="str">
        <f t="shared" si="55"/>
        <v>NA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356</v>
      </c>
      <c r="C351" s="51" t="s">
        <v>357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51"/>
        <v>0</v>
      </c>
      <c r="J351" s="56">
        <f t="shared" si="52"/>
        <v>0</v>
      </c>
      <c r="K351" s="57" t="str">
        <f t="shared" si="53"/>
        <v>NA</v>
      </c>
      <c r="L351" s="57" t="str">
        <f t="shared" si="54"/>
        <v>NA</v>
      </c>
      <c r="M351" s="57" t="str">
        <f t="shared" si="55"/>
        <v>NA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372</v>
      </c>
      <c r="C352" s="51" t="s">
        <v>373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51"/>
        <v>0</v>
      </c>
      <c r="J352" s="56">
        <f t="shared" si="52"/>
        <v>0</v>
      </c>
      <c r="K352" s="57" t="str">
        <f t="shared" si="53"/>
        <v>NA</v>
      </c>
      <c r="L352" s="57" t="str">
        <f t="shared" si="54"/>
        <v>NA</v>
      </c>
      <c r="M352" s="57" t="str">
        <f t="shared" si="55"/>
        <v>NA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247</v>
      </c>
      <c r="C353" s="51" t="s">
        <v>248</v>
      </c>
      <c r="D353" s="56">
        <v>3750000</v>
      </c>
      <c r="E353" s="56">
        <v>7442643</v>
      </c>
      <c r="F353" s="56">
        <v>35.97</v>
      </c>
      <c r="G353" s="56">
        <v>1048.97</v>
      </c>
      <c r="H353" s="56">
        <v>0</v>
      </c>
      <c r="I353" s="56">
        <f t="shared" si="51"/>
        <v>1048.97</v>
      </c>
      <c r="J353" s="56">
        <f t="shared" si="52"/>
        <v>7441594.0300000003</v>
      </c>
      <c r="K353" s="57">
        <f t="shared" si="53"/>
        <v>0.99985905947658649</v>
      </c>
      <c r="L353" s="57">
        <f t="shared" si="54"/>
        <v>-0.99999516703945091</v>
      </c>
      <c r="M353" s="57">
        <f t="shared" si="55"/>
        <v>-0.99985905947658649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173</v>
      </c>
      <c r="C354" s="51" t="s">
        <v>174</v>
      </c>
      <c r="D354" s="56">
        <v>0</v>
      </c>
      <c r="E354" s="56">
        <v>42080</v>
      </c>
      <c r="F354" s="56">
        <v>0</v>
      </c>
      <c r="G354" s="56">
        <v>42080</v>
      </c>
      <c r="H354" s="56">
        <v>0</v>
      </c>
      <c r="I354" s="56">
        <f t="shared" si="51"/>
        <v>42080</v>
      </c>
      <c r="J354" s="56">
        <f t="shared" si="52"/>
        <v>0</v>
      </c>
      <c r="K354" s="57">
        <f t="shared" si="53"/>
        <v>0</v>
      </c>
      <c r="L354" s="57">
        <f t="shared" si="54"/>
        <v>-1</v>
      </c>
      <c r="M354" s="57">
        <f t="shared" si="55"/>
        <v>0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179</v>
      </c>
      <c r="C355" s="51" t="s">
        <v>180</v>
      </c>
      <c r="D355" s="56">
        <v>0</v>
      </c>
      <c r="E355" s="56">
        <v>1141050</v>
      </c>
      <c r="F355" s="56">
        <v>0</v>
      </c>
      <c r="G355" s="56">
        <v>0</v>
      </c>
      <c r="H355" s="56">
        <v>0</v>
      </c>
      <c r="I355" s="56">
        <f t="shared" si="51"/>
        <v>0</v>
      </c>
      <c r="J355" s="56">
        <f t="shared" si="52"/>
        <v>1141050</v>
      </c>
      <c r="K355" s="57">
        <f t="shared" si="53"/>
        <v>1</v>
      </c>
      <c r="L355" s="57">
        <f t="shared" si="54"/>
        <v>-1</v>
      </c>
      <c r="M355" s="57">
        <f t="shared" si="55"/>
        <v>-1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189</v>
      </c>
      <c r="C356" s="51" t="s">
        <v>190</v>
      </c>
      <c r="D356" s="56">
        <v>0</v>
      </c>
      <c r="E356" s="56">
        <v>0</v>
      </c>
      <c r="F356" s="56">
        <v>0</v>
      </c>
      <c r="G356" s="56">
        <v>17000</v>
      </c>
      <c r="H356" s="56">
        <v>0</v>
      </c>
      <c r="I356" s="56">
        <f t="shared" si="51"/>
        <v>17000</v>
      </c>
      <c r="J356" s="56">
        <f t="shared" si="52"/>
        <v>-17000</v>
      </c>
      <c r="K356" s="57" t="str">
        <f t="shared" si="53"/>
        <v>NA</v>
      </c>
      <c r="L356" s="57" t="str">
        <f t="shared" si="54"/>
        <v>NA</v>
      </c>
      <c r="M356" s="57" t="str">
        <f t="shared" si="55"/>
        <v>NA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193</v>
      </c>
      <c r="C357" s="51" t="s">
        <v>194</v>
      </c>
      <c r="D357" s="56">
        <v>26817594.460000001</v>
      </c>
      <c r="E357" s="56">
        <v>29685956.750000004</v>
      </c>
      <c r="F357" s="56">
        <v>534.75</v>
      </c>
      <c r="G357" s="56">
        <v>13572.920000000002</v>
      </c>
      <c r="H357" s="56">
        <v>128.29</v>
      </c>
      <c r="I357" s="56">
        <f t="shared" si="51"/>
        <v>13701.210000000003</v>
      </c>
      <c r="J357" s="56">
        <f t="shared" si="52"/>
        <v>29672255.540000003</v>
      </c>
      <c r="K357" s="57">
        <f t="shared" si="53"/>
        <v>0.99953846156566939</v>
      </c>
      <c r="L357" s="57">
        <f t="shared" si="54"/>
        <v>-0.99998198643201885</v>
      </c>
      <c r="M357" s="57">
        <f t="shared" si="55"/>
        <v>-0.99954278313768674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197</v>
      </c>
      <c r="C358" s="51" t="s">
        <v>198</v>
      </c>
      <c r="D358" s="56">
        <v>0</v>
      </c>
      <c r="E358" s="56">
        <v>75</v>
      </c>
      <c r="F358" s="56">
        <v>0</v>
      </c>
      <c r="G358" s="56">
        <v>0</v>
      </c>
      <c r="H358" s="56">
        <v>0</v>
      </c>
      <c r="I358" s="56">
        <f t="shared" si="51"/>
        <v>0</v>
      </c>
      <c r="J358" s="56">
        <f t="shared" si="52"/>
        <v>75</v>
      </c>
      <c r="K358" s="57">
        <f t="shared" si="53"/>
        <v>1</v>
      </c>
      <c r="L358" s="57">
        <f t="shared" si="54"/>
        <v>-1</v>
      </c>
      <c r="M358" s="57">
        <f t="shared" si="55"/>
        <v>-1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201</v>
      </c>
      <c r="C359" s="51" t="s">
        <v>202</v>
      </c>
      <c r="D359" s="56">
        <v>3055023.67</v>
      </c>
      <c r="E359" s="56">
        <v>3553469.83</v>
      </c>
      <c r="F359" s="56">
        <v>281.91999999999996</v>
      </c>
      <c r="G359" s="56">
        <v>1039.3699999999999</v>
      </c>
      <c r="H359" s="56">
        <v>1037.0999999999999</v>
      </c>
      <c r="I359" s="56">
        <f t="shared" si="51"/>
        <v>2076.4699999999998</v>
      </c>
      <c r="J359" s="56">
        <f t="shared" si="52"/>
        <v>3551393.36</v>
      </c>
      <c r="K359" s="57">
        <f t="shared" si="53"/>
        <v>0.99941565002677957</v>
      </c>
      <c r="L359" s="57">
        <f t="shared" si="54"/>
        <v>-0.99992066346036768</v>
      </c>
      <c r="M359" s="57">
        <f t="shared" si="55"/>
        <v>-0.99970750560727284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205</v>
      </c>
      <c r="C360" s="51" t="s">
        <v>206</v>
      </c>
      <c r="D360" s="56">
        <v>0</v>
      </c>
      <c r="E360" s="56">
        <v>1858781.05</v>
      </c>
      <c r="F360" s="56">
        <v>0</v>
      </c>
      <c r="G360" s="56">
        <v>0</v>
      </c>
      <c r="H360" s="56">
        <v>0</v>
      </c>
      <c r="I360" s="56">
        <f t="shared" si="51"/>
        <v>0</v>
      </c>
      <c r="J360" s="56">
        <f t="shared" si="52"/>
        <v>1858781.05</v>
      </c>
      <c r="K360" s="57">
        <f t="shared" si="53"/>
        <v>1</v>
      </c>
      <c r="L360" s="57">
        <f t="shared" si="54"/>
        <v>-1</v>
      </c>
      <c r="M360" s="57">
        <f t="shared" si="55"/>
        <v>-1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267</v>
      </c>
      <c r="C361" s="51" t="s">
        <v>268</v>
      </c>
      <c r="D361" s="56">
        <v>7204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1"/>
        <v>0</v>
      </c>
      <c r="J361" s="56">
        <f t="shared" si="52"/>
        <v>0</v>
      </c>
      <c r="K361" s="57" t="str">
        <f t="shared" si="53"/>
        <v>NA</v>
      </c>
      <c r="L361" s="57" t="str">
        <f t="shared" si="54"/>
        <v>NA</v>
      </c>
      <c r="M361" s="57" t="str">
        <f t="shared" si="55"/>
        <v>NA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215</v>
      </c>
      <c r="C362" s="51" t="s">
        <v>216</v>
      </c>
      <c r="D362" s="56">
        <v>40000</v>
      </c>
      <c r="E362" s="56">
        <v>116023</v>
      </c>
      <c r="F362" s="56">
        <v>0</v>
      </c>
      <c r="G362" s="56">
        <v>76521</v>
      </c>
      <c r="H362" s="56">
        <v>37023</v>
      </c>
      <c r="I362" s="56">
        <f t="shared" si="51"/>
        <v>113544</v>
      </c>
      <c r="J362" s="56">
        <f t="shared" si="52"/>
        <v>2479</v>
      </c>
      <c r="K362" s="57">
        <f t="shared" si="53"/>
        <v>2.1366453203244186E-2</v>
      </c>
      <c r="L362" s="57">
        <f t="shared" si="54"/>
        <v>-1</v>
      </c>
      <c r="M362" s="57">
        <f t="shared" si="55"/>
        <v>-0.34046697637537388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217</v>
      </c>
      <c r="C363" s="51" t="s">
        <v>218</v>
      </c>
      <c r="D363" s="56">
        <v>0</v>
      </c>
      <c r="E363" s="56">
        <v>5401005</v>
      </c>
      <c r="F363" s="56">
        <v>273295.47000000003</v>
      </c>
      <c r="G363" s="56">
        <v>426483.47000000003</v>
      </c>
      <c r="H363" s="56">
        <v>0</v>
      </c>
      <c r="I363" s="56">
        <f t="shared" si="51"/>
        <v>426483.47000000003</v>
      </c>
      <c r="J363" s="56">
        <f t="shared" si="52"/>
        <v>4974521.53</v>
      </c>
      <c r="K363" s="57">
        <f t="shared" si="53"/>
        <v>0.9210362756561048</v>
      </c>
      <c r="L363" s="57">
        <f t="shared" si="54"/>
        <v>-0.9493991451590954</v>
      </c>
      <c r="M363" s="57">
        <f t="shared" si="55"/>
        <v>-0.9210362756561048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219</v>
      </c>
      <c r="C364" s="51" t="s">
        <v>220</v>
      </c>
      <c r="D364" s="56">
        <v>3750000</v>
      </c>
      <c r="E364" s="56">
        <v>1637746.73</v>
      </c>
      <c r="F364" s="56">
        <v>319170.64</v>
      </c>
      <c r="G364" s="56">
        <v>341069.68</v>
      </c>
      <c r="H364" s="56">
        <v>1262454.33</v>
      </c>
      <c r="I364" s="56">
        <f t="shared" si="51"/>
        <v>1603524.01</v>
      </c>
      <c r="J364" s="56">
        <f t="shared" si="52"/>
        <v>34222.719999999972</v>
      </c>
      <c r="K364" s="57">
        <f t="shared" si="53"/>
        <v>2.0896222458035359E-2</v>
      </c>
      <c r="L364" s="57">
        <f t="shared" si="54"/>
        <v>-0.80511599617115392</v>
      </c>
      <c r="M364" s="57">
        <f t="shared" si="55"/>
        <v>-0.79174455136906308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221</v>
      </c>
      <c r="C365" s="51" t="s">
        <v>222</v>
      </c>
      <c r="D365" s="56">
        <v>-55995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51"/>
        <v>0</v>
      </c>
      <c r="J365" s="56">
        <f t="shared" si="52"/>
        <v>0</v>
      </c>
      <c r="K365" s="57" t="str">
        <f t="shared" si="53"/>
        <v>NA</v>
      </c>
      <c r="L365" s="57" t="str">
        <f t="shared" si="54"/>
        <v>NA</v>
      </c>
      <c r="M365" s="57" t="str">
        <f t="shared" si="55"/>
        <v>NA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223</v>
      </c>
      <c r="C366" s="51" t="s">
        <v>224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1"/>
        <v>0</v>
      </c>
      <c r="J366" s="56">
        <f t="shared" si="52"/>
        <v>0</v>
      </c>
      <c r="K366" s="57" t="str">
        <f t="shared" si="53"/>
        <v>NA</v>
      </c>
      <c r="L366" s="57" t="str">
        <f t="shared" si="54"/>
        <v>NA</v>
      </c>
      <c r="M366" s="57" t="str">
        <f t="shared" si="55"/>
        <v>NA</v>
      </c>
      <c r="R366" s="53"/>
      <c r="S366" s="53"/>
      <c r="T366" s="53"/>
      <c r="U366" s="53"/>
      <c r="V366" s="53"/>
    </row>
    <row r="367" spans="1:22" s="51" customFormat="1" x14ac:dyDescent="0.2">
      <c r="A367" s="63" t="s">
        <v>390</v>
      </c>
      <c r="B367" s="63"/>
      <c r="C367" s="63"/>
      <c r="D367" s="64">
        <v>75241413.420000002</v>
      </c>
      <c r="E367" s="64">
        <v>65863879.769999996</v>
      </c>
      <c r="F367" s="64">
        <v>1030233.1</v>
      </c>
      <c r="G367" s="64">
        <v>5933425.8099999987</v>
      </c>
      <c r="H367" s="64">
        <v>1730901.49</v>
      </c>
      <c r="I367" s="64">
        <f t="shared" si="51"/>
        <v>7664327.2999999989</v>
      </c>
      <c r="J367" s="64">
        <f t="shared" si="52"/>
        <v>58199552.469999999</v>
      </c>
      <c r="K367" s="65">
        <f t="shared" si="53"/>
        <v>0.88363383197643053</v>
      </c>
      <c r="L367" s="65">
        <f t="shared" si="54"/>
        <v>-0.98435814738521887</v>
      </c>
      <c r="M367" s="65">
        <f t="shared" si="55"/>
        <v>-0.90991381268883909</v>
      </c>
      <c r="R367" s="53"/>
      <c r="S367" s="53"/>
      <c r="T367" s="53"/>
      <c r="U367" s="53"/>
      <c r="V367" s="53"/>
    </row>
    <row r="368" spans="1:22" s="51" customFormat="1" x14ac:dyDescent="0.2">
      <c r="A368" s="51" t="s">
        <v>391</v>
      </c>
      <c r="B368" s="51" t="s">
        <v>111</v>
      </c>
      <c r="C368" s="51" t="s">
        <v>112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51"/>
        <v>0</v>
      </c>
      <c r="J368" s="56">
        <f t="shared" si="52"/>
        <v>0</v>
      </c>
      <c r="K368" s="57" t="str">
        <f t="shared" si="53"/>
        <v>NA</v>
      </c>
      <c r="L368" s="57" t="str">
        <f t="shared" si="54"/>
        <v>NA</v>
      </c>
      <c r="M368" s="57" t="str">
        <f t="shared" si="55"/>
        <v>NA</v>
      </c>
      <c r="R368" s="53"/>
      <c r="S368" s="53"/>
      <c r="T368" s="53"/>
      <c r="U368" s="53"/>
      <c r="V368" s="53"/>
    </row>
    <row r="369" spans="2:22" s="51" customFormat="1" x14ac:dyDescent="0.2">
      <c r="B369" s="51" t="s">
        <v>259</v>
      </c>
      <c r="C369" s="51" t="s">
        <v>260</v>
      </c>
      <c r="D369" s="56">
        <v>4200</v>
      </c>
      <c r="E369" s="56">
        <v>964257</v>
      </c>
      <c r="F369" s="56">
        <v>15926.05</v>
      </c>
      <c r="G369" s="56">
        <v>526846.94999999995</v>
      </c>
      <c r="H369" s="56">
        <v>86335.5</v>
      </c>
      <c r="I369" s="56">
        <f t="shared" si="51"/>
        <v>613182.44999999995</v>
      </c>
      <c r="J369" s="56">
        <f t="shared" si="52"/>
        <v>351074.55000000005</v>
      </c>
      <c r="K369" s="57">
        <f t="shared" si="53"/>
        <v>0.36408815284721818</v>
      </c>
      <c r="L369" s="57">
        <f t="shared" si="54"/>
        <v>-0.98348360447474059</v>
      </c>
      <c r="M369" s="57">
        <f t="shared" si="55"/>
        <v>-0.45362393013480851</v>
      </c>
      <c r="R369" s="53"/>
      <c r="S369" s="53"/>
      <c r="T369" s="53"/>
      <c r="U369" s="53"/>
      <c r="V369" s="53"/>
    </row>
    <row r="370" spans="2:22" s="51" customFormat="1" x14ac:dyDescent="0.2">
      <c r="B370" s="51" t="s">
        <v>324</v>
      </c>
      <c r="C370" s="51" t="s">
        <v>325</v>
      </c>
      <c r="D370" s="56">
        <v>0</v>
      </c>
      <c r="E370" s="56">
        <v>0</v>
      </c>
      <c r="F370" s="56">
        <v>0</v>
      </c>
      <c r="G370" s="56">
        <v>31000</v>
      </c>
      <c r="H370" s="56">
        <v>0</v>
      </c>
      <c r="I370" s="56">
        <f t="shared" si="51"/>
        <v>31000</v>
      </c>
      <c r="J370" s="56">
        <f t="shared" si="52"/>
        <v>-31000</v>
      </c>
      <c r="K370" s="57" t="str">
        <f t="shared" si="53"/>
        <v>NA</v>
      </c>
      <c r="L370" s="57" t="str">
        <f t="shared" si="54"/>
        <v>NA</v>
      </c>
      <c r="M370" s="57" t="str">
        <f t="shared" si="55"/>
        <v>NA</v>
      </c>
      <c r="R370" s="53"/>
      <c r="S370" s="53"/>
      <c r="T370" s="53"/>
      <c r="U370" s="53"/>
      <c r="V370" s="53"/>
    </row>
    <row r="371" spans="2:22" s="51" customFormat="1" x14ac:dyDescent="0.2">
      <c r="B371" s="51" t="s">
        <v>318</v>
      </c>
      <c r="C371" s="51" t="s">
        <v>319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51"/>
        <v>0</v>
      </c>
      <c r="J371" s="56">
        <f t="shared" si="52"/>
        <v>0</v>
      </c>
      <c r="K371" s="57" t="str">
        <f t="shared" si="53"/>
        <v>NA</v>
      </c>
      <c r="L371" s="57" t="str">
        <f t="shared" si="54"/>
        <v>NA</v>
      </c>
      <c r="M371" s="57" t="str">
        <f t="shared" si="55"/>
        <v>NA</v>
      </c>
      <c r="R371" s="53"/>
      <c r="S371" s="53"/>
      <c r="T371" s="53"/>
      <c r="U371" s="53"/>
      <c r="V371" s="53"/>
    </row>
    <row r="372" spans="2:22" s="51" customFormat="1" x14ac:dyDescent="0.2">
      <c r="B372" s="51" t="s">
        <v>133</v>
      </c>
      <c r="C372" s="51" t="s">
        <v>134</v>
      </c>
      <c r="D372" s="56">
        <v>0</v>
      </c>
      <c r="E372" s="56">
        <v>0</v>
      </c>
      <c r="F372" s="56">
        <v>0</v>
      </c>
      <c r="G372" s="56">
        <v>5500</v>
      </c>
      <c r="H372" s="56">
        <v>0</v>
      </c>
      <c r="I372" s="56">
        <f t="shared" si="51"/>
        <v>5500</v>
      </c>
      <c r="J372" s="56">
        <f t="shared" si="52"/>
        <v>-5500</v>
      </c>
      <c r="K372" s="57" t="str">
        <f t="shared" si="53"/>
        <v>NA</v>
      </c>
      <c r="L372" s="57" t="str">
        <f t="shared" si="54"/>
        <v>NA</v>
      </c>
      <c r="M372" s="57" t="str">
        <f t="shared" si="55"/>
        <v>NA</v>
      </c>
      <c r="R372" s="53"/>
      <c r="S372" s="53"/>
      <c r="T372" s="53"/>
      <c r="U372" s="53"/>
      <c r="V372" s="53"/>
    </row>
    <row r="373" spans="2:22" s="51" customFormat="1" x14ac:dyDescent="0.2">
      <c r="B373" s="51" t="s">
        <v>135</v>
      </c>
      <c r="C373" s="51" t="s">
        <v>136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51"/>
        <v>0</v>
      </c>
      <c r="J373" s="56">
        <f t="shared" si="52"/>
        <v>0</v>
      </c>
      <c r="K373" s="57" t="str">
        <f t="shared" si="53"/>
        <v>NA</v>
      </c>
      <c r="L373" s="57" t="str">
        <f t="shared" si="54"/>
        <v>NA</v>
      </c>
      <c r="M373" s="57" t="str">
        <f t="shared" si="55"/>
        <v>NA</v>
      </c>
      <c r="R373" s="53"/>
      <c r="S373" s="53"/>
      <c r="T373" s="53"/>
      <c r="U373" s="53"/>
      <c r="V373" s="53"/>
    </row>
    <row r="374" spans="2:22" s="51" customFormat="1" x14ac:dyDescent="0.2">
      <c r="B374" s="51" t="s">
        <v>137</v>
      </c>
      <c r="C374" s="51" t="s">
        <v>138</v>
      </c>
      <c r="D374" s="56">
        <v>1300000</v>
      </c>
      <c r="E374" s="56">
        <v>4323449.07</v>
      </c>
      <c r="F374" s="56">
        <v>0</v>
      </c>
      <c r="G374" s="56">
        <v>1617624.11</v>
      </c>
      <c r="H374" s="56">
        <v>0</v>
      </c>
      <c r="I374" s="56">
        <f t="shared" si="51"/>
        <v>1617624.11</v>
      </c>
      <c r="J374" s="56">
        <f t="shared" si="52"/>
        <v>2705824.96</v>
      </c>
      <c r="K374" s="57">
        <f t="shared" si="53"/>
        <v>0.62584869537968213</v>
      </c>
      <c r="L374" s="57">
        <f t="shared" si="54"/>
        <v>-1</v>
      </c>
      <c r="M374" s="57">
        <f t="shared" si="55"/>
        <v>-0.62584869537968213</v>
      </c>
      <c r="R374" s="53"/>
      <c r="S374" s="53"/>
      <c r="T374" s="53"/>
      <c r="U374" s="53"/>
      <c r="V374" s="53"/>
    </row>
    <row r="375" spans="2:22" s="51" customFormat="1" x14ac:dyDescent="0.2">
      <c r="B375" s="51" t="s">
        <v>143</v>
      </c>
      <c r="C375" s="51" t="s">
        <v>144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1"/>
        <v>0</v>
      </c>
      <c r="J375" s="56">
        <f t="shared" si="52"/>
        <v>0</v>
      </c>
      <c r="K375" s="57" t="str">
        <f t="shared" si="53"/>
        <v>NA</v>
      </c>
      <c r="L375" s="57" t="str">
        <f t="shared" si="54"/>
        <v>NA</v>
      </c>
      <c r="M375" s="57" t="str">
        <f t="shared" si="55"/>
        <v>NA</v>
      </c>
      <c r="R375" s="53"/>
      <c r="S375" s="53"/>
      <c r="T375" s="53"/>
      <c r="U375" s="53"/>
      <c r="V375" s="53"/>
    </row>
    <row r="376" spans="2:22" s="51" customFormat="1" x14ac:dyDescent="0.2">
      <c r="B376" s="51" t="s">
        <v>145</v>
      </c>
      <c r="C376" s="51" t="s">
        <v>146</v>
      </c>
      <c r="D376" s="56">
        <v>0</v>
      </c>
      <c r="E376" s="56">
        <v>0</v>
      </c>
      <c r="F376" s="56">
        <v>0</v>
      </c>
      <c r="G376" s="56">
        <v>428.38</v>
      </c>
      <c r="H376" s="56">
        <v>0</v>
      </c>
      <c r="I376" s="56">
        <f t="shared" si="51"/>
        <v>428.38</v>
      </c>
      <c r="J376" s="56">
        <f t="shared" si="52"/>
        <v>-428.38</v>
      </c>
      <c r="K376" s="57" t="str">
        <f t="shared" si="53"/>
        <v>NA</v>
      </c>
      <c r="L376" s="57" t="str">
        <f t="shared" si="54"/>
        <v>NA</v>
      </c>
      <c r="M376" s="57" t="str">
        <f t="shared" si="55"/>
        <v>NA</v>
      </c>
      <c r="R376" s="53"/>
      <c r="S376" s="53"/>
      <c r="T376" s="53"/>
      <c r="U376" s="53"/>
      <c r="V376" s="53"/>
    </row>
    <row r="377" spans="2:22" s="51" customFormat="1" x14ac:dyDescent="0.2">
      <c r="B377" s="51" t="s">
        <v>147</v>
      </c>
      <c r="C377" s="51" t="s">
        <v>148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51"/>
        <v>0</v>
      </c>
      <c r="J377" s="56">
        <f t="shared" si="52"/>
        <v>0</v>
      </c>
      <c r="K377" s="57" t="str">
        <f t="shared" si="53"/>
        <v>NA</v>
      </c>
      <c r="L377" s="57" t="str">
        <f t="shared" si="54"/>
        <v>NA</v>
      </c>
      <c r="M377" s="57" t="str">
        <f t="shared" si="55"/>
        <v>NA</v>
      </c>
      <c r="R377" s="53"/>
      <c r="S377" s="53"/>
      <c r="T377" s="53"/>
      <c r="U377" s="53"/>
      <c r="V377" s="53"/>
    </row>
    <row r="378" spans="2:22" s="51" customFormat="1" x14ac:dyDescent="0.2">
      <c r="B378" s="51" t="s">
        <v>161</v>
      </c>
      <c r="C378" s="51" t="s">
        <v>162</v>
      </c>
      <c r="D378" s="56">
        <v>34450</v>
      </c>
      <c r="E378" s="56">
        <v>275279.27</v>
      </c>
      <c r="F378" s="56">
        <v>0</v>
      </c>
      <c r="G378" s="56">
        <v>131223.60999999999</v>
      </c>
      <c r="H378" s="56">
        <v>0</v>
      </c>
      <c r="I378" s="56">
        <f t="shared" si="51"/>
        <v>131223.60999999999</v>
      </c>
      <c r="J378" s="56">
        <f t="shared" si="52"/>
        <v>144055.66000000003</v>
      </c>
      <c r="K378" s="57">
        <f t="shared" si="53"/>
        <v>0.52330733076994873</v>
      </c>
      <c r="L378" s="57">
        <f t="shared" si="54"/>
        <v>-1</v>
      </c>
      <c r="M378" s="57">
        <f t="shared" si="55"/>
        <v>-0.52330733076994873</v>
      </c>
      <c r="R378" s="53"/>
      <c r="S378" s="53"/>
      <c r="T378" s="53"/>
      <c r="U378" s="53"/>
      <c r="V378" s="53"/>
    </row>
    <row r="379" spans="2:22" s="51" customFormat="1" x14ac:dyDescent="0.2">
      <c r="B379" s="51" t="s">
        <v>163</v>
      </c>
      <c r="C379" s="51" t="s">
        <v>164</v>
      </c>
      <c r="D379" s="56">
        <v>26125645</v>
      </c>
      <c r="E379" s="56">
        <v>23566</v>
      </c>
      <c r="F379" s="56">
        <v>0</v>
      </c>
      <c r="G379" s="56">
        <v>0</v>
      </c>
      <c r="H379" s="56">
        <v>0</v>
      </c>
      <c r="I379" s="56">
        <f t="shared" si="51"/>
        <v>0</v>
      </c>
      <c r="J379" s="56">
        <f t="shared" si="52"/>
        <v>23566</v>
      </c>
      <c r="K379" s="57">
        <f t="shared" si="53"/>
        <v>1</v>
      </c>
      <c r="L379" s="57">
        <f t="shared" si="54"/>
        <v>-1</v>
      </c>
      <c r="M379" s="57">
        <f t="shared" si="55"/>
        <v>-1</v>
      </c>
      <c r="R379" s="53"/>
      <c r="S379" s="53"/>
      <c r="T379" s="53"/>
      <c r="U379" s="53"/>
      <c r="V379" s="53"/>
    </row>
    <row r="380" spans="2:22" s="51" customFormat="1" x14ac:dyDescent="0.2">
      <c r="B380" s="51" t="s">
        <v>171</v>
      </c>
      <c r="C380" s="51" t="s">
        <v>172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51"/>
        <v>0</v>
      </c>
      <c r="J380" s="56">
        <f t="shared" si="52"/>
        <v>0</v>
      </c>
      <c r="K380" s="57" t="str">
        <f t="shared" si="53"/>
        <v>NA</v>
      </c>
      <c r="L380" s="57" t="str">
        <f t="shared" si="54"/>
        <v>NA</v>
      </c>
      <c r="M380" s="57" t="str">
        <f t="shared" si="55"/>
        <v>NA</v>
      </c>
      <c r="R380" s="53"/>
      <c r="S380" s="53"/>
      <c r="T380" s="53"/>
      <c r="U380" s="53"/>
      <c r="V380" s="53"/>
    </row>
    <row r="381" spans="2:22" s="51" customFormat="1" x14ac:dyDescent="0.2">
      <c r="B381" s="51" t="s">
        <v>251</v>
      </c>
      <c r="C381" s="51" t="s">
        <v>252</v>
      </c>
      <c r="D381" s="56">
        <v>79000</v>
      </c>
      <c r="E381" s="56">
        <v>10000</v>
      </c>
      <c r="F381" s="56">
        <v>0</v>
      </c>
      <c r="G381" s="56">
        <v>4547.1400000000003</v>
      </c>
      <c r="H381" s="56">
        <v>1667.86</v>
      </c>
      <c r="I381" s="56">
        <f t="shared" si="51"/>
        <v>6215</v>
      </c>
      <c r="J381" s="56">
        <f t="shared" si="52"/>
        <v>3785</v>
      </c>
      <c r="K381" s="57">
        <f t="shared" si="53"/>
        <v>0.3785</v>
      </c>
      <c r="L381" s="57">
        <f t="shared" si="54"/>
        <v>-1</v>
      </c>
      <c r="M381" s="57">
        <f t="shared" si="55"/>
        <v>-0.54528599999999994</v>
      </c>
      <c r="R381" s="53"/>
      <c r="S381" s="53"/>
      <c r="T381" s="53"/>
      <c r="U381" s="53"/>
      <c r="V381" s="53"/>
    </row>
    <row r="382" spans="2:22" s="51" customFormat="1" x14ac:dyDescent="0.2">
      <c r="B382" s="51" t="s">
        <v>286</v>
      </c>
      <c r="C382" s="51" t="s">
        <v>287</v>
      </c>
      <c r="D382" s="56">
        <v>0</v>
      </c>
      <c r="E382" s="56">
        <v>0</v>
      </c>
      <c r="F382" s="56">
        <v>0</v>
      </c>
      <c r="G382" s="56">
        <v>756</v>
      </c>
      <c r="H382" s="56">
        <v>0</v>
      </c>
      <c r="I382" s="56">
        <f t="shared" si="51"/>
        <v>756</v>
      </c>
      <c r="J382" s="56">
        <f t="shared" si="52"/>
        <v>-756</v>
      </c>
      <c r="K382" s="57" t="str">
        <f t="shared" si="53"/>
        <v>NA</v>
      </c>
      <c r="L382" s="57" t="str">
        <f t="shared" si="54"/>
        <v>NA</v>
      </c>
      <c r="M382" s="57" t="str">
        <f t="shared" si="55"/>
        <v>NA</v>
      </c>
      <c r="R382" s="53"/>
      <c r="S382" s="53"/>
      <c r="T382" s="53"/>
      <c r="U382" s="53"/>
      <c r="V382" s="53"/>
    </row>
    <row r="383" spans="2:22" s="51" customFormat="1" x14ac:dyDescent="0.2">
      <c r="B383" s="51" t="s">
        <v>185</v>
      </c>
      <c r="C383" s="51" t="s">
        <v>186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51"/>
        <v>0</v>
      </c>
      <c r="J383" s="56">
        <f t="shared" si="52"/>
        <v>0</v>
      </c>
      <c r="K383" s="57" t="str">
        <f t="shared" si="53"/>
        <v>NA</v>
      </c>
      <c r="L383" s="57" t="str">
        <f t="shared" si="54"/>
        <v>NA</v>
      </c>
      <c r="M383" s="57" t="str">
        <f t="shared" si="55"/>
        <v>NA</v>
      </c>
      <c r="R383" s="53"/>
      <c r="S383" s="53"/>
      <c r="T383" s="53"/>
      <c r="U383" s="53"/>
      <c r="V383" s="53"/>
    </row>
    <row r="384" spans="2:22" s="51" customFormat="1" x14ac:dyDescent="0.2">
      <c r="B384" s="51" t="s">
        <v>191</v>
      </c>
      <c r="C384" s="51" t="s">
        <v>192</v>
      </c>
      <c r="D384" s="56">
        <v>113802</v>
      </c>
      <c r="E384" s="56">
        <v>100000</v>
      </c>
      <c r="F384" s="56">
        <v>0</v>
      </c>
      <c r="G384" s="56">
        <v>9840</v>
      </c>
      <c r="H384" s="56">
        <v>4920</v>
      </c>
      <c r="I384" s="56">
        <f t="shared" si="51"/>
        <v>14760</v>
      </c>
      <c r="J384" s="56">
        <f t="shared" si="52"/>
        <v>85240</v>
      </c>
      <c r="K384" s="57">
        <f t="shared" si="53"/>
        <v>0.85240000000000005</v>
      </c>
      <c r="L384" s="57">
        <f t="shared" si="54"/>
        <v>-1</v>
      </c>
      <c r="M384" s="57">
        <f t="shared" si="55"/>
        <v>-0.90159999999999996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193</v>
      </c>
      <c r="C385" s="51" t="s">
        <v>194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51"/>
        <v>0</v>
      </c>
      <c r="J385" s="56">
        <f t="shared" si="52"/>
        <v>0</v>
      </c>
      <c r="K385" s="57" t="str">
        <f t="shared" si="53"/>
        <v>NA</v>
      </c>
      <c r="L385" s="57" t="str">
        <f t="shared" si="54"/>
        <v>NA</v>
      </c>
      <c r="M385" s="57" t="str">
        <f t="shared" si="55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201</v>
      </c>
      <c r="C386" s="51" t="s">
        <v>202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51"/>
        <v>0</v>
      </c>
      <c r="J386" s="56">
        <f t="shared" si="52"/>
        <v>0</v>
      </c>
      <c r="K386" s="57" t="str">
        <f t="shared" si="53"/>
        <v>NA</v>
      </c>
      <c r="L386" s="57" t="str">
        <f t="shared" si="54"/>
        <v>NA</v>
      </c>
      <c r="M386" s="57" t="str">
        <f t="shared" si="55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267</v>
      </c>
      <c r="C387" s="51" t="s">
        <v>268</v>
      </c>
      <c r="D387" s="56">
        <v>128745.51000000001</v>
      </c>
      <c r="E387" s="56">
        <v>619125.38</v>
      </c>
      <c r="F387" s="56">
        <v>6324</v>
      </c>
      <c r="G387" s="56">
        <v>195899.1</v>
      </c>
      <c r="H387" s="56">
        <v>41735.380000000005</v>
      </c>
      <c r="I387" s="56">
        <f t="shared" si="51"/>
        <v>237634.48</v>
      </c>
      <c r="J387" s="56">
        <f t="shared" si="52"/>
        <v>381490.9</v>
      </c>
      <c r="K387" s="57">
        <f t="shared" si="53"/>
        <v>0.61617713038997046</v>
      </c>
      <c r="L387" s="57">
        <f t="shared" si="54"/>
        <v>-0.98978559076353811</v>
      </c>
      <c r="M387" s="57">
        <f t="shared" si="55"/>
        <v>-0.68358735350180611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219</v>
      </c>
      <c r="C388" s="51" t="s">
        <v>220</v>
      </c>
      <c r="D388" s="56">
        <v>0</v>
      </c>
      <c r="E388" s="56">
        <v>20653717.949999999</v>
      </c>
      <c r="F388" s="56">
        <v>576318.11</v>
      </c>
      <c r="G388" s="56">
        <v>3256895.91</v>
      </c>
      <c r="H388" s="56">
        <v>2175238.2400000002</v>
      </c>
      <c r="I388" s="56">
        <f t="shared" si="51"/>
        <v>5432134.1500000004</v>
      </c>
      <c r="J388" s="56">
        <f t="shared" si="52"/>
        <v>15221583.799999999</v>
      </c>
      <c r="K388" s="57">
        <f t="shared" si="53"/>
        <v>0.73699001007225429</v>
      </c>
      <c r="L388" s="57">
        <f t="shared" si="54"/>
        <v>-0.97209615666316396</v>
      </c>
      <c r="M388" s="57">
        <f t="shared" si="55"/>
        <v>-0.84230946128515327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457</v>
      </c>
      <c r="C389" s="51" t="s">
        <v>458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51"/>
        <v>0</v>
      </c>
      <c r="J389" s="56">
        <f t="shared" si="52"/>
        <v>0</v>
      </c>
      <c r="K389" s="57" t="str">
        <f t="shared" si="53"/>
        <v>NA</v>
      </c>
      <c r="L389" s="57" t="str">
        <f t="shared" si="54"/>
        <v>NA</v>
      </c>
      <c r="M389" s="57" t="str">
        <f t="shared" si="55"/>
        <v>NA</v>
      </c>
      <c r="R389" s="53"/>
      <c r="S389" s="53"/>
      <c r="T389" s="53"/>
      <c r="U389" s="53"/>
      <c r="V389" s="53"/>
    </row>
    <row r="390" spans="1:22" s="51" customFormat="1" x14ac:dyDescent="0.2">
      <c r="A390" s="63" t="s">
        <v>398</v>
      </c>
      <c r="B390" s="63"/>
      <c r="C390" s="63"/>
      <c r="D390" s="64">
        <v>27785842.510000002</v>
      </c>
      <c r="E390" s="64">
        <v>26969394.669999998</v>
      </c>
      <c r="F390" s="64">
        <v>598568.16</v>
      </c>
      <c r="G390" s="64">
        <v>5780561.2000000002</v>
      </c>
      <c r="H390" s="64">
        <v>2309896.9800000004</v>
      </c>
      <c r="I390" s="64">
        <f t="shared" si="51"/>
        <v>8090458.1800000006</v>
      </c>
      <c r="J390" s="64">
        <f t="shared" si="52"/>
        <v>18878936.489999998</v>
      </c>
      <c r="K390" s="65">
        <f t="shared" si="53"/>
        <v>0.70001335665870179</v>
      </c>
      <c r="L390" s="65">
        <f t="shared" si="54"/>
        <v>-0.97780565091192684</v>
      </c>
      <c r="M390" s="65">
        <f t="shared" si="55"/>
        <v>-0.7856621822354013</v>
      </c>
      <c r="R390" s="53"/>
      <c r="S390" s="53"/>
      <c r="T390" s="53"/>
      <c r="U390" s="53"/>
      <c r="V390" s="53"/>
    </row>
    <row r="391" spans="1:22" s="51" customFormat="1" x14ac:dyDescent="0.2">
      <c r="A391" s="51" t="s">
        <v>399</v>
      </c>
      <c r="B391" s="51" t="s">
        <v>108</v>
      </c>
      <c r="C391" s="51" t="s">
        <v>107</v>
      </c>
      <c r="D391" s="56">
        <v>0</v>
      </c>
      <c r="E391" s="56">
        <v>0</v>
      </c>
      <c r="F391" s="56">
        <v>0</v>
      </c>
      <c r="G391" s="56">
        <v>4250</v>
      </c>
      <c r="H391" s="56">
        <v>0</v>
      </c>
      <c r="I391" s="56">
        <f t="shared" si="51"/>
        <v>4250</v>
      </c>
      <c r="J391" s="56">
        <f t="shared" si="52"/>
        <v>-4250</v>
      </c>
      <c r="K391" s="57" t="str">
        <f t="shared" si="53"/>
        <v>NA</v>
      </c>
      <c r="L391" s="57" t="str">
        <f t="shared" si="54"/>
        <v>NA</v>
      </c>
      <c r="M391" s="57" t="str">
        <f t="shared" si="55"/>
        <v>NA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111</v>
      </c>
      <c r="C392" s="51" t="s">
        <v>112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f t="shared" si="51"/>
        <v>0</v>
      </c>
      <c r="J392" s="56">
        <f t="shared" si="52"/>
        <v>0</v>
      </c>
      <c r="K392" s="57" t="str">
        <f t="shared" si="53"/>
        <v>NA</v>
      </c>
      <c r="L392" s="57" t="str">
        <f t="shared" si="54"/>
        <v>NA</v>
      </c>
      <c r="M392" s="57" t="str">
        <f t="shared" si="55"/>
        <v>NA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257</v>
      </c>
      <c r="C393" s="51" t="s">
        <v>258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51"/>
        <v>0</v>
      </c>
      <c r="J393" s="56">
        <f t="shared" si="52"/>
        <v>0</v>
      </c>
      <c r="K393" s="57" t="str">
        <f t="shared" si="53"/>
        <v>NA</v>
      </c>
      <c r="L393" s="57" t="str">
        <f t="shared" si="54"/>
        <v>NA</v>
      </c>
      <c r="M393" s="57" t="str">
        <f t="shared" si="55"/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121</v>
      </c>
      <c r="C394" s="51" t="s">
        <v>122</v>
      </c>
      <c r="D394" s="56">
        <v>0</v>
      </c>
      <c r="E394" s="56">
        <v>0</v>
      </c>
      <c r="F394" s="56">
        <v>0</v>
      </c>
      <c r="G394" s="56">
        <v>5750</v>
      </c>
      <c r="H394" s="56">
        <v>0</v>
      </c>
      <c r="I394" s="56">
        <f t="shared" si="51"/>
        <v>5750</v>
      </c>
      <c r="J394" s="56">
        <f t="shared" si="52"/>
        <v>-5750</v>
      </c>
      <c r="K394" s="57" t="str">
        <f t="shared" si="53"/>
        <v>NA</v>
      </c>
      <c r="L394" s="57" t="str">
        <f t="shared" si="54"/>
        <v>NA</v>
      </c>
      <c r="M394" s="57" t="str">
        <f t="shared" si="55"/>
        <v>NA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400</v>
      </c>
      <c r="C395" s="51" t="s">
        <v>401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51"/>
        <v>0</v>
      </c>
      <c r="J395" s="56">
        <f t="shared" si="52"/>
        <v>0</v>
      </c>
      <c r="K395" s="57" t="str">
        <f t="shared" si="53"/>
        <v>NA</v>
      </c>
      <c r="L395" s="57" t="str">
        <f t="shared" si="54"/>
        <v>NA</v>
      </c>
      <c r="M395" s="57" t="str">
        <f t="shared" si="55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133</v>
      </c>
      <c r="C396" s="51" t="s">
        <v>134</v>
      </c>
      <c r="D396" s="56">
        <v>0</v>
      </c>
      <c r="E396" s="56">
        <v>68460</v>
      </c>
      <c r="F396" s="56">
        <v>0</v>
      </c>
      <c r="G396" s="56">
        <v>10000</v>
      </c>
      <c r="H396" s="56">
        <v>0</v>
      </c>
      <c r="I396" s="56">
        <f t="shared" si="51"/>
        <v>10000</v>
      </c>
      <c r="J396" s="56">
        <f t="shared" si="52"/>
        <v>58460</v>
      </c>
      <c r="K396" s="57">
        <f t="shared" si="53"/>
        <v>0.8539293017820625</v>
      </c>
      <c r="L396" s="57">
        <f t="shared" si="54"/>
        <v>-1</v>
      </c>
      <c r="M396" s="57">
        <f t="shared" si="55"/>
        <v>-0.8539293017820625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135</v>
      </c>
      <c r="C397" s="51" t="s">
        <v>136</v>
      </c>
      <c r="D397" s="56">
        <v>276416.18</v>
      </c>
      <c r="E397" s="56">
        <v>169101</v>
      </c>
      <c r="F397" s="56">
        <v>121362.85</v>
      </c>
      <c r="G397" s="56">
        <v>803755.8600000001</v>
      </c>
      <c r="H397" s="56">
        <v>0</v>
      </c>
      <c r="I397" s="56">
        <f t="shared" si="51"/>
        <v>803755.8600000001</v>
      </c>
      <c r="J397" s="56">
        <f t="shared" si="52"/>
        <v>-634654.8600000001</v>
      </c>
      <c r="K397" s="57">
        <f t="shared" si="53"/>
        <v>-3.7531112175563721</v>
      </c>
      <c r="L397" s="57">
        <f t="shared" si="54"/>
        <v>-0.28230554520671075</v>
      </c>
      <c r="M397" s="57">
        <f t="shared" si="55"/>
        <v>3.7531112175563721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137</v>
      </c>
      <c r="C398" s="51" t="s">
        <v>138</v>
      </c>
      <c r="D398" s="56">
        <v>42239798.5</v>
      </c>
      <c r="E398" s="56">
        <v>1483560.2299999997</v>
      </c>
      <c r="F398" s="56">
        <v>0</v>
      </c>
      <c r="G398" s="56">
        <v>342500</v>
      </c>
      <c r="H398" s="56">
        <v>0</v>
      </c>
      <c r="I398" s="56">
        <f t="shared" si="51"/>
        <v>342500</v>
      </c>
      <c r="J398" s="56">
        <f t="shared" si="52"/>
        <v>1141060.2299999997</v>
      </c>
      <c r="K398" s="57">
        <f t="shared" si="53"/>
        <v>0.76913643741986792</v>
      </c>
      <c r="L398" s="57">
        <f t="shared" si="54"/>
        <v>-1</v>
      </c>
      <c r="M398" s="57">
        <f t="shared" si="55"/>
        <v>-0.76913643741986792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139</v>
      </c>
      <c r="C399" s="51" t="s">
        <v>140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51"/>
        <v>0</v>
      </c>
      <c r="J399" s="56">
        <f t="shared" si="52"/>
        <v>0</v>
      </c>
      <c r="K399" s="57" t="str">
        <f t="shared" si="53"/>
        <v>NA</v>
      </c>
      <c r="L399" s="57" t="str">
        <f t="shared" si="54"/>
        <v>NA</v>
      </c>
      <c r="M399" s="57" t="str">
        <f t="shared" si="55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143</v>
      </c>
      <c r="C400" s="51" t="s">
        <v>144</v>
      </c>
      <c r="D400" s="56">
        <v>64125</v>
      </c>
      <c r="E400" s="56">
        <v>61172</v>
      </c>
      <c r="F400" s="56">
        <v>16225</v>
      </c>
      <c r="G400" s="56">
        <v>92980</v>
      </c>
      <c r="H400" s="56">
        <v>0</v>
      </c>
      <c r="I400" s="56">
        <f t="shared" si="51"/>
        <v>92980</v>
      </c>
      <c r="J400" s="56">
        <f t="shared" si="52"/>
        <v>-31808</v>
      </c>
      <c r="K400" s="57">
        <f t="shared" si="53"/>
        <v>-0.5199764598182175</v>
      </c>
      <c r="L400" s="57">
        <f t="shared" si="54"/>
        <v>-0.7347642712352056</v>
      </c>
      <c r="M400" s="57">
        <f t="shared" si="55"/>
        <v>0.5199764598182175</v>
      </c>
      <c r="R400" s="53"/>
      <c r="S400" s="53"/>
      <c r="T400" s="53"/>
      <c r="U400" s="53"/>
      <c r="V400" s="53"/>
    </row>
    <row r="401" spans="1:22" s="51" customFormat="1" x14ac:dyDescent="0.2">
      <c r="B401" s="51" t="s">
        <v>145</v>
      </c>
      <c r="C401" s="51" t="s">
        <v>146</v>
      </c>
      <c r="D401" s="56">
        <v>0</v>
      </c>
      <c r="E401" s="56">
        <v>0</v>
      </c>
      <c r="F401" s="56">
        <v>1700.3300000000002</v>
      </c>
      <c r="G401" s="56">
        <v>10421.19</v>
      </c>
      <c r="H401" s="56">
        <v>0</v>
      </c>
      <c r="I401" s="56">
        <f t="shared" si="51"/>
        <v>10421.19</v>
      </c>
      <c r="J401" s="56">
        <f t="shared" si="52"/>
        <v>-10421.19</v>
      </c>
      <c r="K401" s="57" t="str">
        <f t="shared" si="53"/>
        <v>NA</v>
      </c>
      <c r="L401" s="57" t="str">
        <f t="shared" si="54"/>
        <v>NA</v>
      </c>
      <c r="M401" s="57" t="str">
        <f t="shared" si="55"/>
        <v>NA</v>
      </c>
      <c r="R401" s="53"/>
      <c r="S401" s="53"/>
      <c r="T401" s="53"/>
      <c r="U401" s="53"/>
      <c r="V401" s="53"/>
    </row>
    <row r="402" spans="1:22" s="51" customFormat="1" x14ac:dyDescent="0.2">
      <c r="B402" s="51" t="s">
        <v>147</v>
      </c>
      <c r="C402" s="51" t="s">
        <v>148</v>
      </c>
      <c r="D402" s="56">
        <v>55227.96</v>
      </c>
      <c r="E402" s="56">
        <v>48094.38</v>
      </c>
      <c r="F402" s="56">
        <v>25034.19</v>
      </c>
      <c r="G402" s="56">
        <v>162243.79</v>
      </c>
      <c r="H402" s="56">
        <v>0</v>
      </c>
      <c r="I402" s="56">
        <f t="shared" si="51"/>
        <v>162243.79</v>
      </c>
      <c r="J402" s="56">
        <f t="shared" si="52"/>
        <v>-114149.41</v>
      </c>
      <c r="K402" s="57">
        <f t="shared" si="53"/>
        <v>-2.3734459202925584</v>
      </c>
      <c r="L402" s="57">
        <f t="shared" si="54"/>
        <v>-0.47947785167414569</v>
      </c>
      <c r="M402" s="57">
        <f t="shared" si="55"/>
        <v>2.3734459202925584</v>
      </c>
      <c r="R402" s="53"/>
      <c r="S402" s="53"/>
      <c r="T402" s="53"/>
      <c r="U402" s="53"/>
      <c r="V402" s="53"/>
    </row>
    <row r="403" spans="1:22" s="51" customFormat="1" x14ac:dyDescent="0.2">
      <c r="B403" s="51" t="s">
        <v>161</v>
      </c>
      <c r="C403" s="51" t="s">
        <v>162</v>
      </c>
      <c r="D403" s="56">
        <v>7325.0300000000007</v>
      </c>
      <c r="E403" s="56">
        <v>49058.84</v>
      </c>
      <c r="F403" s="56">
        <v>1609.02</v>
      </c>
      <c r="G403" s="56">
        <v>23857.010000000002</v>
      </c>
      <c r="H403" s="56">
        <v>0</v>
      </c>
      <c r="I403" s="56">
        <f t="shared" si="51"/>
        <v>23857.010000000002</v>
      </c>
      <c r="J403" s="56">
        <f t="shared" si="52"/>
        <v>25201.829999999994</v>
      </c>
      <c r="K403" s="57">
        <f t="shared" si="53"/>
        <v>0.51370619443916721</v>
      </c>
      <c r="L403" s="57">
        <f t="shared" si="54"/>
        <v>-0.96720224122706533</v>
      </c>
      <c r="M403" s="57">
        <f t="shared" si="55"/>
        <v>-0.51370619443916721</v>
      </c>
      <c r="R403" s="53"/>
      <c r="S403" s="53"/>
      <c r="T403" s="53"/>
      <c r="U403" s="53"/>
      <c r="V403" s="53"/>
    </row>
    <row r="404" spans="1:22" s="51" customFormat="1" x14ac:dyDescent="0.2">
      <c r="B404" s="51" t="s">
        <v>163</v>
      </c>
      <c r="C404" s="51" t="s">
        <v>164</v>
      </c>
      <c r="D404" s="56">
        <v>26298445</v>
      </c>
      <c r="E404" s="56">
        <v>3430968.9600000004</v>
      </c>
      <c r="F404" s="56">
        <v>4282.25</v>
      </c>
      <c r="G404" s="56">
        <v>410707.24</v>
      </c>
      <c r="H404" s="56">
        <v>27258.98</v>
      </c>
      <c r="I404" s="56">
        <f t="shared" si="51"/>
        <v>437966.22</v>
      </c>
      <c r="J404" s="56">
        <f t="shared" si="52"/>
        <v>2993002.74</v>
      </c>
      <c r="K404" s="57">
        <f t="shared" si="53"/>
        <v>0.87234911621001665</v>
      </c>
      <c r="L404" s="57">
        <f t="shared" si="54"/>
        <v>-0.9987518831997827</v>
      </c>
      <c r="M404" s="57">
        <f t="shared" si="55"/>
        <v>-0.88029409627768818</v>
      </c>
      <c r="R404" s="53"/>
      <c r="S404" s="53"/>
      <c r="T404" s="53"/>
      <c r="U404" s="53"/>
      <c r="V404" s="53"/>
    </row>
    <row r="405" spans="1:22" s="51" customFormat="1" x14ac:dyDescent="0.2">
      <c r="B405" s="51" t="s">
        <v>247</v>
      </c>
      <c r="C405" s="51" t="s">
        <v>248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51"/>
        <v>0</v>
      </c>
      <c r="J405" s="56">
        <f t="shared" si="52"/>
        <v>0</v>
      </c>
      <c r="K405" s="57" t="str">
        <f t="shared" si="53"/>
        <v>NA</v>
      </c>
      <c r="L405" s="57" t="str">
        <f t="shared" si="54"/>
        <v>NA</v>
      </c>
      <c r="M405" s="57" t="str">
        <f t="shared" si="55"/>
        <v>NA</v>
      </c>
      <c r="R405" s="53"/>
      <c r="S405" s="53"/>
      <c r="T405" s="53"/>
      <c r="U405" s="53"/>
      <c r="V405" s="53"/>
    </row>
    <row r="406" spans="1:22" s="51" customFormat="1" x14ac:dyDescent="0.2">
      <c r="B406" s="51" t="s">
        <v>177</v>
      </c>
      <c r="C406" s="51" t="s">
        <v>178</v>
      </c>
      <c r="D406" s="56">
        <v>8335</v>
      </c>
      <c r="E406" s="56">
        <v>13350</v>
      </c>
      <c r="F406" s="56">
        <v>0</v>
      </c>
      <c r="G406" s="56">
        <v>350.9</v>
      </c>
      <c r="H406" s="56">
        <v>0</v>
      </c>
      <c r="I406" s="56">
        <f t="shared" si="51"/>
        <v>350.9</v>
      </c>
      <c r="J406" s="56">
        <f t="shared" si="52"/>
        <v>12999.1</v>
      </c>
      <c r="K406" s="57">
        <f t="shared" si="53"/>
        <v>0.97371535580524349</v>
      </c>
      <c r="L406" s="57">
        <f t="shared" si="54"/>
        <v>-1</v>
      </c>
      <c r="M406" s="57">
        <f t="shared" si="55"/>
        <v>-0.97371535580524349</v>
      </c>
      <c r="R406" s="53"/>
      <c r="S406" s="53"/>
      <c r="T406" s="53"/>
      <c r="U406" s="53"/>
      <c r="V406" s="53"/>
    </row>
    <row r="407" spans="1:22" s="51" customFormat="1" x14ac:dyDescent="0.2">
      <c r="B407" s="51" t="s">
        <v>179</v>
      </c>
      <c r="C407" s="51" t="s">
        <v>180</v>
      </c>
      <c r="D407" s="56">
        <v>118200</v>
      </c>
      <c r="E407" s="56">
        <v>122400</v>
      </c>
      <c r="F407" s="56">
        <v>0</v>
      </c>
      <c r="G407" s="56">
        <v>90300</v>
      </c>
      <c r="H407" s="56">
        <v>0</v>
      </c>
      <c r="I407" s="56">
        <f t="shared" si="51"/>
        <v>90300</v>
      </c>
      <c r="J407" s="56">
        <f t="shared" si="52"/>
        <v>32100</v>
      </c>
      <c r="K407" s="57">
        <f t="shared" si="53"/>
        <v>0.26225490196078433</v>
      </c>
      <c r="L407" s="57">
        <f t="shared" si="54"/>
        <v>-1</v>
      </c>
      <c r="M407" s="57">
        <f t="shared" si="55"/>
        <v>-0.26225490196078433</v>
      </c>
      <c r="R407" s="53"/>
      <c r="S407" s="53"/>
      <c r="T407" s="53"/>
      <c r="U407" s="53"/>
      <c r="V407" s="53"/>
    </row>
    <row r="408" spans="1:22" s="51" customFormat="1" x14ac:dyDescent="0.2">
      <c r="B408" s="51" t="s">
        <v>185</v>
      </c>
      <c r="C408" s="51" t="s">
        <v>186</v>
      </c>
      <c r="D408" s="56">
        <v>42500</v>
      </c>
      <c r="E408" s="56">
        <v>47500</v>
      </c>
      <c r="F408" s="56">
        <v>123.62</v>
      </c>
      <c r="G408" s="56">
        <v>2665.17</v>
      </c>
      <c r="H408" s="56">
        <v>0</v>
      </c>
      <c r="I408" s="56">
        <f t="shared" si="51"/>
        <v>2665.17</v>
      </c>
      <c r="J408" s="56">
        <f t="shared" si="52"/>
        <v>44834.83</v>
      </c>
      <c r="K408" s="57">
        <f t="shared" si="53"/>
        <v>0.94389115789473688</v>
      </c>
      <c r="L408" s="57">
        <f t="shared" si="54"/>
        <v>-0.9973974736842105</v>
      </c>
      <c r="M408" s="57">
        <f t="shared" si="55"/>
        <v>-0.94389115789473688</v>
      </c>
      <c r="R408" s="53"/>
      <c r="S408" s="53"/>
      <c r="T408" s="53"/>
      <c r="U408" s="53"/>
      <c r="V408" s="53"/>
    </row>
    <row r="409" spans="1:22" s="51" customFormat="1" x14ac:dyDescent="0.2">
      <c r="B409" s="51" t="s">
        <v>193</v>
      </c>
      <c r="C409" s="51" t="s">
        <v>194</v>
      </c>
      <c r="D409" s="56">
        <v>209500</v>
      </c>
      <c r="E409" s="56">
        <v>168392.78</v>
      </c>
      <c r="F409" s="56">
        <v>18840.870000000003</v>
      </c>
      <c r="G409" s="56">
        <v>20568.759999999998</v>
      </c>
      <c r="H409" s="56">
        <v>18953.59</v>
      </c>
      <c r="I409" s="56">
        <f t="shared" si="51"/>
        <v>39522.35</v>
      </c>
      <c r="J409" s="56">
        <f t="shared" si="52"/>
        <v>128870.43</v>
      </c>
      <c r="K409" s="57">
        <f t="shared" si="53"/>
        <v>0.76529664751659776</v>
      </c>
      <c r="L409" s="57">
        <f t="shared" si="54"/>
        <v>-0.88811355213685528</v>
      </c>
      <c r="M409" s="57">
        <f t="shared" si="55"/>
        <v>-0.87785248274896344</v>
      </c>
      <c r="R409" s="53"/>
      <c r="S409" s="53"/>
      <c r="T409" s="53"/>
      <c r="U409" s="53"/>
      <c r="V409" s="53"/>
    </row>
    <row r="410" spans="1:22" s="51" customFormat="1" x14ac:dyDescent="0.2">
      <c r="B410" s="51" t="s">
        <v>197</v>
      </c>
      <c r="C410" s="51" t="s">
        <v>198</v>
      </c>
      <c r="D410" s="56">
        <v>0</v>
      </c>
      <c r="E410" s="56">
        <v>27100</v>
      </c>
      <c r="F410" s="56">
        <v>0</v>
      </c>
      <c r="G410" s="56">
        <v>5388.95</v>
      </c>
      <c r="H410" s="56">
        <v>849.95</v>
      </c>
      <c r="I410" s="56">
        <f t="shared" si="51"/>
        <v>6238.9</v>
      </c>
      <c r="J410" s="56">
        <f t="shared" si="52"/>
        <v>20861.099999999999</v>
      </c>
      <c r="K410" s="57">
        <f t="shared" si="53"/>
        <v>0.76978228782287816</v>
      </c>
      <c r="L410" s="57">
        <f t="shared" si="54"/>
        <v>-1</v>
      </c>
      <c r="M410" s="57">
        <f t="shared" si="55"/>
        <v>-0.80114575645756458</v>
      </c>
      <c r="R410" s="53"/>
      <c r="S410" s="53"/>
      <c r="T410" s="53"/>
      <c r="U410" s="53"/>
      <c r="V410" s="53"/>
    </row>
    <row r="411" spans="1:22" s="51" customFormat="1" x14ac:dyDescent="0.2">
      <c r="B411" s="51" t="s">
        <v>201</v>
      </c>
      <c r="C411" s="51" t="s">
        <v>202</v>
      </c>
      <c r="D411" s="56">
        <v>95000</v>
      </c>
      <c r="E411" s="56">
        <v>79797.649999999994</v>
      </c>
      <c r="F411" s="56">
        <v>11376.96</v>
      </c>
      <c r="G411" s="56">
        <v>11725.63</v>
      </c>
      <c r="H411" s="56">
        <v>1741.65</v>
      </c>
      <c r="I411" s="56">
        <f t="shared" si="51"/>
        <v>13467.279999999999</v>
      </c>
      <c r="J411" s="56">
        <f t="shared" si="52"/>
        <v>66330.37</v>
      </c>
      <c r="K411" s="57">
        <f t="shared" si="53"/>
        <v>0.83123212275048197</v>
      </c>
      <c r="L411" s="57">
        <f t="shared" si="54"/>
        <v>-0.85742738038024935</v>
      </c>
      <c r="M411" s="57">
        <f t="shared" si="55"/>
        <v>-0.85305795346103541</v>
      </c>
      <c r="R411" s="53"/>
      <c r="S411" s="53"/>
      <c r="T411" s="53"/>
      <c r="U411" s="53"/>
      <c r="V411" s="53"/>
    </row>
    <row r="412" spans="1:22" s="51" customFormat="1" x14ac:dyDescent="0.2">
      <c r="B412" s="51" t="s">
        <v>205</v>
      </c>
      <c r="C412" s="51" t="s">
        <v>206</v>
      </c>
      <c r="D412" s="56">
        <v>50000</v>
      </c>
      <c r="E412" s="56">
        <v>169470</v>
      </c>
      <c r="F412" s="56">
        <v>3478.98</v>
      </c>
      <c r="G412" s="56">
        <v>65237.38</v>
      </c>
      <c r="H412" s="56">
        <v>231.44</v>
      </c>
      <c r="I412" s="56">
        <f t="shared" si="51"/>
        <v>65468.82</v>
      </c>
      <c r="J412" s="56">
        <f t="shared" si="52"/>
        <v>104001.18</v>
      </c>
      <c r="K412" s="57">
        <f t="shared" si="53"/>
        <v>0.61368489998229769</v>
      </c>
      <c r="L412" s="57">
        <f t="shared" si="54"/>
        <v>-0.97947141086918033</v>
      </c>
      <c r="M412" s="57">
        <f t="shared" si="55"/>
        <v>-0.61505056942231662</v>
      </c>
      <c r="R412" s="53"/>
      <c r="S412" s="53"/>
      <c r="T412" s="53"/>
      <c r="U412" s="53"/>
      <c r="V412" s="53"/>
    </row>
    <row r="413" spans="1:22" s="51" customFormat="1" x14ac:dyDescent="0.2">
      <c r="B413" s="51" t="s">
        <v>219</v>
      </c>
      <c r="C413" s="51" t="s">
        <v>220</v>
      </c>
      <c r="D413" s="56">
        <v>25375.87</v>
      </c>
      <c r="E413" s="56">
        <v>25375.87</v>
      </c>
      <c r="F413" s="56">
        <v>0</v>
      </c>
      <c r="G413" s="56">
        <v>0</v>
      </c>
      <c r="H413" s="56">
        <v>0</v>
      </c>
      <c r="I413" s="56">
        <f t="shared" si="51"/>
        <v>0</v>
      </c>
      <c r="J413" s="56">
        <f t="shared" si="52"/>
        <v>25375.87</v>
      </c>
      <c r="K413" s="57">
        <f t="shared" si="53"/>
        <v>1</v>
      </c>
      <c r="L413" s="57">
        <f t="shared" si="54"/>
        <v>-1</v>
      </c>
      <c r="M413" s="57">
        <f t="shared" si="55"/>
        <v>-1</v>
      </c>
      <c r="R413" s="53"/>
      <c r="S413" s="53"/>
      <c r="T413" s="53"/>
      <c r="U413" s="53"/>
      <c r="V413" s="53"/>
    </row>
    <row r="414" spans="1:22" s="51" customFormat="1" x14ac:dyDescent="0.2">
      <c r="B414" s="51" t="s">
        <v>221</v>
      </c>
      <c r="C414" s="51" t="s">
        <v>222</v>
      </c>
      <c r="D414" s="56">
        <v>11566415</v>
      </c>
      <c r="E414" s="56">
        <v>-81.39</v>
      </c>
      <c r="F414" s="56">
        <v>0</v>
      </c>
      <c r="G414" s="56">
        <v>0</v>
      </c>
      <c r="H414" s="56">
        <v>0</v>
      </c>
      <c r="I414" s="56">
        <f t="shared" si="51"/>
        <v>0</v>
      </c>
      <c r="J414" s="56">
        <f t="shared" si="52"/>
        <v>-81.39</v>
      </c>
      <c r="K414" s="57">
        <f t="shared" si="53"/>
        <v>1</v>
      </c>
      <c r="L414" s="57">
        <f t="shared" si="54"/>
        <v>-1</v>
      </c>
      <c r="M414" s="57">
        <f t="shared" si="55"/>
        <v>-1</v>
      </c>
      <c r="R414" s="53"/>
      <c r="S414" s="53"/>
      <c r="T414" s="53"/>
      <c r="U414" s="53"/>
      <c r="V414" s="53"/>
    </row>
    <row r="415" spans="1:22" s="51" customFormat="1" x14ac:dyDescent="0.2">
      <c r="B415" s="51" t="s">
        <v>223</v>
      </c>
      <c r="C415" s="51" t="s">
        <v>224</v>
      </c>
      <c r="D415" s="56">
        <v>2500</v>
      </c>
      <c r="E415" s="56">
        <v>34490</v>
      </c>
      <c r="F415" s="56">
        <v>0</v>
      </c>
      <c r="G415" s="56">
        <v>0</v>
      </c>
      <c r="H415" s="56">
        <v>0</v>
      </c>
      <c r="I415" s="56">
        <f t="shared" si="51"/>
        <v>0</v>
      </c>
      <c r="J415" s="56">
        <f t="shared" si="52"/>
        <v>34490</v>
      </c>
      <c r="K415" s="57">
        <f t="shared" si="53"/>
        <v>1</v>
      </c>
      <c r="L415" s="57">
        <f t="shared" si="54"/>
        <v>-1</v>
      </c>
      <c r="M415" s="57">
        <f t="shared" si="55"/>
        <v>-1</v>
      </c>
      <c r="R415" s="53"/>
      <c r="S415" s="53"/>
      <c r="T415" s="53"/>
      <c r="U415" s="53"/>
      <c r="V415" s="53"/>
    </row>
    <row r="416" spans="1:22" s="51" customFormat="1" x14ac:dyDescent="0.2">
      <c r="A416" s="63" t="s">
        <v>402</v>
      </c>
      <c r="B416" s="63"/>
      <c r="C416" s="63"/>
      <c r="D416" s="64">
        <v>81059163.540000007</v>
      </c>
      <c r="E416" s="64">
        <v>5998210.3200000012</v>
      </c>
      <c r="F416" s="64">
        <v>204034.06999999998</v>
      </c>
      <c r="G416" s="64">
        <v>2062701.8799999997</v>
      </c>
      <c r="H416" s="64">
        <v>49035.61</v>
      </c>
      <c r="I416" s="64">
        <f t="shared" si="51"/>
        <v>2111737.4899999998</v>
      </c>
      <c r="J416" s="64">
        <f t="shared" si="52"/>
        <v>3886472.8300000015</v>
      </c>
      <c r="K416" s="65">
        <f t="shared" si="53"/>
        <v>0.64793873883368613</v>
      </c>
      <c r="L416" s="65">
        <f t="shared" si="54"/>
        <v>-0.96598417542651283</v>
      </c>
      <c r="M416" s="65">
        <f t="shared" si="55"/>
        <v>-0.65611377895131906</v>
      </c>
      <c r="R416" s="53"/>
      <c r="S416" s="53"/>
      <c r="T416" s="53"/>
      <c r="U416" s="53"/>
      <c r="V416" s="53"/>
    </row>
    <row r="417" spans="1:22" s="51" customFormat="1" x14ac:dyDescent="0.2">
      <c r="A417" s="51" t="s">
        <v>403</v>
      </c>
      <c r="B417" s="51" t="s">
        <v>111</v>
      </c>
      <c r="C417" s="51" t="s">
        <v>112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51"/>
        <v>0</v>
      </c>
      <c r="J417" s="56">
        <f t="shared" si="52"/>
        <v>0</v>
      </c>
      <c r="K417" s="57" t="str">
        <f t="shared" si="53"/>
        <v>NA</v>
      </c>
      <c r="L417" s="57" t="str">
        <f t="shared" si="54"/>
        <v>NA</v>
      </c>
      <c r="M417" s="57" t="str">
        <f t="shared" si="55"/>
        <v>NA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119</v>
      </c>
      <c r="C418" s="51" t="s">
        <v>120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51"/>
        <v>0</v>
      </c>
      <c r="J418" s="56">
        <f t="shared" si="52"/>
        <v>0</v>
      </c>
      <c r="K418" s="57" t="str">
        <f t="shared" si="53"/>
        <v>NA</v>
      </c>
      <c r="L418" s="57" t="str">
        <f t="shared" si="54"/>
        <v>NA</v>
      </c>
      <c r="M418" s="57" t="str">
        <f t="shared" si="55"/>
        <v>NA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237</v>
      </c>
      <c r="C419" s="51" t="s">
        <v>238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51"/>
        <v>0</v>
      </c>
      <c r="J419" s="56">
        <f t="shared" si="52"/>
        <v>0</v>
      </c>
      <c r="K419" s="57" t="str">
        <f t="shared" si="53"/>
        <v>NA</v>
      </c>
      <c r="L419" s="57" t="str">
        <f t="shared" si="54"/>
        <v>NA</v>
      </c>
      <c r="M419" s="57" t="str">
        <f t="shared" si="55"/>
        <v>NA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239</v>
      </c>
      <c r="C420" s="51" t="s">
        <v>240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51"/>
        <v>0</v>
      </c>
      <c r="J420" s="56">
        <f t="shared" si="52"/>
        <v>0</v>
      </c>
      <c r="K420" s="57" t="str">
        <f t="shared" si="53"/>
        <v>NA</v>
      </c>
      <c r="L420" s="57" t="str">
        <f t="shared" si="54"/>
        <v>NA</v>
      </c>
      <c r="M420" s="57" t="str">
        <f t="shared" si="55"/>
        <v>NA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135</v>
      </c>
      <c r="C421" s="51" t="s">
        <v>136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51"/>
        <v>0</v>
      </c>
      <c r="J421" s="56">
        <f t="shared" si="52"/>
        <v>0</v>
      </c>
      <c r="K421" s="57" t="str">
        <f t="shared" si="53"/>
        <v>NA</v>
      </c>
      <c r="L421" s="57" t="str">
        <f t="shared" si="54"/>
        <v>NA</v>
      </c>
      <c r="M421" s="57" t="str">
        <f t="shared" si="55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137</v>
      </c>
      <c r="C422" s="51" t="s">
        <v>138</v>
      </c>
      <c r="D422" s="56">
        <v>0</v>
      </c>
      <c r="E422" s="56">
        <v>460140.66000000003</v>
      </c>
      <c r="F422" s="56">
        <v>22547.78</v>
      </c>
      <c r="G422" s="56">
        <v>341248.69</v>
      </c>
      <c r="H422" s="56">
        <v>0</v>
      </c>
      <c r="I422" s="56">
        <f t="shared" si="51"/>
        <v>341248.69</v>
      </c>
      <c r="J422" s="56">
        <f t="shared" si="52"/>
        <v>118891.97000000003</v>
      </c>
      <c r="K422" s="57">
        <f t="shared" si="53"/>
        <v>0.25838179568830111</v>
      </c>
      <c r="L422" s="57">
        <f t="shared" si="54"/>
        <v>-0.95099807089423471</v>
      </c>
      <c r="M422" s="57">
        <f t="shared" si="55"/>
        <v>-0.25838179568830111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143</v>
      </c>
      <c r="C423" s="51" t="s">
        <v>144</v>
      </c>
      <c r="D423" s="56">
        <v>0</v>
      </c>
      <c r="E423" s="56">
        <v>0</v>
      </c>
      <c r="F423" s="56">
        <v>1783.07</v>
      </c>
      <c r="G423" s="56">
        <v>12551.76</v>
      </c>
      <c r="H423" s="56">
        <v>0</v>
      </c>
      <c r="I423" s="56">
        <f t="shared" si="51"/>
        <v>12551.76</v>
      </c>
      <c r="J423" s="56">
        <f t="shared" si="52"/>
        <v>-12551.76</v>
      </c>
      <c r="K423" s="57" t="str">
        <f t="shared" si="53"/>
        <v>NA</v>
      </c>
      <c r="L423" s="57" t="str">
        <f t="shared" si="54"/>
        <v>NA</v>
      </c>
      <c r="M423" s="57" t="str">
        <f t="shared" si="55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145</v>
      </c>
      <c r="C424" s="51" t="s">
        <v>146</v>
      </c>
      <c r="D424" s="56">
        <v>0</v>
      </c>
      <c r="E424" s="56">
        <v>0</v>
      </c>
      <c r="F424" s="56">
        <v>331.47</v>
      </c>
      <c r="G424" s="56">
        <v>1240.8</v>
      </c>
      <c r="H424" s="56">
        <v>0</v>
      </c>
      <c r="I424" s="56">
        <f t="shared" si="51"/>
        <v>1240.8</v>
      </c>
      <c r="J424" s="56">
        <f t="shared" si="52"/>
        <v>-1240.8</v>
      </c>
      <c r="K424" s="57" t="str">
        <f t="shared" si="53"/>
        <v>NA</v>
      </c>
      <c r="L424" s="57" t="str">
        <f t="shared" si="54"/>
        <v>NA</v>
      </c>
      <c r="M424" s="57" t="str">
        <f t="shared" si="55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147</v>
      </c>
      <c r="C425" s="51" t="s">
        <v>148</v>
      </c>
      <c r="D425" s="56">
        <v>0</v>
      </c>
      <c r="E425" s="56">
        <v>0</v>
      </c>
      <c r="F425" s="56">
        <v>0</v>
      </c>
      <c r="G425" s="56">
        <v>1079.9100000000001</v>
      </c>
      <c r="H425" s="56">
        <v>0</v>
      </c>
      <c r="I425" s="56">
        <f t="shared" si="51"/>
        <v>1079.9100000000001</v>
      </c>
      <c r="J425" s="56">
        <f t="shared" si="52"/>
        <v>-1079.9100000000001</v>
      </c>
      <c r="K425" s="57" t="str">
        <f t="shared" si="53"/>
        <v>NA</v>
      </c>
      <c r="L425" s="57" t="str">
        <f t="shared" si="54"/>
        <v>NA</v>
      </c>
      <c r="M425" s="57" t="str">
        <f t="shared" si="5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161</v>
      </c>
      <c r="C426" s="51" t="s">
        <v>162</v>
      </c>
      <c r="D426" s="56">
        <v>0</v>
      </c>
      <c r="E426" s="56">
        <v>73994.03</v>
      </c>
      <c r="F426" s="56">
        <v>604.62</v>
      </c>
      <c r="G426" s="56">
        <v>14862.85</v>
      </c>
      <c r="H426" s="56">
        <v>0</v>
      </c>
      <c r="I426" s="56">
        <f t="shared" si="51"/>
        <v>14862.85</v>
      </c>
      <c r="J426" s="56">
        <f t="shared" si="52"/>
        <v>59131.18</v>
      </c>
      <c r="K426" s="57">
        <f t="shared" si="53"/>
        <v>0.79913447071338051</v>
      </c>
      <c r="L426" s="57">
        <f t="shared" si="54"/>
        <v>-0.99182880024239795</v>
      </c>
      <c r="M426" s="57">
        <f t="shared" si="55"/>
        <v>-0.79913447071338051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163</v>
      </c>
      <c r="C427" s="51" t="s">
        <v>164</v>
      </c>
      <c r="D427" s="56">
        <v>10000</v>
      </c>
      <c r="E427" s="56">
        <v>426.75</v>
      </c>
      <c r="F427" s="56">
        <v>0</v>
      </c>
      <c r="G427" s="56">
        <v>426.75</v>
      </c>
      <c r="H427" s="56">
        <v>0</v>
      </c>
      <c r="I427" s="56">
        <f t="shared" si="51"/>
        <v>426.75</v>
      </c>
      <c r="J427" s="56">
        <f t="shared" si="52"/>
        <v>0</v>
      </c>
      <c r="K427" s="57">
        <f t="shared" si="53"/>
        <v>0</v>
      </c>
      <c r="L427" s="57">
        <f t="shared" si="54"/>
        <v>-1</v>
      </c>
      <c r="M427" s="57">
        <f t="shared" si="55"/>
        <v>0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284</v>
      </c>
      <c r="C428" s="51" t="s">
        <v>285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51"/>
        <v>0</v>
      </c>
      <c r="J428" s="56">
        <f t="shared" si="52"/>
        <v>0</v>
      </c>
      <c r="K428" s="57" t="str">
        <f t="shared" si="53"/>
        <v>NA</v>
      </c>
      <c r="L428" s="57" t="str">
        <f t="shared" si="54"/>
        <v>NA</v>
      </c>
      <c r="M428" s="57" t="str">
        <f t="shared" si="5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173</v>
      </c>
      <c r="C429" s="51" t="s">
        <v>174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51"/>
        <v>0</v>
      </c>
      <c r="J429" s="56">
        <f t="shared" si="52"/>
        <v>0</v>
      </c>
      <c r="K429" s="57" t="str">
        <f t="shared" si="53"/>
        <v>NA</v>
      </c>
      <c r="L429" s="57" t="str">
        <f t="shared" si="54"/>
        <v>NA</v>
      </c>
      <c r="M429" s="57" t="str">
        <f t="shared" si="5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177</v>
      </c>
      <c r="C430" s="51" t="s">
        <v>178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51"/>
        <v>0</v>
      </c>
      <c r="J430" s="56">
        <f t="shared" si="52"/>
        <v>0</v>
      </c>
      <c r="K430" s="57" t="str">
        <f t="shared" si="53"/>
        <v>NA</v>
      </c>
      <c r="L430" s="57" t="str">
        <f t="shared" si="54"/>
        <v>NA</v>
      </c>
      <c r="M430" s="57" t="str">
        <f t="shared" si="55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185</v>
      </c>
      <c r="C431" s="51" t="s">
        <v>186</v>
      </c>
      <c r="D431" s="56">
        <v>12504</v>
      </c>
      <c r="E431" s="56">
        <v>12504</v>
      </c>
      <c r="F431" s="56">
        <v>0</v>
      </c>
      <c r="G431" s="56">
        <v>2504</v>
      </c>
      <c r="H431" s="56">
        <v>0</v>
      </c>
      <c r="I431" s="56">
        <f t="shared" si="51"/>
        <v>2504</v>
      </c>
      <c r="J431" s="56">
        <f t="shared" si="52"/>
        <v>10000</v>
      </c>
      <c r="K431" s="57">
        <f t="shared" si="53"/>
        <v>0.79974408189379398</v>
      </c>
      <c r="L431" s="57">
        <f t="shared" si="54"/>
        <v>-1</v>
      </c>
      <c r="M431" s="57">
        <f t="shared" si="55"/>
        <v>-0.79974408189379398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191</v>
      </c>
      <c r="C432" s="51" t="s">
        <v>192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51"/>
        <v>0</v>
      </c>
      <c r="J432" s="56">
        <f t="shared" si="52"/>
        <v>0</v>
      </c>
      <c r="K432" s="57" t="str">
        <f t="shared" si="53"/>
        <v>NA</v>
      </c>
      <c r="L432" s="57" t="str">
        <f t="shared" si="54"/>
        <v>NA</v>
      </c>
      <c r="M432" s="57" t="str">
        <f t="shared" si="55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193</v>
      </c>
      <c r="C433" s="51" t="s">
        <v>194</v>
      </c>
      <c r="D433" s="56">
        <v>12000</v>
      </c>
      <c r="E433" s="56">
        <v>9073.25</v>
      </c>
      <c r="F433" s="56">
        <v>-688.09</v>
      </c>
      <c r="G433" s="56">
        <v>1305.6300000000001</v>
      </c>
      <c r="H433" s="56">
        <v>0</v>
      </c>
      <c r="I433" s="56">
        <f t="shared" si="51"/>
        <v>1305.6300000000001</v>
      </c>
      <c r="J433" s="56">
        <f t="shared" si="52"/>
        <v>7767.62</v>
      </c>
      <c r="K433" s="57">
        <f t="shared" si="53"/>
        <v>0.85610117653542006</v>
      </c>
      <c r="L433" s="57">
        <f t="shared" si="54"/>
        <v>-1.0758372137877827</v>
      </c>
      <c r="M433" s="57">
        <f t="shared" si="55"/>
        <v>-0.85610117653542006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197</v>
      </c>
      <c r="C434" s="51" t="s">
        <v>198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51"/>
        <v>0</v>
      </c>
      <c r="J434" s="56">
        <f t="shared" si="52"/>
        <v>0</v>
      </c>
      <c r="K434" s="57" t="str">
        <f t="shared" si="53"/>
        <v>NA</v>
      </c>
      <c r="L434" s="57" t="str">
        <f t="shared" si="54"/>
        <v>NA</v>
      </c>
      <c r="M434" s="57" t="str">
        <f t="shared" si="55"/>
        <v>NA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199</v>
      </c>
      <c r="C435" s="51" t="s">
        <v>200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51"/>
        <v>0</v>
      </c>
      <c r="J435" s="56">
        <f t="shared" si="52"/>
        <v>0</v>
      </c>
      <c r="K435" s="57" t="str">
        <f t="shared" si="53"/>
        <v>NA</v>
      </c>
      <c r="L435" s="57" t="str">
        <f t="shared" si="54"/>
        <v>NA</v>
      </c>
      <c r="M435" s="57" t="str">
        <f t="shared" si="55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201</v>
      </c>
      <c r="C436" s="51" t="s">
        <v>202</v>
      </c>
      <c r="D436" s="56">
        <v>0</v>
      </c>
      <c r="E436" s="56">
        <v>326298.74</v>
      </c>
      <c r="F436" s="56">
        <v>-3609.62</v>
      </c>
      <c r="G436" s="56">
        <v>5088.4400000000005</v>
      </c>
      <c r="H436" s="56">
        <v>158764.79999999999</v>
      </c>
      <c r="I436" s="56">
        <f t="shared" si="51"/>
        <v>163853.24</v>
      </c>
      <c r="J436" s="56">
        <f t="shared" si="52"/>
        <v>162445.5</v>
      </c>
      <c r="K436" s="57">
        <f t="shared" si="53"/>
        <v>0.49784286632550284</v>
      </c>
      <c r="L436" s="57">
        <f t="shared" si="54"/>
        <v>-1.0110623166978825</v>
      </c>
      <c r="M436" s="57">
        <f t="shared" si="55"/>
        <v>-0.98440557876502988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205</v>
      </c>
      <c r="C437" s="51" t="s">
        <v>206</v>
      </c>
      <c r="D437" s="56">
        <v>500</v>
      </c>
      <c r="E437" s="56">
        <v>-238220.29</v>
      </c>
      <c r="F437" s="56">
        <v>0</v>
      </c>
      <c r="G437" s="56">
        <v>0</v>
      </c>
      <c r="H437" s="56">
        <v>0</v>
      </c>
      <c r="I437" s="56">
        <f t="shared" si="51"/>
        <v>0</v>
      </c>
      <c r="J437" s="56">
        <f t="shared" si="52"/>
        <v>-238220.29</v>
      </c>
      <c r="K437" s="57">
        <f t="shared" si="53"/>
        <v>1</v>
      </c>
      <c r="L437" s="57">
        <f t="shared" si="54"/>
        <v>-1</v>
      </c>
      <c r="M437" s="57">
        <f t="shared" si="55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213</v>
      </c>
      <c r="C438" s="51" t="s">
        <v>214</v>
      </c>
      <c r="D438" s="56">
        <v>2500</v>
      </c>
      <c r="E438" s="56">
        <v>4205</v>
      </c>
      <c r="F438" s="56">
        <v>0</v>
      </c>
      <c r="G438" s="56">
        <v>0</v>
      </c>
      <c r="H438" s="56">
        <v>0</v>
      </c>
      <c r="I438" s="56">
        <f t="shared" si="51"/>
        <v>0</v>
      </c>
      <c r="J438" s="56">
        <f t="shared" si="52"/>
        <v>4205</v>
      </c>
      <c r="K438" s="57">
        <f t="shared" si="53"/>
        <v>1</v>
      </c>
      <c r="L438" s="57">
        <f t="shared" si="54"/>
        <v>-1</v>
      </c>
      <c r="M438" s="57">
        <f t="shared" si="55"/>
        <v>-1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217</v>
      </c>
      <c r="C439" s="51" t="s">
        <v>218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51"/>
        <v>0</v>
      </c>
      <c r="J439" s="56">
        <f t="shared" si="52"/>
        <v>0</v>
      </c>
      <c r="K439" s="57" t="str">
        <f t="shared" si="53"/>
        <v>NA</v>
      </c>
      <c r="L439" s="57" t="str">
        <f t="shared" si="54"/>
        <v>NA</v>
      </c>
      <c r="M439" s="57" t="str">
        <f t="shared" si="55"/>
        <v>NA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223</v>
      </c>
      <c r="C440" s="51" t="s">
        <v>224</v>
      </c>
      <c r="D440" s="56">
        <v>1500</v>
      </c>
      <c r="E440" s="56">
        <v>1500</v>
      </c>
      <c r="F440" s="56">
        <v>0</v>
      </c>
      <c r="G440" s="56">
        <v>0</v>
      </c>
      <c r="H440" s="56">
        <v>0</v>
      </c>
      <c r="I440" s="56">
        <f t="shared" si="51"/>
        <v>0</v>
      </c>
      <c r="J440" s="56">
        <f t="shared" si="52"/>
        <v>1500</v>
      </c>
      <c r="K440" s="57">
        <f t="shared" si="53"/>
        <v>1</v>
      </c>
      <c r="L440" s="57">
        <f t="shared" si="54"/>
        <v>-1</v>
      </c>
      <c r="M440" s="57">
        <f t="shared" si="55"/>
        <v>-1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225</v>
      </c>
      <c r="C441" s="51" t="s">
        <v>226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51"/>
        <v>0</v>
      </c>
      <c r="J441" s="56">
        <f t="shared" si="52"/>
        <v>0</v>
      </c>
      <c r="K441" s="57" t="str">
        <f t="shared" si="53"/>
        <v>NA</v>
      </c>
      <c r="L441" s="57" t="str">
        <f t="shared" si="54"/>
        <v>NA</v>
      </c>
      <c r="M441" s="57" t="str">
        <f t="shared" si="55"/>
        <v>NA</v>
      </c>
      <c r="R441" s="53"/>
      <c r="S441" s="53"/>
      <c r="T441" s="53"/>
      <c r="U441" s="53"/>
      <c r="V441" s="53"/>
    </row>
    <row r="442" spans="1:22" s="51" customFormat="1" x14ac:dyDescent="0.2">
      <c r="A442" s="63" t="s">
        <v>404</v>
      </c>
      <c r="B442" s="63"/>
      <c r="C442" s="63"/>
      <c r="D442" s="64">
        <v>39004</v>
      </c>
      <c r="E442" s="64">
        <v>649922.14</v>
      </c>
      <c r="F442" s="64">
        <v>20969.23</v>
      </c>
      <c r="G442" s="64">
        <v>380308.82999999996</v>
      </c>
      <c r="H442" s="64">
        <v>158764.79999999999</v>
      </c>
      <c r="I442" s="64">
        <f t="shared" si="51"/>
        <v>539073.62999999989</v>
      </c>
      <c r="J442" s="64">
        <f t="shared" si="52"/>
        <v>110848.51000000013</v>
      </c>
      <c r="K442" s="65">
        <f t="shared" si="53"/>
        <v>0.17055659928741637</v>
      </c>
      <c r="L442" s="65">
        <f t="shared" si="54"/>
        <v>-0.96773578139683014</v>
      </c>
      <c r="M442" s="65">
        <f t="shared" si="55"/>
        <v>-0.41483939907017175</v>
      </c>
      <c r="R442" s="53"/>
      <c r="S442" s="53"/>
      <c r="T442" s="53"/>
      <c r="U442" s="53"/>
      <c r="V442" s="53"/>
    </row>
    <row r="443" spans="1:22" s="51" customFormat="1" x14ac:dyDescent="0.2">
      <c r="A443" s="51" t="s">
        <v>405</v>
      </c>
      <c r="B443" s="51" t="s">
        <v>121</v>
      </c>
      <c r="C443" s="51" t="s">
        <v>122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51"/>
        <v>0</v>
      </c>
      <c r="J443" s="56">
        <f t="shared" si="52"/>
        <v>0</v>
      </c>
      <c r="K443" s="57" t="str">
        <f t="shared" si="53"/>
        <v>NA</v>
      </c>
      <c r="L443" s="57" t="str">
        <f t="shared" si="54"/>
        <v>NA</v>
      </c>
      <c r="M443" s="57" t="str">
        <f t="shared" si="55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473</v>
      </c>
      <c r="C444" s="51" t="s">
        <v>474</v>
      </c>
      <c r="D444" s="56">
        <v>14969725</v>
      </c>
      <c r="E444" s="56">
        <v>3602297</v>
      </c>
      <c r="F444" s="56">
        <v>0</v>
      </c>
      <c r="G444" s="56">
        <v>187500</v>
      </c>
      <c r="H444" s="56">
        <v>0</v>
      </c>
      <c r="I444" s="56">
        <f t="shared" si="51"/>
        <v>187500</v>
      </c>
      <c r="J444" s="56">
        <f t="shared" si="52"/>
        <v>3414797</v>
      </c>
      <c r="K444" s="57">
        <f t="shared" si="53"/>
        <v>0.94794987753647186</v>
      </c>
      <c r="L444" s="57">
        <f t="shared" si="54"/>
        <v>-1</v>
      </c>
      <c r="M444" s="57">
        <f t="shared" si="55"/>
        <v>-0.94794987753647186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133</v>
      </c>
      <c r="C445" s="51" t="s">
        <v>134</v>
      </c>
      <c r="D445" s="56">
        <v>0</v>
      </c>
      <c r="E445" s="56">
        <v>0</v>
      </c>
      <c r="F445" s="56">
        <v>0</v>
      </c>
      <c r="G445" s="56">
        <v>6000</v>
      </c>
      <c r="H445" s="56">
        <v>0</v>
      </c>
      <c r="I445" s="56">
        <f t="shared" si="51"/>
        <v>6000</v>
      </c>
      <c r="J445" s="56">
        <f t="shared" si="52"/>
        <v>-6000</v>
      </c>
      <c r="K445" s="57" t="str">
        <f t="shared" si="53"/>
        <v>NA</v>
      </c>
      <c r="L445" s="57" t="str">
        <f t="shared" si="54"/>
        <v>NA</v>
      </c>
      <c r="M445" s="57" t="str">
        <f t="shared" si="55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137</v>
      </c>
      <c r="C446" s="51" t="s">
        <v>138</v>
      </c>
      <c r="D446" s="56">
        <v>3150000</v>
      </c>
      <c r="E446" s="56">
        <v>5757984.1399999997</v>
      </c>
      <c r="F446" s="56">
        <v>0</v>
      </c>
      <c r="G446" s="56">
        <v>1144840.08</v>
      </c>
      <c r="H446" s="56">
        <v>0</v>
      </c>
      <c r="I446" s="56">
        <f t="shared" si="51"/>
        <v>1144840.08</v>
      </c>
      <c r="J446" s="56">
        <f t="shared" si="52"/>
        <v>4613144.0599999996</v>
      </c>
      <c r="K446" s="57">
        <f t="shared" si="53"/>
        <v>0.80117345720927946</v>
      </c>
      <c r="L446" s="57">
        <f t="shared" si="54"/>
        <v>-1</v>
      </c>
      <c r="M446" s="57">
        <f t="shared" si="55"/>
        <v>-0.80117345720927946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143</v>
      </c>
      <c r="C447" s="51" t="s">
        <v>144</v>
      </c>
      <c r="D447" s="56">
        <v>305000</v>
      </c>
      <c r="E447" s="56">
        <v>158760</v>
      </c>
      <c r="F447" s="56">
        <v>0</v>
      </c>
      <c r="G447" s="56">
        <v>0</v>
      </c>
      <c r="H447" s="56">
        <v>0</v>
      </c>
      <c r="I447" s="56">
        <f t="shared" si="51"/>
        <v>0</v>
      </c>
      <c r="J447" s="56">
        <f t="shared" si="52"/>
        <v>158760</v>
      </c>
      <c r="K447" s="57">
        <f t="shared" si="53"/>
        <v>1</v>
      </c>
      <c r="L447" s="57">
        <f t="shared" si="54"/>
        <v>-1</v>
      </c>
      <c r="M447" s="57">
        <f t="shared" si="55"/>
        <v>-1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145</v>
      </c>
      <c r="C448" s="51" t="s">
        <v>146</v>
      </c>
      <c r="D448" s="56">
        <v>0</v>
      </c>
      <c r="E448" s="56">
        <v>0</v>
      </c>
      <c r="F448" s="56">
        <v>0</v>
      </c>
      <c r="G448" s="56">
        <v>116</v>
      </c>
      <c r="H448" s="56">
        <v>0</v>
      </c>
      <c r="I448" s="56">
        <f t="shared" si="51"/>
        <v>116</v>
      </c>
      <c r="J448" s="56">
        <f t="shared" si="52"/>
        <v>-116</v>
      </c>
      <c r="K448" s="57" t="str">
        <f t="shared" si="53"/>
        <v>NA</v>
      </c>
      <c r="L448" s="57" t="str">
        <f t="shared" si="54"/>
        <v>NA</v>
      </c>
      <c r="M448" s="57" t="str">
        <f t="shared" si="55"/>
        <v>NA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147</v>
      </c>
      <c r="C449" s="51" t="s">
        <v>148</v>
      </c>
      <c r="D449" s="56">
        <v>283781</v>
      </c>
      <c r="E449" s="56">
        <v>189572</v>
      </c>
      <c r="F449" s="56">
        <v>0</v>
      </c>
      <c r="G449" s="56">
        <v>0</v>
      </c>
      <c r="H449" s="56">
        <v>0</v>
      </c>
      <c r="I449" s="56">
        <f t="shared" si="51"/>
        <v>0</v>
      </c>
      <c r="J449" s="56">
        <f t="shared" si="52"/>
        <v>189572</v>
      </c>
      <c r="K449" s="57">
        <f t="shared" si="53"/>
        <v>1</v>
      </c>
      <c r="L449" s="57">
        <f t="shared" si="54"/>
        <v>-1</v>
      </c>
      <c r="M449" s="57">
        <f t="shared" si="55"/>
        <v>-1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151</v>
      </c>
      <c r="C450" s="51" t="s">
        <v>152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51"/>
        <v>0</v>
      </c>
      <c r="J450" s="56">
        <f t="shared" si="52"/>
        <v>0</v>
      </c>
      <c r="K450" s="57" t="str">
        <f t="shared" si="53"/>
        <v>NA</v>
      </c>
      <c r="L450" s="57" t="str">
        <f t="shared" si="54"/>
        <v>NA</v>
      </c>
      <c r="M450" s="57" t="str">
        <f t="shared" si="5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161</v>
      </c>
      <c r="C451" s="51" t="s">
        <v>162</v>
      </c>
      <c r="D451" s="56">
        <v>119446</v>
      </c>
      <c r="E451" s="56">
        <v>282191.63000000006</v>
      </c>
      <c r="F451" s="56">
        <v>0</v>
      </c>
      <c r="G451" s="56">
        <v>90862.279999999984</v>
      </c>
      <c r="H451" s="56">
        <v>0</v>
      </c>
      <c r="I451" s="56">
        <f t="shared" si="51"/>
        <v>90862.279999999984</v>
      </c>
      <c r="J451" s="56">
        <f t="shared" si="52"/>
        <v>191329.35000000009</v>
      </c>
      <c r="K451" s="57">
        <f t="shared" si="53"/>
        <v>0.67801213664629267</v>
      </c>
      <c r="L451" s="57">
        <f t="shared" si="54"/>
        <v>-1</v>
      </c>
      <c r="M451" s="57">
        <f t="shared" si="55"/>
        <v>-0.67801213664629267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163</v>
      </c>
      <c r="C452" s="51" t="s">
        <v>164</v>
      </c>
      <c r="D452" s="56">
        <v>26102645</v>
      </c>
      <c r="E452" s="56">
        <v>454577.59</v>
      </c>
      <c r="F452" s="56">
        <v>982.02</v>
      </c>
      <c r="G452" s="56">
        <v>92191.32</v>
      </c>
      <c r="H452" s="56">
        <v>0</v>
      </c>
      <c r="I452" s="56">
        <f t="shared" si="51"/>
        <v>92191.32</v>
      </c>
      <c r="J452" s="56">
        <f t="shared" si="52"/>
        <v>362386.27</v>
      </c>
      <c r="K452" s="57">
        <f t="shared" si="53"/>
        <v>0.79719343401860177</v>
      </c>
      <c r="L452" s="57">
        <f t="shared" si="54"/>
        <v>-0.99783970872827232</v>
      </c>
      <c r="M452" s="57">
        <f t="shared" si="55"/>
        <v>-0.79719343401860177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193</v>
      </c>
      <c r="C453" s="51" t="s">
        <v>194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51"/>
        <v>0</v>
      </c>
      <c r="J453" s="56">
        <f t="shared" si="52"/>
        <v>0</v>
      </c>
      <c r="K453" s="57" t="str">
        <f t="shared" si="53"/>
        <v>NA</v>
      </c>
      <c r="L453" s="57" t="str">
        <f t="shared" si="54"/>
        <v>NA</v>
      </c>
      <c r="M453" s="57" t="str">
        <f t="shared" si="55"/>
        <v>NA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201</v>
      </c>
      <c r="C454" s="51" t="s">
        <v>202</v>
      </c>
      <c r="D454" s="56">
        <v>1296450</v>
      </c>
      <c r="E454" s="56">
        <v>1517208</v>
      </c>
      <c r="F454" s="56">
        <v>0</v>
      </c>
      <c r="G454" s="56">
        <v>0</v>
      </c>
      <c r="H454" s="56">
        <v>0</v>
      </c>
      <c r="I454" s="56">
        <f t="shared" si="51"/>
        <v>0</v>
      </c>
      <c r="J454" s="56">
        <f t="shared" si="52"/>
        <v>1517208</v>
      </c>
      <c r="K454" s="57">
        <f t="shared" si="53"/>
        <v>1</v>
      </c>
      <c r="L454" s="57">
        <f t="shared" si="54"/>
        <v>-1</v>
      </c>
      <c r="M454" s="57">
        <f t="shared" si="55"/>
        <v>-1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475</v>
      </c>
      <c r="C455" s="51" t="s">
        <v>476</v>
      </c>
      <c r="D455" s="56">
        <v>6709293</v>
      </c>
      <c r="E455" s="56">
        <v>7206318</v>
      </c>
      <c r="F455" s="56">
        <v>0</v>
      </c>
      <c r="G455" s="56">
        <v>0</v>
      </c>
      <c r="H455" s="56">
        <v>0</v>
      </c>
      <c r="I455" s="56">
        <f t="shared" si="51"/>
        <v>0</v>
      </c>
      <c r="J455" s="56">
        <f t="shared" si="52"/>
        <v>7206318</v>
      </c>
      <c r="K455" s="57">
        <f t="shared" si="53"/>
        <v>1</v>
      </c>
      <c r="L455" s="57">
        <f t="shared" si="54"/>
        <v>-1</v>
      </c>
      <c r="M455" s="57">
        <f t="shared" si="5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477</v>
      </c>
      <c r="C456" s="51" t="s">
        <v>478</v>
      </c>
      <c r="D456" s="56">
        <v>0</v>
      </c>
      <c r="E456" s="56">
        <v>0</v>
      </c>
      <c r="F456" s="56">
        <v>0</v>
      </c>
      <c r="G456" s="56">
        <v>0</v>
      </c>
      <c r="H456" s="56">
        <v>0</v>
      </c>
      <c r="I456" s="56">
        <f t="shared" si="51"/>
        <v>0</v>
      </c>
      <c r="J456" s="56">
        <f t="shared" si="52"/>
        <v>0</v>
      </c>
      <c r="K456" s="57" t="str">
        <f t="shared" si="53"/>
        <v>NA</v>
      </c>
      <c r="L456" s="57" t="str">
        <f t="shared" si="54"/>
        <v>NA</v>
      </c>
      <c r="M456" s="57" t="str">
        <f t="shared" si="55"/>
        <v>NA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217</v>
      </c>
      <c r="C457" s="51" t="s">
        <v>218</v>
      </c>
      <c r="D457" s="56">
        <v>0</v>
      </c>
      <c r="E457" s="56">
        <v>6395</v>
      </c>
      <c r="F457" s="56">
        <v>0</v>
      </c>
      <c r="G457" s="56">
        <v>0</v>
      </c>
      <c r="H457" s="56">
        <v>0</v>
      </c>
      <c r="I457" s="56">
        <f t="shared" si="51"/>
        <v>0</v>
      </c>
      <c r="J457" s="56">
        <f t="shared" si="52"/>
        <v>6395</v>
      </c>
      <c r="K457" s="57">
        <f t="shared" si="53"/>
        <v>1</v>
      </c>
      <c r="L457" s="57">
        <f t="shared" si="54"/>
        <v>-1</v>
      </c>
      <c r="M457" s="57">
        <f t="shared" si="55"/>
        <v>-1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219</v>
      </c>
      <c r="C458" s="51" t="s">
        <v>220</v>
      </c>
      <c r="D458" s="56">
        <v>810801</v>
      </c>
      <c r="E458" s="56">
        <v>2572610</v>
      </c>
      <c r="F458" s="56">
        <v>0</v>
      </c>
      <c r="G458" s="56">
        <v>0</v>
      </c>
      <c r="H458" s="56">
        <v>0</v>
      </c>
      <c r="I458" s="56">
        <f t="shared" si="51"/>
        <v>0</v>
      </c>
      <c r="J458" s="56">
        <f t="shared" si="52"/>
        <v>2572610</v>
      </c>
      <c r="K458" s="57">
        <f t="shared" si="53"/>
        <v>1</v>
      </c>
      <c r="L458" s="57">
        <f t="shared" si="54"/>
        <v>-1</v>
      </c>
      <c r="M458" s="57">
        <f t="shared" si="55"/>
        <v>-1</v>
      </c>
      <c r="R458" s="53"/>
      <c r="S458" s="53"/>
      <c r="T458" s="53"/>
      <c r="U458" s="53"/>
      <c r="V458" s="53"/>
    </row>
    <row r="459" spans="1:22" s="51" customFormat="1" x14ac:dyDescent="0.2">
      <c r="A459" s="63" t="s">
        <v>406</v>
      </c>
      <c r="B459" s="63"/>
      <c r="C459" s="63"/>
      <c r="D459" s="64">
        <v>53747141</v>
      </c>
      <c r="E459" s="64">
        <v>21747913.359999999</v>
      </c>
      <c r="F459" s="64">
        <v>982.02</v>
      </c>
      <c r="G459" s="64">
        <v>1521509.6800000002</v>
      </c>
      <c r="H459" s="64">
        <v>0</v>
      </c>
      <c r="I459" s="64">
        <f t="shared" si="51"/>
        <v>1521509.6800000002</v>
      </c>
      <c r="J459" s="64">
        <f t="shared" si="52"/>
        <v>20226403.68</v>
      </c>
      <c r="K459" s="65">
        <f t="shared" si="53"/>
        <v>0.93003882005533245</v>
      </c>
      <c r="L459" s="65">
        <f t="shared" si="54"/>
        <v>-0.99995484532314693</v>
      </c>
      <c r="M459" s="65">
        <f t="shared" si="55"/>
        <v>-0.93003882005533245</v>
      </c>
      <c r="R459" s="53"/>
      <c r="S459" s="53"/>
      <c r="T459" s="53"/>
      <c r="U459" s="53"/>
      <c r="V459" s="53"/>
    </row>
    <row r="460" spans="1:22" s="51" customFormat="1" x14ac:dyDescent="0.2">
      <c r="A460" s="51" t="s">
        <v>407</v>
      </c>
      <c r="B460" s="51" t="s">
        <v>133</v>
      </c>
      <c r="C460" s="51" t="s">
        <v>134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51"/>
        <v>0</v>
      </c>
      <c r="J460" s="56">
        <f t="shared" si="52"/>
        <v>0</v>
      </c>
      <c r="K460" s="57" t="str">
        <f t="shared" si="53"/>
        <v>NA</v>
      </c>
      <c r="L460" s="57" t="str">
        <f t="shared" si="54"/>
        <v>NA</v>
      </c>
      <c r="M460" s="57" t="str">
        <f t="shared" si="5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137</v>
      </c>
      <c r="C461" s="51" t="s">
        <v>138</v>
      </c>
      <c r="D461" s="56">
        <v>0</v>
      </c>
      <c r="E461" s="56">
        <v>0</v>
      </c>
      <c r="F461" s="56">
        <v>0</v>
      </c>
      <c r="G461" s="56">
        <v>1602.5</v>
      </c>
      <c r="H461" s="56">
        <v>0</v>
      </c>
      <c r="I461" s="56">
        <f t="shared" si="51"/>
        <v>1602.5</v>
      </c>
      <c r="J461" s="56">
        <f t="shared" si="52"/>
        <v>-1602.5</v>
      </c>
      <c r="K461" s="57" t="str">
        <f t="shared" si="53"/>
        <v>NA</v>
      </c>
      <c r="L461" s="57" t="str">
        <f t="shared" si="54"/>
        <v>NA</v>
      </c>
      <c r="M461" s="57" t="str">
        <f t="shared" si="55"/>
        <v>NA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143</v>
      </c>
      <c r="C462" s="51" t="s">
        <v>144</v>
      </c>
      <c r="D462" s="56">
        <v>0</v>
      </c>
      <c r="E462" s="56">
        <v>0</v>
      </c>
      <c r="F462" s="56">
        <v>0</v>
      </c>
      <c r="G462" s="56">
        <v>432.03</v>
      </c>
      <c r="H462" s="56">
        <v>0</v>
      </c>
      <c r="I462" s="56">
        <f t="shared" si="51"/>
        <v>432.03</v>
      </c>
      <c r="J462" s="56">
        <f t="shared" si="52"/>
        <v>-432.03</v>
      </c>
      <c r="K462" s="57" t="str">
        <f t="shared" si="53"/>
        <v>NA</v>
      </c>
      <c r="L462" s="57" t="str">
        <f t="shared" si="54"/>
        <v>NA</v>
      </c>
      <c r="M462" s="57" t="str">
        <f t="shared" si="55"/>
        <v>NA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145</v>
      </c>
      <c r="C463" s="51" t="s">
        <v>146</v>
      </c>
      <c r="D463" s="56">
        <v>0</v>
      </c>
      <c r="E463" s="56">
        <v>0</v>
      </c>
      <c r="F463" s="56">
        <v>0</v>
      </c>
      <c r="G463" s="56">
        <v>21.98</v>
      </c>
      <c r="H463" s="56">
        <v>0</v>
      </c>
      <c r="I463" s="56">
        <f t="shared" si="51"/>
        <v>21.98</v>
      </c>
      <c r="J463" s="56">
        <f t="shared" si="52"/>
        <v>-21.98</v>
      </c>
      <c r="K463" s="57" t="str">
        <f t="shared" si="53"/>
        <v>NA</v>
      </c>
      <c r="L463" s="57" t="str">
        <f t="shared" si="54"/>
        <v>NA</v>
      </c>
      <c r="M463" s="57" t="str">
        <f t="shared" si="5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147</v>
      </c>
      <c r="C464" s="51" t="s">
        <v>148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51"/>
        <v>0</v>
      </c>
      <c r="J464" s="56">
        <f t="shared" si="52"/>
        <v>0</v>
      </c>
      <c r="K464" s="57" t="str">
        <f t="shared" si="53"/>
        <v>NA</v>
      </c>
      <c r="L464" s="57" t="str">
        <f t="shared" si="54"/>
        <v>NA</v>
      </c>
      <c r="M464" s="57" t="str">
        <f t="shared" si="55"/>
        <v>NA</v>
      </c>
      <c r="R464" s="53"/>
      <c r="S464" s="53"/>
      <c r="T464" s="53"/>
      <c r="U464" s="53"/>
      <c r="V464" s="53"/>
    </row>
    <row r="465" spans="2:22" s="51" customFormat="1" x14ac:dyDescent="0.2">
      <c r="B465" s="51" t="s">
        <v>161</v>
      </c>
      <c r="C465" s="51" t="s">
        <v>162</v>
      </c>
      <c r="D465" s="56">
        <v>0</v>
      </c>
      <c r="E465" s="56">
        <v>0</v>
      </c>
      <c r="F465" s="56">
        <v>0</v>
      </c>
      <c r="G465" s="56">
        <v>1.57</v>
      </c>
      <c r="H465" s="56">
        <v>0</v>
      </c>
      <c r="I465" s="56">
        <f t="shared" si="51"/>
        <v>1.57</v>
      </c>
      <c r="J465" s="56">
        <f t="shared" si="52"/>
        <v>-1.57</v>
      </c>
      <c r="K465" s="57" t="str">
        <f t="shared" si="53"/>
        <v>NA</v>
      </c>
      <c r="L465" s="57" t="str">
        <f t="shared" si="54"/>
        <v>NA</v>
      </c>
      <c r="M465" s="57" t="str">
        <f t="shared" si="55"/>
        <v>NA</v>
      </c>
      <c r="R465" s="53"/>
      <c r="S465" s="53"/>
      <c r="T465" s="53"/>
      <c r="U465" s="53"/>
      <c r="V465" s="53"/>
    </row>
    <row r="466" spans="2:22" s="51" customFormat="1" x14ac:dyDescent="0.2">
      <c r="B466" s="51" t="s">
        <v>163</v>
      </c>
      <c r="C466" s="51" t="s">
        <v>164</v>
      </c>
      <c r="D466" s="56">
        <v>430000</v>
      </c>
      <c r="E466" s="56">
        <v>699270</v>
      </c>
      <c r="F466" s="56">
        <v>46050.35</v>
      </c>
      <c r="G466" s="56">
        <v>680313.29</v>
      </c>
      <c r="H466" s="56">
        <v>8640</v>
      </c>
      <c r="I466" s="56">
        <f t="shared" si="51"/>
        <v>688953.29</v>
      </c>
      <c r="J466" s="56">
        <f t="shared" si="52"/>
        <v>10316.709999999963</v>
      </c>
      <c r="K466" s="57">
        <f t="shared" si="53"/>
        <v>1.4753542980536792E-2</v>
      </c>
      <c r="L466" s="57">
        <f t="shared" si="54"/>
        <v>-0.93414510847026189</v>
      </c>
      <c r="M466" s="57">
        <f t="shared" si="55"/>
        <v>-2.7109285397628902E-2</v>
      </c>
      <c r="R466" s="53"/>
      <c r="S466" s="53"/>
      <c r="T466" s="53"/>
      <c r="U466" s="53"/>
      <c r="V466" s="53"/>
    </row>
    <row r="467" spans="2:22" s="51" customFormat="1" x14ac:dyDescent="0.2">
      <c r="B467" s="51" t="s">
        <v>263</v>
      </c>
      <c r="C467" s="51" t="s">
        <v>264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1"/>
        <v>0</v>
      </c>
      <c r="J467" s="56">
        <f t="shared" si="52"/>
        <v>0</v>
      </c>
      <c r="K467" s="57" t="str">
        <f t="shared" si="53"/>
        <v>NA</v>
      </c>
      <c r="L467" s="57" t="str">
        <f t="shared" si="54"/>
        <v>NA</v>
      </c>
      <c r="M467" s="57" t="str">
        <f t="shared" si="55"/>
        <v>NA</v>
      </c>
      <c r="R467" s="53"/>
      <c r="S467" s="53"/>
      <c r="T467" s="53"/>
      <c r="U467" s="53"/>
      <c r="V467" s="53"/>
    </row>
    <row r="468" spans="2:22" s="51" customFormat="1" x14ac:dyDescent="0.2">
      <c r="B468" s="51" t="s">
        <v>479</v>
      </c>
      <c r="C468" s="51" t="s">
        <v>480</v>
      </c>
      <c r="D468" s="56">
        <v>30000</v>
      </c>
      <c r="E468" s="56">
        <v>9000</v>
      </c>
      <c r="F468" s="56">
        <v>0</v>
      </c>
      <c r="G468" s="56">
        <v>8900</v>
      </c>
      <c r="H468" s="56">
        <v>0</v>
      </c>
      <c r="I468" s="56">
        <f t="shared" si="51"/>
        <v>8900</v>
      </c>
      <c r="J468" s="56">
        <f t="shared" si="52"/>
        <v>100</v>
      </c>
      <c r="K468" s="57">
        <f t="shared" si="53"/>
        <v>1.1111111111111112E-2</v>
      </c>
      <c r="L468" s="57">
        <f t="shared" si="54"/>
        <v>-1</v>
      </c>
      <c r="M468" s="57">
        <f t="shared" si="55"/>
        <v>-1.1111111111111112E-2</v>
      </c>
      <c r="R468" s="53"/>
      <c r="S468" s="53"/>
      <c r="T468" s="53"/>
      <c r="U468" s="53"/>
      <c r="V468" s="53"/>
    </row>
    <row r="469" spans="2:22" s="51" customFormat="1" x14ac:dyDescent="0.2">
      <c r="B469" s="51" t="s">
        <v>241</v>
      </c>
      <c r="C469" s="51" t="s">
        <v>242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51"/>
        <v>0</v>
      </c>
      <c r="J469" s="56">
        <f t="shared" si="52"/>
        <v>0</v>
      </c>
      <c r="K469" s="57" t="str">
        <f t="shared" si="53"/>
        <v>NA</v>
      </c>
      <c r="L469" s="57" t="str">
        <f t="shared" si="54"/>
        <v>NA</v>
      </c>
      <c r="M469" s="57" t="str">
        <f t="shared" si="55"/>
        <v>NA</v>
      </c>
      <c r="R469" s="53"/>
      <c r="S469" s="53"/>
      <c r="T469" s="53"/>
      <c r="U469" s="53"/>
      <c r="V469" s="53"/>
    </row>
    <row r="470" spans="2:22" s="51" customFormat="1" x14ac:dyDescent="0.2">
      <c r="B470" s="51" t="s">
        <v>481</v>
      </c>
      <c r="C470" s="51" t="s">
        <v>482</v>
      </c>
      <c r="D470" s="56">
        <v>55000</v>
      </c>
      <c r="E470" s="56">
        <v>300</v>
      </c>
      <c r="F470" s="56">
        <v>0</v>
      </c>
      <c r="G470" s="56">
        <v>227.5</v>
      </c>
      <c r="H470" s="56">
        <v>0</v>
      </c>
      <c r="I470" s="56">
        <f t="shared" si="51"/>
        <v>227.5</v>
      </c>
      <c r="J470" s="56">
        <f t="shared" si="52"/>
        <v>72.5</v>
      </c>
      <c r="K470" s="57">
        <f t="shared" si="53"/>
        <v>0.24166666666666667</v>
      </c>
      <c r="L470" s="57">
        <f t="shared" si="54"/>
        <v>-1</v>
      </c>
      <c r="M470" s="57">
        <f t="shared" si="55"/>
        <v>-0.24166666666666667</v>
      </c>
      <c r="R470" s="53"/>
      <c r="S470" s="53"/>
      <c r="T470" s="53"/>
      <c r="U470" s="53"/>
      <c r="V470" s="53"/>
    </row>
    <row r="471" spans="2:22" s="51" customFormat="1" x14ac:dyDescent="0.2">
      <c r="B471" s="51" t="s">
        <v>483</v>
      </c>
      <c r="C471" s="51" t="s">
        <v>484</v>
      </c>
      <c r="D471" s="56">
        <v>20000</v>
      </c>
      <c r="E471" s="56">
        <v>34000</v>
      </c>
      <c r="F471" s="56">
        <v>13444.3</v>
      </c>
      <c r="G471" s="56">
        <v>28020.52</v>
      </c>
      <c r="H471" s="56">
        <v>1060</v>
      </c>
      <c r="I471" s="56">
        <f t="shared" si="51"/>
        <v>29080.52</v>
      </c>
      <c r="J471" s="56">
        <f t="shared" si="52"/>
        <v>4919.4799999999996</v>
      </c>
      <c r="K471" s="57">
        <f t="shared" si="53"/>
        <v>0.1446905882352941</v>
      </c>
      <c r="L471" s="57">
        <f t="shared" si="54"/>
        <v>-0.60457941176470587</v>
      </c>
      <c r="M471" s="57">
        <f t="shared" si="55"/>
        <v>-0.1758670588235294</v>
      </c>
      <c r="R471" s="53"/>
      <c r="S471" s="53"/>
      <c r="T471" s="53"/>
      <c r="U471" s="53"/>
      <c r="V471" s="53"/>
    </row>
    <row r="472" spans="2:22" s="51" customFormat="1" x14ac:dyDescent="0.2">
      <c r="B472" s="51" t="s">
        <v>485</v>
      </c>
      <c r="C472" s="51" t="s">
        <v>486</v>
      </c>
      <c r="D472" s="56">
        <v>128000</v>
      </c>
      <c r="E472" s="56">
        <v>604300</v>
      </c>
      <c r="F472" s="56">
        <v>0</v>
      </c>
      <c r="G472" s="56">
        <v>604297.35</v>
      </c>
      <c r="H472" s="56">
        <v>0</v>
      </c>
      <c r="I472" s="56">
        <f t="shared" si="51"/>
        <v>604297.35</v>
      </c>
      <c r="J472" s="56">
        <f t="shared" si="52"/>
        <v>2.6500000000232831</v>
      </c>
      <c r="K472" s="57">
        <f t="shared" si="53"/>
        <v>4.3852391196810908E-6</v>
      </c>
      <c r="L472" s="57">
        <f t="shared" si="54"/>
        <v>-1</v>
      </c>
      <c r="M472" s="57">
        <f t="shared" si="55"/>
        <v>-4.3852391196810908E-6</v>
      </c>
      <c r="R472" s="53"/>
      <c r="S472" s="53"/>
      <c r="T472" s="53"/>
      <c r="U472" s="53"/>
      <c r="V472" s="53"/>
    </row>
    <row r="473" spans="2:22" s="51" customFormat="1" x14ac:dyDescent="0.2">
      <c r="B473" s="51" t="s">
        <v>173</v>
      </c>
      <c r="C473" s="51" t="s">
        <v>174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51"/>
        <v>0</v>
      </c>
      <c r="J473" s="56">
        <f t="shared" si="52"/>
        <v>0</v>
      </c>
      <c r="K473" s="57" t="str">
        <f t="shared" si="53"/>
        <v>NA</v>
      </c>
      <c r="L473" s="57" t="str">
        <f t="shared" si="54"/>
        <v>NA</v>
      </c>
      <c r="M473" s="57" t="str">
        <f t="shared" si="55"/>
        <v>NA</v>
      </c>
      <c r="R473" s="53"/>
      <c r="S473" s="53"/>
      <c r="T473" s="53"/>
      <c r="U473" s="53"/>
      <c r="V473" s="53"/>
    </row>
    <row r="474" spans="2:22" s="51" customFormat="1" x14ac:dyDescent="0.2">
      <c r="B474" s="51" t="s">
        <v>249</v>
      </c>
      <c r="C474" s="51" t="s">
        <v>250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51"/>
        <v>0</v>
      </c>
      <c r="J474" s="56">
        <f t="shared" si="52"/>
        <v>0</v>
      </c>
      <c r="K474" s="57" t="str">
        <f t="shared" si="53"/>
        <v>NA</v>
      </c>
      <c r="L474" s="57" t="str">
        <f t="shared" si="54"/>
        <v>NA</v>
      </c>
      <c r="M474" s="57" t="str">
        <f t="shared" si="55"/>
        <v>NA</v>
      </c>
      <c r="R474" s="53"/>
      <c r="S474" s="53"/>
      <c r="T474" s="53"/>
      <c r="U474" s="53"/>
      <c r="V474" s="53"/>
    </row>
    <row r="475" spans="2:22" s="51" customFormat="1" x14ac:dyDescent="0.2">
      <c r="B475" s="51" t="s">
        <v>185</v>
      </c>
      <c r="C475" s="51" t="s">
        <v>186</v>
      </c>
      <c r="D475" s="56">
        <v>8000</v>
      </c>
      <c r="E475" s="56">
        <v>19100</v>
      </c>
      <c r="F475" s="56">
        <v>1980.2</v>
      </c>
      <c r="G475" s="56">
        <v>15694.13</v>
      </c>
      <c r="H475" s="56">
        <v>0</v>
      </c>
      <c r="I475" s="56">
        <f t="shared" si="51"/>
        <v>15694.13</v>
      </c>
      <c r="J475" s="56">
        <f t="shared" si="52"/>
        <v>3405.8700000000008</v>
      </c>
      <c r="K475" s="57">
        <f t="shared" si="53"/>
        <v>0.17831780104712047</v>
      </c>
      <c r="L475" s="57">
        <f t="shared" si="54"/>
        <v>-0.89632460732984287</v>
      </c>
      <c r="M475" s="57">
        <f t="shared" si="55"/>
        <v>-0.17831780104712047</v>
      </c>
      <c r="R475" s="53"/>
      <c r="S475" s="53"/>
      <c r="T475" s="53"/>
      <c r="U475" s="53"/>
      <c r="V475" s="53"/>
    </row>
    <row r="476" spans="2:22" s="51" customFormat="1" x14ac:dyDescent="0.2">
      <c r="B476" s="51" t="s">
        <v>487</v>
      </c>
      <c r="C476" s="51" t="s">
        <v>488</v>
      </c>
      <c r="D476" s="56">
        <v>45000</v>
      </c>
      <c r="E476" s="56">
        <v>38000</v>
      </c>
      <c r="F476" s="56">
        <v>1560.34</v>
      </c>
      <c r="G476" s="56">
        <v>16202</v>
      </c>
      <c r="H476" s="56">
        <v>0</v>
      </c>
      <c r="I476" s="56">
        <f t="shared" si="46"/>
        <v>16202</v>
      </c>
      <c r="J476" s="56">
        <f t="shared" si="47"/>
        <v>21798</v>
      </c>
      <c r="K476" s="57">
        <f t="shared" si="48"/>
        <v>0.57363157894736838</v>
      </c>
      <c r="L476" s="57">
        <f t="shared" si="49"/>
        <v>-0.95893842105263172</v>
      </c>
      <c r="M476" s="57">
        <f t="shared" si="50"/>
        <v>-0.57363157894736838</v>
      </c>
      <c r="R476" s="53"/>
      <c r="S476" s="53"/>
      <c r="T476" s="53"/>
      <c r="U476" s="53"/>
      <c r="V476" s="53"/>
    </row>
    <row r="477" spans="2:22" s="51" customFormat="1" x14ac:dyDescent="0.2">
      <c r="B477" s="51" t="s">
        <v>489</v>
      </c>
      <c r="C477" s="51" t="s">
        <v>490</v>
      </c>
      <c r="D477" s="56">
        <v>30000</v>
      </c>
      <c r="E477" s="56">
        <v>70000</v>
      </c>
      <c r="F477" s="56">
        <v>6656.85</v>
      </c>
      <c r="G477" s="56">
        <v>49576.26</v>
      </c>
      <c r="H477" s="56">
        <v>4233.26</v>
      </c>
      <c r="I477" s="56">
        <f t="shared" si="46"/>
        <v>53809.520000000004</v>
      </c>
      <c r="J477" s="56">
        <f t="shared" si="47"/>
        <v>16190.479999999996</v>
      </c>
      <c r="K477" s="57">
        <f t="shared" si="48"/>
        <v>0.23129257142857138</v>
      </c>
      <c r="L477" s="57">
        <f t="shared" si="49"/>
        <v>-0.90490214285714288</v>
      </c>
      <c r="M477" s="57">
        <f t="shared" si="50"/>
        <v>-0.29176771428571424</v>
      </c>
      <c r="R477" s="53"/>
      <c r="S477" s="53"/>
      <c r="T477" s="53"/>
      <c r="U477" s="53"/>
      <c r="V477" s="53"/>
    </row>
    <row r="478" spans="2:22" s="51" customFormat="1" x14ac:dyDescent="0.2">
      <c r="B478" s="51" t="s">
        <v>193</v>
      </c>
      <c r="C478" s="51" t="s">
        <v>194</v>
      </c>
      <c r="D478" s="56">
        <v>126082.28</v>
      </c>
      <c r="E478" s="56">
        <v>39182.28</v>
      </c>
      <c r="F478" s="56">
        <v>2510.41</v>
      </c>
      <c r="G478" s="56">
        <v>28088.06</v>
      </c>
      <c r="H478" s="56">
        <v>3231.52</v>
      </c>
      <c r="I478" s="56">
        <f t="shared" si="46"/>
        <v>31319.58</v>
      </c>
      <c r="J478" s="56">
        <f t="shared" si="47"/>
        <v>7862.6999999999971</v>
      </c>
      <c r="K478" s="57">
        <f t="shared" si="48"/>
        <v>0.20066979256949818</v>
      </c>
      <c r="L478" s="57">
        <f t="shared" si="49"/>
        <v>-0.93592996630109315</v>
      </c>
      <c r="M478" s="57">
        <f t="shared" si="50"/>
        <v>-0.28314380888503676</v>
      </c>
      <c r="R478" s="53"/>
      <c r="S478" s="53"/>
      <c r="T478" s="53"/>
      <c r="U478" s="53"/>
      <c r="V478" s="53"/>
    </row>
    <row r="479" spans="2:22" s="51" customFormat="1" x14ac:dyDescent="0.2">
      <c r="B479" s="51" t="s">
        <v>491</v>
      </c>
      <c r="C479" s="51" t="s">
        <v>492</v>
      </c>
      <c r="D479" s="56">
        <v>50000</v>
      </c>
      <c r="E479" s="56">
        <v>56600</v>
      </c>
      <c r="F479" s="56">
        <v>4052.29</v>
      </c>
      <c r="G479" s="56">
        <v>55199.48</v>
      </c>
      <c r="H479" s="56">
        <v>411.37</v>
      </c>
      <c r="I479" s="56">
        <f t="shared" si="46"/>
        <v>55610.850000000006</v>
      </c>
      <c r="J479" s="56">
        <f t="shared" si="47"/>
        <v>989.14999999999418</v>
      </c>
      <c r="K479" s="57">
        <f t="shared" si="48"/>
        <v>1.747614840989389E-2</v>
      </c>
      <c r="L479" s="57">
        <f t="shared" si="49"/>
        <v>-0.92840477031802116</v>
      </c>
      <c r="M479" s="57">
        <f t="shared" si="50"/>
        <v>-2.4744169611307362E-2</v>
      </c>
      <c r="R479" s="53"/>
      <c r="S479" s="53"/>
      <c r="T479" s="53"/>
      <c r="U479" s="53"/>
      <c r="V479" s="53"/>
    </row>
    <row r="480" spans="2:22" s="51" customFormat="1" x14ac:dyDescent="0.2">
      <c r="B480" s="51" t="s">
        <v>493</v>
      </c>
      <c r="C480" s="51" t="s">
        <v>494</v>
      </c>
      <c r="D480" s="56">
        <v>350000</v>
      </c>
      <c r="E480" s="56">
        <v>618500</v>
      </c>
      <c r="F480" s="56">
        <v>33603.82</v>
      </c>
      <c r="G480" s="56">
        <v>386217.76</v>
      </c>
      <c r="H480" s="56">
        <v>229418.65</v>
      </c>
      <c r="I480" s="56">
        <f t="shared" si="46"/>
        <v>615636.41</v>
      </c>
      <c r="J480" s="56">
        <f t="shared" si="47"/>
        <v>2863.5899999999674</v>
      </c>
      <c r="K480" s="57">
        <f t="shared" si="48"/>
        <v>4.6298949070330917E-3</v>
      </c>
      <c r="L480" s="57">
        <f t="shared" si="49"/>
        <v>-0.94566884397736473</v>
      </c>
      <c r="M480" s="57">
        <f t="shared" si="50"/>
        <v>-0.37555738075990297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495</v>
      </c>
      <c r="C481" s="51" t="s">
        <v>496</v>
      </c>
      <c r="D481" s="56">
        <v>350000</v>
      </c>
      <c r="E481" s="56">
        <v>716500</v>
      </c>
      <c r="F481" s="56">
        <v>157901.04999999999</v>
      </c>
      <c r="G481" s="56">
        <v>647624.48</v>
      </c>
      <c r="H481" s="56">
        <v>59322.73</v>
      </c>
      <c r="I481" s="56">
        <f t="shared" si="46"/>
        <v>706947.21</v>
      </c>
      <c r="J481" s="56">
        <f t="shared" si="47"/>
        <v>9552.7900000000373</v>
      </c>
      <c r="K481" s="57">
        <f t="shared" si="48"/>
        <v>1.3332575017445969E-2</v>
      </c>
      <c r="L481" s="57">
        <f t="shared" si="49"/>
        <v>-0.77962170272156306</v>
      </c>
      <c r="M481" s="57">
        <f t="shared" si="50"/>
        <v>-9.6127732030704835E-2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219</v>
      </c>
      <c r="C482" s="51" t="s">
        <v>220</v>
      </c>
      <c r="D482" s="56">
        <v>175000</v>
      </c>
      <c r="E482" s="56">
        <v>18300</v>
      </c>
      <c r="F482" s="56">
        <v>0</v>
      </c>
      <c r="G482" s="56">
        <v>18278</v>
      </c>
      <c r="H482" s="56">
        <v>0</v>
      </c>
      <c r="I482" s="56">
        <f t="shared" si="46"/>
        <v>18278</v>
      </c>
      <c r="J482" s="56">
        <f t="shared" si="47"/>
        <v>22</v>
      </c>
      <c r="K482" s="57">
        <f t="shared" si="48"/>
        <v>1.2021857923497268E-3</v>
      </c>
      <c r="L482" s="57">
        <f t="shared" si="49"/>
        <v>-1</v>
      </c>
      <c r="M482" s="57">
        <f t="shared" si="50"/>
        <v>-1.2021857923497268E-3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223</v>
      </c>
      <c r="C483" s="51" t="s">
        <v>224</v>
      </c>
      <c r="D483" s="56">
        <v>60000</v>
      </c>
      <c r="E483" s="56">
        <v>65300</v>
      </c>
      <c r="F483" s="56">
        <v>1825</v>
      </c>
      <c r="G483" s="56">
        <v>60811.65</v>
      </c>
      <c r="H483" s="56">
        <v>0</v>
      </c>
      <c r="I483" s="56">
        <f t="shared" si="46"/>
        <v>60811.65</v>
      </c>
      <c r="J483" s="56">
        <f t="shared" si="47"/>
        <v>4488.3499999999985</v>
      </c>
      <c r="K483" s="57">
        <f t="shared" si="48"/>
        <v>6.8734303215926468E-2</v>
      </c>
      <c r="L483" s="57">
        <f t="shared" si="49"/>
        <v>-0.972052067381317</v>
      </c>
      <c r="M483" s="57">
        <f t="shared" si="50"/>
        <v>-6.8734303215926468E-2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497</v>
      </c>
      <c r="C484" s="51" t="s">
        <v>498</v>
      </c>
      <c r="D484" s="56">
        <v>40000</v>
      </c>
      <c r="E484" s="56">
        <v>57000</v>
      </c>
      <c r="F484" s="56">
        <v>828.91</v>
      </c>
      <c r="G484" s="56">
        <v>46164.67</v>
      </c>
      <c r="H484" s="56">
        <v>0</v>
      </c>
      <c r="I484" s="56">
        <f t="shared" si="46"/>
        <v>46164.67</v>
      </c>
      <c r="J484" s="56">
        <f t="shared" si="47"/>
        <v>10835.330000000002</v>
      </c>
      <c r="K484" s="57">
        <f t="shared" si="48"/>
        <v>0.19009350877192985</v>
      </c>
      <c r="L484" s="57">
        <f t="shared" si="49"/>
        <v>-0.98545771929824555</v>
      </c>
      <c r="M484" s="57">
        <f t="shared" si="50"/>
        <v>-0.19009350877192985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225</v>
      </c>
      <c r="C485" s="51" t="s">
        <v>226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46"/>
        <v>0</v>
      </c>
      <c r="J485" s="56">
        <f t="shared" si="47"/>
        <v>0</v>
      </c>
      <c r="K485" s="57" t="str">
        <f t="shared" si="48"/>
        <v>NA</v>
      </c>
      <c r="L485" s="57" t="str">
        <f t="shared" si="49"/>
        <v>NA</v>
      </c>
      <c r="M485" s="57" t="str">
        <f t="shared" si="50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408</v>
      </c>
      <c r="B486" s="63"/>
      <c r="C486" s="63"/>
      <c r="D486" s="64">
        <v>1897082.28</v>
      </c>
      <c r="E486" s="64">
        <v>3045352.2800000003</v>
      </c>
      <c r="F486" s="64">
        <v>270413.51999999996</v>
      </c>
      <c r="G486" s="64">
        <v>2647673.23</v>
      </c>
      <c r="H486" s="64">
        <v>306317.52999999997</v>
      </c>
      <c r="I486" s="64">
        <f t="shared" si="46"/>
        <v>2953990.76</v>
      </c>
      <c r="J486" s="64">
        <f t="shared" si="47"/>
        <v>91361.520000000484</v>
      </c>
      <c r="K486" s="65">
        <f t="shared" si="48"/>
        <v>3.0000312476164654E-2</v>
      </c>
      <c r="L486" s="65">
        <f t="shared" si="49"/>
        <v>-0.91120451916978218</v>
      </c>
      <c r="M486" s="65">
        <f t="shared" si="50"/>
        <v>-0.13058556562132781</v>
      </c>
      <c r="R486" s="53"/>
      <c r="S486" s="53"/>
      <c r="T486" s="53"/>
      <c r="U486" s="53"/>
      <c r="V486" s="53"/>
    </row>
    <row r="487" spans="1:22" s="51" customFormat="1" x14ac:dyDescent="0.2">
      <c r="A487" s="51" t="s">
        <v>499</v>
      </c>
      <c r="B487" s="51" t="s">
        <v>163</v>
      </c>
      <c r="C487" s="51" t="s">
        <v>164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f t="shared" si="46"/>
        <v>0</v>
      </c>
      <c r="J487" s="56">
        <f t="shared" si="47"/>
        <v>0</v>
      </c>
      <c r="K487" s="57" t="str">
        <f t="shared" si="48"/>
        <v>NA</v>
      </c>
      <c r="L487" s="57" t="str">
        <f t="shared" si="49"/>
        <v>NA</v>
      </c>
      <c r="M487" s="57" t="str">
        <f t="shared" si="50"/>
        <v>NA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177</v>
      </c>
      <c r="C488" s="51" t="s">
        <v>178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46"/>
        <v>0</v>
      </c>
      <c r="J488" s="56">
        <f t="shared" si="47"/>
        <v>0</v>
      </c>
      <c r="K488" s="57" t="str">
        <f t="shared" si="48"/>
        <v>NA</v>
      </c>
      <c r="L488" s="57" t="str">
        <f t="shared" si="49"/>
        <v>NA</v>
      </c>
      <c r="M488" s="57" t="str">
        <f t="shared" si="50"/>
        <v>NA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193</v>
      </c>
      <c r="C489" s="51" t="s">
        <v>194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46"/>
        <v>0</v>
      </c>
      <c r="J489" s="56">
        <f t="shared" si="47"/>
        <v>0</v>
      </c>
      <c r="K489" s="57" t="str">
        <f t="shared" si="48"/>
        <v>NA</v>
      </c>
      <c r="L489" s="57" t="str">
        <f t="shared" si="49"/>
        <v>NA</v>
      </c>
      <c r="M489" s="57" t="str">
        <f t="shared" si="50"/>
        <v>NA</v>
      </c>
      <c r="R489" s="53"/>
      <c r="S489" s="53"/>
      <c r="T489" s="53"/>
      <c r="U489" s="53"/>
      <c r="V489" s="53"/>
    </row>
    <row r="490" spans="1:22" s="51" customFormat="1" x14ac:dyDescent="0.2">
      <c r="A490" s="63" t="s">
        <v>500</v>
      </c>
      <c r="B490" s="63"/>
      <c r="C490" s="63"/>
      <c r="D490" s="64">
        <v>0</v>
      </c>
      <c r="E490" s="64">
        <v>0</v>
      </c>
      <c r="F490" s="64">
        <v>0</v>
      </c>
      <c r="G490" s="64">
        <v>0</v>
      </c>
      <c r="H490" s="64">
        <v>0</v>
      </c>
      <c r="I490" s="64">
        <f t="shared" si="46"/>
        <v>0</v>
      </c>
      <c r="J490" s="64">
        <f t="shared" si="47"/>
        <v>0</v>
      </c>
      <c r="K490" s="65" t="str">
        <f t="shared" si="48"/>
        <v>NA</v>
      </c>
      <c r="L490" s="65" t="str">
        <f t="shared" si="49"/>
        <v>NA</v>
      </c>
      <c r="M490" s="65" t="str">
        <f t="shared" si="50"/>
        <v>NA</v>
      </c>
      <c r="R490" s="53"/>
      <c r="S490" s="53"/>
      <c r="T490" s="53"/>
      <c r="U490" s="53"/>
      <c r="V490" s="53"/>
    </row>
    <row r="491" spans="1:22" s="51" customFormat="1" x14ac:dyDescent="0.2">
      <c r="A491" s="51" t="s">
        <v>409</v>
      </c>
      <c r="B491" s="51" t="s">
        <v>137</v>
      </c>
      <c r="C491" s="51" t="s">
        <v>138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f t="shared" si="46"/>
        <v>0</v>
      </c>
      <c r="J491" s="56">
        <f t="shared" si="47"/>
        <v>0</v>
      </c>
      <c r="K491" s="57" t="str">
        <f t="shared" si="48"/>
        <v>NA</v>
      </c>
      <c r="L491" s="57" t="str">
        <f t="shared" si="49"/>
        <v>NA</v>
      </c>
      <c r="M491" s="57" t="str">
        <f t="shared" si="50"/>
        <v>NA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161</v>
      </c>
      <c r="C492" s="51" t="s">
        <v>162</v>
      </c>
      <c r="D492" s="56">
        <v>0</v>
      </c>
      <c r="E492" s="56">
        <v>0</v>
      </c>
      <c r="F492" s="56">
        <v>0</v>
      </c>
      <c r="G492" s="56">
        <v>0</v>
      </c>
      <c r="H492" s="56">
        <v>0</v>
      </c>
      <c r="I492" s="56">
        <f t="shared" si="46"/>
        <v>0</v>
      </c>
      <c r="J492" s="56">
        <f t="shared" si="47"/>
        <v>0</v>
      </c>
      <c r="K492" s="57" t="str">
        <f t="shared" si="48"/>
        <v>NA</v>
      </c>
      <c r="L492" s="57" t="str">
        <f t="shared" si="49"/>
        <v>NA</v>
      </c>
      <c r="M492" s="57" t="str">
        <f t="shared" si="50"/>
        <v>NA</v>
      </c>
      <c r="R492" s="53"/>
      <c r="S492" s="53"/>
      <c r="T492" s="53"/>
      <c r="U492" s="53"/>
      <c r="V492" s="53"/>
    </row>
    <row r="493" spans="1:22" s="51" customFormat="1" x14ac:dyDescent="0.2">
      <c r="B493" s="51" t="s">
        <v>163</v>
      </c>
      <c r="C493" s="51" t="s">
        <v>164</v>
      </c>
      <c r="D493" s="56">
        <v>26102643</v>
      </c>
      <c r="E493" s="56">
        <v>1596203.28</v>
      </c>
      <c r="F493" s="56">
        <v>175789.37</v>
      </c>
      <c r="G493" s="56">
        <v>858699.26</v>
      </c>
      <c r="H493" s="56">
        <v>0</v>
      </c>
      <c r="I493" s="56">
        <f t="shared" si="46"/>
        <v>858699.26</v>
      </c>
      <c r="J493" s="56">
        <f t="shared" si="47"/>
        <v>737504.02</v>
      </c>
      <c r="K493" s="57">
        <f t="shared" si="48"/>
        <v>0.46203640177960292</v>
      </c>
      <c r="L493" s="57">
        <f t="shared" si="49"/>
        <v>-0.88987031150568752</v>
      </c>
      <c r="M493" s="57">
        <f t="shared" si="50"/>
        <v>-0.46203640177960292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330</v>
      </c>
      <c r="C494" s="51" t="s">
        <v>331</v>
      </c>
      <c r="D494" s="56">
        <v>5790672.4499999983</v>
      </c>
      <c r="E494" s="56">
        <v>6877631.8700000001</v>
      </c>
      <c r="F494" s="56">
        <v>0</v>
      </c>
      <c r="G494" s="56">
        <v>193895.50000000003</v>
      </c>
      <c r="H494" s="56">
        <v>268002.27999999997</v>
      </c>
      <c r="I494" s="56">
        <f t="shared" si="46"/>
        <v>461897.78</v>
      </c>
      <c r="J494" s="56">
        <f t="shared" si="47"/>
        <v>6415734.0899999999</v>
      </c>
      <c r="K494" s="57">
        <f t="shared" si="48"/>
        <v>0.93284057816255284</v>
      </c>
      <c r="L494" s="57">
        <f t="shared" si="49"/>
        <v>-1</v>
      </c>
      <c r="M494" s="57">
        <f t="shared" si="50"/>
        <v>-0.97180781064398547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217</v>
      </c>
      <c r="C495" s="51" t="s">
        <v>218</v>
      </c>
      <c r="D495" s="56">
        <v>122405459.94999997</v>
      </c>
      <c r="E495" s="56">
        <v>119152709.84999998</v>
      </c>
      <c r="F495" s="56">
        <v>4488223.5099999988</v>
      </c>
      <c r="G495" s="56">
        <v>19101976.350000024</v>
      </c>
      <c r="H495" s="56">
        <v>1143223.75</v>
      </c>
      <c r="I495" s="56">
        <f t="shared" si="46"/>
        <v>20245200.100000024</v>
      </c>
      <c r="J495" s="56">
        <f t="shared" si="47"/>
        <v>98907509.749999955</v>
      </c>
      <c r="K495" s="57">
        <f t="shared" si="48"/>
        <v>0.83009030910428738</v>
      </c>
      <c r="L495" s="57">
        <f t="shared" si="49"/>
        <v>-0.96233217426905204</v>
      </c>
      <c r="M495" s="57">
        <f t="shared" si="50"/>
        <v>-0.8396849188403076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219</v>
      </c>
      <c r="C496" s="51" t="s">
        <v>220</v>
      </c>
      <c r="D496" s="56">
        <v>4488000</v>
      </c>
      <c r="E496" s="56">
        <v>4614423.5</v>
      </c>
      <c r="F496" s="56">
        <v>0</v>
      </c>
      <c r="G496" s="56">
        <v>0</v>
      </c>
      <c r="H496" s="56">
        <v>0</v>
      </c>
      <c r="I496" s="56">
        <f t="shared" si="46"/>
        <v>0</v>
      </c>
      <c r="J496" s="56">
        <f t="shared" si="47"/>
        <v>4614423.5</v>
      </c>
      <c r="K496" s="57">
        <f t="shared" si="48"/>
        <v>1</v>
      </c>
      <c r="L496" s="57">
        <f t="shared" si="49"/>
        <v>-1</v>
      </c>
      <c r="M496" s="57">
        <f t="shared" si="50"/>
        <v>-1</v>
      </c>
      <c r="R496" s="53"/>
      <c r="S496" s="53"/>
      <c r="T496" s="53"/>
      <c r="U496" s="53"/>
      <c r="V496" s="53"/>
    </row>
    <row r="497" spans="1:22" s="51" customFormat="1" x14ac:dyDescent="0.2">
      <c r="B497" s="51" t="s">
        <v>221</v>
      </c>
      <c r="C497" s="51" t="s">
        <v>222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46"/>
        <v>0</v>
      </c>
      <c r="J497" s="56">
        <f t="shared" si="47"/>
        <v>0</v>
      </c>
      <c r="K497" s="57" t="str">
        <f t="shared" si="48"/>
        <v>NA</v>
      </c>
      <c r="L497" s="57" t="str">
        <f t="shared" si="49"/>
        <v>NA</v>
      </c>
      <c r="M497" s="57" t="str">
        <f t="shared" si="50"/>
        <v>NA</v>
      </c>
      <c r="R497" s="53"/>
      <c r="S497" s="53"/>
      <c r="T497" s="53"/>
      <c r="U497" s="53"/>
      <c r="V497" s="53"/>
    </row>
    <row r="498" spans="1:22" s="51" customFormat="1" x14ac:dyDescent="0.2">
      <c r="A498" s="63" t="s">
        <v>412</v>
      </c>
      <c r="B498" s="63"/>
      <c r="C498" s="63"/>
      <c r="D498" s="64">
        <v>158786775.39999998</v>
      </c>
      <c r="E498" s="64">
        <v>132240968.49999999</v>
      </c>
      <c r="F498" s="64">
        <v>4664012.879999999</v>
      </c>
      <c r="G498" s="64">
        <v>20154571.110000025</v>
      </c>
      <c r="H498" s="64">
        <v>1411226.03</v>
      </c>
      <c r="I498" s="64">
        <f t="shared" si="46"/>
        <v>21565797.140000027</v>
      </c>
      <c r="J498" s="64">
        <f t="shared" si="47"/>
        <v>110675171.35999995</v>
      </c>
      <c r="K498" s="65">
        <f t="shared" si="48"/>
        <v>0.83692045373971957</v>
      </c>
      <c r="L498" s="65">
        <f t="shared" si="49"/>
        <v>-0.9647309534034455</v>
      </c>
      <c r="M498" s="65">
        <f t="shared" si="50"/>
        <v>-0.84759207877398424</v>
      </c>
      <c r="R498" s="53"/>
      <c r="S498" s="53"/>
      <c r="T498" s="53"/>
      <c r="U498" s="53"/>
      <c r="V498" s="53"/>
    </row>
    <row r="499" spans="1:22" s="51" customFormat="1" x14ac:dyDescent="0.2">
      <c r="A499" s="51" t="s">
        <v>32</v>
      </c>
      <c r="B499" s="51" t="s">
        <v>33</v>
      </c>
      <c r="C499" s="51" t="s">
        <v>34</v>
      </c>
      <c r="D499" s="56">
        <v>891245</v>
      </c>
      <c r="E499" s="56">
        <v>881987</v>
      </c>
      <c r="F499" s="56">
        <v>43965.95</v>
      </c>
      <c r="G499" s="56">
        <v>535781.57000000007</v>
      </c>
      <c r="H499" s="56">
        <v>0</v>
      </c>
      <c r="I499" s="56">
        <f t="shared" si="46"/>
        <v>535781.57000000007</v>
      </c>
      <c r="J499" s="56">
        <f t="shared" si="47"/>
        <v>346205.42999999993</v>
      </c>
      <c r="K499" s="57">
        <f t="shared" si="48"/>
        <v>0.39252894883938189</v>
      </c>
      <c r="L499" s="57">
        <f t="shared" si="49"/>
        <v>-0.95015124939483242</v>
      </c>
      <c r="M499" s="57">
        <f t="shared" si="50"/>
        <v>-0.39252894883938189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396</v>
      </c>
      <c r="C500" s="51" t="s">
        <v>397</v>
      </c>
      <c r="D500" s="56">
        <v>0</v>
      </c>
      <c r="E500" s="56">
        <v>0</v>
      </c>
      <c r="F500" s="56">
        <v>615819.68999999994</v>
      </c>
      <c r="G500" s="56">
        <v>18790827.310000002</v>
      </c>
      <c r="H500" s="56">
        <v>0</v>
      </c>
      <c r="I500" s="56">
        <f t="shared" si="46"/>
        <v>18790827.310000002</v>
      </c>
      <c r="J500" s="56">
        <f t="shared" si="47"/>
        <v>-18790827.310000002</v>
      </c>
      <c r="K500" s="57" t="str">
        <f t="shared" si="48"/>
        <v>NA</v>
      </c>
      <c r="L500" s="57" t="str">
        <f t="shared" si="49"/>
        <v>NA</v>
      </c>
      <c r="M500" s="57" t="str">
        <f t="shared" si="50"/>
        <v>NA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501</v>
      </c>
      <c r="C501" s="51" t="s">
        <v>502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46"/>
        <v>0</v>
      </c>
      <c r="J501" s="56">
        <f t="shared" si="47"/>
        <v>0</v>
      </c>
      <c r="K501" s="57" t="str">
        <f t="shared" si="48"/>
        <v>NA</v>
      </c>
      <c r="L501" s="57" t="str">
        <f t="shared" si="49"/>
        <v>NA</v>
      </c>
      <c r="M501" s="57" t="str">
        <f t="shared" si="50"/>
        <v>NA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503</v>
      </c>
      <c r="C502" s="51" t="s">
        <v>504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46"/>
        <v>0</v>
      </c>
      <c r="J502" s="56">
        <f t="shared" si="47"/>
        <v>0</v>
      </c>
      <c r="K502" s="57" t="str">
        <f t="shared" si="48"/>
        <v>NA</v>
      </c>
      <c r="L502" s="57" t="str">
        <f t="shared" si="49"/>
        <v>NA</v>
      </c>
      <c r="M502" s="57" t="str">
        <f t="shared" si="50"/>
        <v>NA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505</v>
      </c>
      <c r="C503" s="51" t="s">
        <v>506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46"/>
        <v>0</v>
      </c>
      <c r="J503" s="56">
        <f t="shared" si="47"/>
        <v>0</v>
      </c>
      <c r="K503" s="57" t="str">
        <f t="shared" si="48"/>
        <v>NA</v>
      </c>
      <c r="L503" s="57" t="str">
        <f t="shared" si="49"/>
        <v>NA</v>
      </c>
      <c r="M503" s="57" t="str">
        <f t="shared" si="50"/>
        <v>NA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507</v>
      </c>
      <c r="C504" s="51" t="s">
        <v>508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46"/>
        <v>0</v>
      </c>
      <c r="J504" s="56">
        <f t="shared" si="47"/>
        <v>0</v>
      </c>
      <c r="K504" s="57" t="str">
        <f t="shared" si="48"/>
        <v>NA</v>
      </c>
      <c r="L504" s="57" t="str">
        <f t="shared" si="49"/>
        <v>NA</v>
      </c>
      <c r="M504" s="57" t="str">
        <f t="shared" si="50"/>
        <v>NA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509</v>
      </c>
      <c r="C505" s="51" t="s">
        <v>510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46"/>
        <v>0</v>
      </c>
      <c r="J505" s="56">
        <f t="shared" si="47"/>
        <v>0</v>
      </c>
      <c r="K505" s="57" t="str">
        <f t="shared" si="48"/>
        <v>NA</v>
      </c>
      <c r="L505" s="57" t="str">
        <f t="shared" si="49"/>
        <v>NA</v>
      </c>
      <c r="M505" s="57" t="str">
        <f t="shared" si="50"/>
        <v>NA</v>
      </c>
      <c r="R505" s="53"/>
      <c r="S505" s="53"/>
      <c r="T505" s="53"/>
      <c r="U505" s="53"/>
      <c r="V505" s="53"/>
    </row>
    <row r="506" spans="1:22" s="51" customFormat="1" x14ac:dyDescent="0.2">
      <c r="A506" s="63" t="s">
        <v>35</v>
      </c>
      <c r="B506" s="63"/>
      <c r="C506" s="63"/>
      <c r="D506" s="64">
        <v>891245</v>
      </c>
      <c r="E506" s="64">
        <v>881987</v>
      </c>
      <c r="F506" s="64">
        <v>659785.6399999999</v>
      </c>
      <c r="G506" s="64">
        <v>19326608.880000003</v>
      </c>
      <c r="H506" s="64">
        <v>0</v>
      </c>
      <c r="I506" s="64">
        <f t="shared" si="46"/>
        <v>19326608.880000003</v>
      </c>
      <c r="J506" s="64">
        <f t="shared" si="47"/>
        <v>-18444621.880000003</v>
      </c>
      <c r="K506" s="65">
        <f t="shared" si="48"/>
        <v>-20.91257794049119</v>
      </c>
      <c r="L506" s="65">
        <f t="shared" si="49"/>
        <v>-0.25193269288549613</v>
      </c>
      <c r="M506" s="65">
        <f t="shared" si="50"/>
        <v>20.91257794049119</v>
      </c>
      <c r="R506" s="53"/>
      <c r="S506" s="53"/>
      <c r="T506" s="53"/>
      <c r="U506" s="53"/>
      <c r="V506" s="53"/>
    </row>
    <row r="507" spans="1:22" s="10" customFormat="1" x14ac:dyDescent="0.2">
      <c r="A507" s="23"/>
      <c r="B507" s="31"/>
      <c r="C507" s="23"/>
      <c r="D507" s="18"/>
      <c r="E507" s="18"/>
      <c r="F507" s="18"/>
      <c r="G507" s="18"/>
      <c r="H507" s="18"/>
      <c r="I507" s="18"/>
      <c r="J507" s="18"/>
      <c r="K507" s="37"/>
      <c r="L507" s="37"/>
      <c r="M507" s="3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15.75" x14ac:dyDescent="0.25">
      <c r="A508" s="25" t="s">
        <v>11</v>
      </c>
      <c r="B508" s="32"/>
      <c r="C508" s="25"/>
      <c r="D508" s="6">
        <f>+D101+D153+D190+D223+D234+D265+D292+D314+D334+D367+D390+D416+D442+D459+D486+D490+D498+D506</f>
        <v>775299989.70999992</v>
      </c>
      <c r="E508" s="6">
        <f t="shared" ref="E508:J508" si="56">+E101+E153+E190+E223+E234+E265+E292+E314+E334+E367+E390+E416+E442+E459+E486+E490+E498+E506</f>
        <v>732504357.95999992</v>
      </c>
      <c r="F508" s="6">
        <f t="shared" si="56"/>
        <v>24924543.589999996</v>
      </c>
      <c r="G508" s="6">
        <f t="shared" si="56"/>
        <v>236477130.00000003</v>
      </c>
      <c r="H508" s="6">
        <f t="shared" si="56"/>
        <v>22685276.680000003</v>
      </c>
      <c r="I508" s="6">
        <f t="shared" si="56"/>
        <v>259162406.68000007</v>
      </c>
      <c r="J508" s="6">
        <f t="shared" si="56"/>
        <v>473341951.28000003</v>
      </c>
      <c r="K508" s="38">
        <f>IF(E508=0,"NA",J508/E508)</f>
        <v>0.6461967715772251</v>
      </c>
      <c r="L508" s="38">
        <f>IF(E508=0,"NA",(  ( F508 - (E508/$L$6)) / (E508/$L$6)))</f>
        <v>-0.9659735217693256</v>
      </c>
      <c r="M508" s="38">
        <f>IF(E508=0,"NA",(  ( G508 - ($M$6*(E508/12))) / ($M$6*(E508/12))))</f>
        <v>-0.67716624832297123</v>
      </c>
      <c r="N508" s="10"/>
    </row>
    <row r="516" spans="11:11" x14ac:dyDescent="0.2">
      <c r="K516" s="18"/>
    </row>
    <row r="517" spans="11:11" x14ac:dyDescent="0.2">
      <c r="K517" s="18"/>
    </row>
  </sheetData>
  <autoFilter ref="A7:M508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9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45</v>
      </c>
      <c r="B8" s="51" t="s">
        <v>511</v>
      </c>
      <c r="C8" s="51" t="s">
        <v>512</v>
      </c>
      <c r="D8" s="56">
        <v>429000000</v>
      </c>
      <c r="E8" s="56">
        <v>429000000</v>
      </c>
      <c r="F8" s="56">
        <v>12939081</v>
      </c>
      <c r="G8" s="56">
        <v>138292522.40000001</v>
      </c>
      <c r="H8" s="56">
        <v>0</v>
      </c>
      <c r="I8" s="56">
        <f t="shared" ref="I8" si="0">SUM(G8:H8)</f>
        <v>138292522.40000001</v>
      </c>
      <c r="J8" s="56">
        <f t="shared" ref="J8" si="1">E8-I8</f>
        <v>290707477.60000002</v>
      </c>
      <c r="K8" s="57">
        <f t="shared" ref="K8:K23" si="2">IF(E8=0,"NA",J8/E8)</f>
        <v>0.67763980792540801</v>
      </c>
      <c r="L8" s="57">
        <f t="shared" ref="L8:L23" si="3">IF(E8=0,"NA",(  ( F8 - (E8/$L$6)) / (E8/$L$6)))</f>
        <v>-0.96983897202797198</v>
      </c>
      <c r="M8" s="57">
        <f t="shared" ref="M8:M23" si="4">IF(E8=0,"NA",(  ( G8 - ($M$6*(E8/12))) / ($M$6*(E8/12))))</f>
        <v>-0.67763980792540801</v>
      </c>
      <c r="R8" s="53"/>
      <c r="S8" s="53"/>
      <c r="T8" s="53"/>
      <c r="U8" s="53"/>
      <c r="V8" s="53"/>
    </row>
    <row r="9" spans="1:22" s="51" customFormat="1" x14ac:dyDescent="0.2">
      <c r="B9" s="51" t="s">
        <v>415</v>
      </c>
      <c r="C9" s="51" t="s">
        <v>416</v>
      </c>
      <c r="D9" s="56">
        <v>0</v>
      </c>
      <c r="E9" s="56">
        <v>0</v>
      </c>
      <c r="F9" s="56">
        <v>307178.02</v>
      </c>
      <c r="G9" s="56">
        <v>3890914.85</v>
      </c>
      <c r="H9" s="56">
        <v>0</v>
      </c>
      <c r="I9" s="56">
        <f t="shared" ref="I9" si="5">SUM(G9:H9)</f>
        <v>3890914.85</v>
      </c>
      <c r="J9" s="56">
        <f t="shared" ref="J9:J23" si="6">E9-I9</f>
        <v>-3890914.85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11000</v>
      </c>
      <c r="E10" s="56">
        <v>183380.37</v>
      </c>
      <c r="F10" s="56">
        <v>0</v>
      </c>
      <c r="G10" s="56">
        <v>85742.01</v>
      </c>
      <c r="H10" s="56">
        <v>0</v>
      </c>
      <c r="I10" s="56">
        <f t="shared" ref="I10" si="7">SUM(G10:H10)</f>
        <v>85742.01</v>
      </c>
      <c r="J10" s="56">
        <f t="shared" si="6"/>
        <v>97638.36</v>
      </c>
      <c r="K10" s="57">
        <f t="shared" si="2"/>
        <v>0.53243626894198115</v>
      </c>
      <c r="L10" s="57">
        <f t="shared" si="3"/>
        <v>-1</v>
      </c>
      <c r="M10" s="57">
        <f t="shared" si="4"/>
        <v>-0.53243626894198115</v>
      </c>
      <c r="R10" s="53"/>
      <c r="S10" s="53"/>
      <c r="T10" s="53"/>
      <c r="U10" s="53"/>
      <c r="V10" s="53"/>
    </row>
    <row r="11" spans="1:22" s="51" customFormat="1" x14ac:dyDescent="0.2">
      <c r="B11" s="51" t="s">
        <v>417</v>
      </c>
      <c r="C11" s="51" t="s">
        <v>418</v>
      </c>
      <c r="D11" s="56">
        <v>0</v>
      </c>
      <c r="E11" s="56">
        <v>0</v>
      </c>
      <c r="F11" s="56">
        <v>0</v>
      </c>
      <c r="G11" s="56">
        <v>5588467.7300000004</v>
      </c>
      <c r="H11" s="56">
        <v>0</v>
      </c>
      <c r="I11" s="56">
        <f t="shared" ref="I11:I23" si="8">SUM(G11:H11)</f>
        <v>5588467.7300000004</v>
      </c>
      <c r="J11" s="56">
        <f t="shared" si="6"/>
        <v>-5588467.7300000004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68</v>
      </c>
      <c r="C12" s="51" t="s">
        <v>69</v>
      </c>
      <c r="D12" s="56">
        <v>0</v>
      </c>
      <c r="E12" s="56">
        <v>0</v>
      </c>
      <c r="F12" s="56">
        <v>0</v>
      </c>
      <c r="G12" s="56">
        <v>433944.69999999995</v>
      </c>
      <c r="H12" s="56">
        <v>0</v>
      </c>
      <c r="I12" s="56">
        <f t="shared" si="8"/>
        <v>433944.69999999995</v>
      </c>
      <c r="J12" s="56">
        <f t="shared" si="6"/>
        <v>-433944.69999999995</v>
      </c>
      <c r="K12" s="57" t="str">
        <f t="shared" si="2"/>
        <v>NA</v>
      </c>
      <c r="L12" s="57" t="str">
        <f t="shared" si="3"/>
        <v>NA</v>
      </c>
      <c r="M12" s="57" t="str">
        <f t="shared" si="4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72</v>
      </c>
      <c r="B13" s="63"/>
      <c r="C13" s="63"/>
      <c r="D13" s="64">
        <v>429011000</v>
      </c>
      <c r="E13" s="64">
        <v>429183380.37</v>
      </c>
      <c r="F13" s="64">
        <v>13246259.02</v>
      </c>
      <c r="G13" s="64">
        <v>148291591.68999997</v>
      </c>
      <c r="H13" s="64">
        <v>0</v>
      </c>
      <c r="I13" s="64">
        <f t="shared" si="8"/>
        <v>148291591.68999997</v>
      </c>
      <c r="J13" s="64">
        <f t="shared" si="6"/>
        <v>280891788.68000007</v>
      </c>
      <c r="K13" s="65">
        <f t="shared" si="2"/>
        <v>0.65447965025542831</v>
      </c>
      <c r="L13" s="65">
        <f t="shared" si="3"/>
        <v>-0.9691361324183142</v>
      </c>
      <c r="M13" s="65">
        <f t="shared" si="4"/>
        <v>-0.65447965025542831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2710473.1300000004</v>
      </c>
      <c r="G14" s="56">
        <v>29584457.009999998</v>
      </c>
      <c r="H14" s="56">
        <v>0</v>
      </c>
      <c r="I14" s="56">
        <f t="shared" si="8"/>
        <v>29584457.009999998</v>
      </c>
      <c r="J14" s="56">
        <f t="shared" si="6"/>
        <v>-26784457.009999998</v>
      </c>
      <c r="K14" s="57">
        <f t="shared" si="2"/>
        <v>-9.5658775035714285</v>
      </c>
      <c r="L14" s="57">
        <f t="shared" si="3"/>
        <v>-3.1973882142857013E-2</v>
      </c>
      <c r="M14" s="57">
        <f t="shared" si="4"/>
        <v>9.5658775035714285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2710473.1300000004</v>
      </c>
      <c r="G15" s="64">
        <v>29584457.009999998</v>
      </c>
      <c r="H15" s="64">
        <v>0</v>
      </c>
      <c r="I15" s="64">
        <f t="shared" si="8"/>
        <v>29584457.009999998</v>
      </c>
      <c r="J15" s="64">
        <f t="shared" si="6"/>
        <v>-26784457.009999998</v>
      </c>
      <c r="K15" s="65">
        <f t="shared" si="2"/>
        <v>-9.5658775035714285</v>
      </c>
      <c r="L15" s="65">
        <f t="shared" si="3"/>
        <v>-3.1973882142857013E-2</v>
      </c>
      <c r="M15" s="65">
        <f t="shared" si="4"/>
        <v>9.5658775035714285</v>
      </c>
      <c r="R15" s="53"/>
      <c r="S15" s="53"/>
      <c r="T15" s="53"/>
      <c r="U15" s="53"/>
      <c r="V15" s="53"/>
    </row>
    <row r="16" spans="1:22" s="51" customFormat="1" x14ac:dyDescent="0.2">
      <c r="A16" s="51" t="s">
        <v>73</v>
      </c>
      <c r="B16" s="51" t="s">
        <v>513</v>
      </c>
      <c r="C16" s="51" t="s">
        <v>514</v>
      </c>
      <c r="D16" s="56">
        <v>0</v>
      </c>
      <c r="E16" s="56">
        <v>0</v>
      </c>
      <c r="F16" s="56">
        <v>50906.3</v>
      </c>
      <c r="G16" s="56">
        <v>1117376.2899999996</v>
      </c>
      <c r="H16" s="56">
        <v>0</v>
      </c>
      <c r="I16" s="56">
        <f t="shared" si="8"/>
        <v>1117376.2899999996</v>
      </c>
      <c r="J16" s="56">
        <f t="shared" si="6"/>
        <v>-1117376.2899999996</v>
      </c>
      <c r="K16" s="57" t="str">
        <f t="shared" si="2"/>
        <v>NA</v>
      </c>
      <c r="L16" s="57" t="str">
        <f t="shared" si="3"/>
        <v>NA</v>
      </c>
      <c r="M16" s="57" t="str">
        <f t="shared" si="4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84</v>
      </c>
      <c r="C17" s="51" t="s">
        <v>85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0" si="9">SUM(G17:H17)</f>
        <v>0</v>
      </c>
      <c r="J17" s="56">
        <f t="shared" ref="J17:J20" si="10">E17-I17</f>
        <v>0</v>
      </c>
      <c r="K17" s="57" t="str">
        <f t="shared" ref="K17:K20" si="11">IF(E17=0,"NA",J17/E17)</f>
        <v>NA</v>
      </c>
      <c r="L17" s="57" t="str">
        <f t="shared" ref="L17:L20" si="12">IF(E17=0,"NA",(  ( F17 - (E17/$L$6)) / (E17/$L$6)))</f>
        <v>NA</v>
      </c>
      <c r="M17" s="57" t="str">
        <f t="shared" ref="M17:M20" si="13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92</v>
      </c>
      <c r="B18" s="63"/>
      <c r="C18" s="63"/>
      <c r="D18" s="64">
        <v>0</v>
      </c>
      <c r="E18" s="64">
        <v>0</v>
      </c>
      <c r="F18" s="64">
        <v>50906.3</v>
      </c>
      <c r="G18" s="64">
        <v>1117376.2899999996</v>
      </c>
      <c r="H18" s="64">
        <v>0</v>
      </c>
      <c r="I18" s="64">
        <f t="shared" si="9"/>
        <v>1117376.2899999996</v>
      </c>
      <c r="J18" s="64">
        <f t="shared" si="10"/>
        <v>-1117376.2899999996</v>
      </c>
      <c r="K18" s="65" t="str">
        <f t="shared" si="11"/>
        <v>NA</v>
      </c>
      <c r="L18" s="65" t="str">
        <f t="shared" si="12"/>
        <v>NA</v>
      </c>
      <c r="M18" s="65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26</v>
      </c>
      <c r="B19" s="51" t="s">
        <v>515</v>
      </c>
      <c r="C19" s="51" t="s">
        <v>516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9"/>
        <v>0</v>
      </c>
      <c r="J19" s="56">
        <f t="shared" si="10"/>
        <v>0</v>
      </c>
      <c r="K19" s="57" t="str">
        <f t="shared" si="11"/>
        <v>NA</v>
      </c>
      <c r="L19" s="57" t="str">
        <f t="shared" si="12"/>
        <v>NA</v>
      </c>
      <c r="M19" s="57" t="str">
        <f t="shared" si="13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27</v>
      </c>
      <c r="C20" s="51" t="s">
        <v>28</v>
      </c>
      <c r="D20" s="56">
        <v>0</v>
      </c>
      <c r="E20" s="56">
        <v>0</v>
      </c>
      <c r="F20" s="56">
        <v>0</v>
      </c>
      <c r="G20" s="56">
        <v>178811065.95999998</v>
      </c>
      <c r="H20" s="56">
        <v>0</v>
      </c>
      <c r="I20" s="56">
        <f t="shared" si="9"/>
        <v>178811065.95999998</v>
      </c>
      <c r="J20" s="56">
        <f t="shared" si="10"/>
        <v>-178811065.95999998</v>
      </c>
      <c r="K20" s="57" t="str">
        <f t="shared" si="11"/>
        <v>NA</v>
      </c>
      <c r="L20" s="57" t="str">
        <f t="shared" si="12"/>
        <v>NA</v>
      </c>
      <c r="M20" s="57" t="str">
        <f t="shared" si="13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517</v>
      </c>
      <c r="C21" s="51" t="s">
        <v>518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8"/>
        <v>0</v>
      </c>
      <c r="J21" s="56">
        <f t="shared" si="6"/>
        <v>0</v>
      </c>
      <c r="K21" s="57" t="str">
        <f t="shared" si="2"/>
        <v>NA</v>
      </c>
      <c r="L21" s="57" t="str">
        <f t="shared" si="3"/>
        <v>NA</v>
      </c>
      <c r="M21" s="57" t="str">
        <f t="shared" si="4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519</v>
      </c>
      <c r="C22" s="51" t="s">
        <v>458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8"/>
        <v>0</v>
      </c>
      <c r="J22" s="56">
        <f t="shared" si="6"/>
        <v>0</v>
      </c>
      <c r="K22" s="57" t="str">
        <f t="shared" si="2"/>
        <v>NA</v>
      </c>
      <c r="L22" s="57" t="str">
        <f t="shared" si="3"/>
        <v>NA</v>
      </c>
      <c r="M22" s="57" t="str">
        <f t="shared" si="4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520</v>
      </c>
      <c r="C23" s="51" t="s">
        <v>521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8"/>
        <v>0</v>
      </c>
      <c r="J23" s="56">
        <f t="shared" si="6"/>
        <v>0</v>
      </c>
      <c r="K23" s="57" t="str">
        <f t="shared" si="2"/>
        <v>NA</v>
      </c>
      <c r="L23" s="57" t="str">
        <f t="shared" si="3"/>
        <v>NA</v>
      </c>
      <c r="M23" s="57" t="str">
        <f t="shared" si="4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29</v>
      </c>
      <c r="B24" s="63"/>
      <c r="C24" s="63"/>
      <c r="D24" s="64">
        <v>0</v>
      </c>
      <c r="E24" s="64">
        <v>0</v>
      </c>
      <c r="F24" s="64">
        <v>0</v>
      </c>
      <c r="G24" s="64">
        <v>178811065.95999998</v>
      </c>
      <c r="H24" s="64">
        <v>0</v>
      </c>
      <c r="I24" s="64">
        <f t="shared" ref="I24" si="14">SUM(G24:H24)</f>
        <v>178811065.95999998</v>
      </c>
      <c r="J24" s="64">
        <f t="shared" ref="J24" si="15">E24-I24</f>
        <v>-178811065.95999998</v>
      </c>
      <c r="K24" s="65" t="str">
        <f t="shared" ref="K24" si="16">IF(E24=0,"NA",J24/E24)</f>
        <v>NA</v>
      </c>
      <c r="L24" s="65" t="str">
        <f t="shared" ref="L24" si="17">IF(E24=0,"NA",(  ( F24 - (E24/$L$6)) / (E24/$L$6)))</f>
        <v>NA</v>
      </c>
      <c r="M24" s="65" t="str">
        <f t="shared" ref="M24" si="18">IF(E24=0,"NA",(  ( G24 - ($M$6*(E24/12))) / ($M$6*(E24/12))))</f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431811000</v>
      </c>
      <c r="E26" s="6">
        <f t="shared" ref="E26:J26" si="19">+E13+E15+E18+E24</f>
        <v>431983380.37</v>
      </c>
      <c r="F26" s="6">
        <f t="shared" si="19"/>
        <v>16007638.450000001</v>
      </c>
      <c r="G26" s="6">
        <f t="shared" si="19"/>
        <v>357804490.94999993</v>
      </c>
      <c r="H26" s="6">
        <f t="shared" si="19"/>
        <v>0</v>
      </c>
      <c r="I26" s="6">
        <f t="shared" si="19"/>
        <v>357804490.94999993</v>
      </c>
      <c r="J26" s="6">
        <f t="shared" si="19"/>
        <v>74178889.420000106</v>
      </c>
      <c r="K26" s="38">
        <f t="shared" ref="K26" si="20">IF(E26=0,"NA",J26/E26)</f>
        <v>0.17171699836337412</v>
      </c>
      <c r="L26" s="38">
        <f t="shared" ref="L26" si="21">IF(E26=0,"NA",(  ( F26 - (E26/$L$6)) / (E26/$L$6)))</f>
        <v>-0.96294385576526298</v>
      </c>
      <c r="M26" s="38">
        <f t="shared" ref="M26" si="22">IF(E26=0,"NA",(  ( G26 - ($M$6*(E26/12))) / ($M$6*(E26/12))))</f>
        <v>-0.17171699836337403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103</v>
      </c>
      <c r="B28" s="51" t="s">
        <v>163</v>
      </c>
      <c r="C28" s="51" t="s">
        <v>164</v>
      </c>
      <c r="D28" s="56">
        <v>5000</v>
      </c>
      <c r="E28" s="56">
        <v>5000</v>
      </c>
      <c r="F28" s="56">
        <v>0</v>
      </c>
      <c r="G28" s="56">
        <v>750</v>
      </c>
      <c r="H28" s="56">
        <v>0</v>
      </c>
      <c r="I28" s="56">
        <f t="shared" ref="I28:I101" si="23">SUM(G28:H28)</f>
        <v>750</v>
      </c>
      <c r="J28" s="56">
        <f t="shared" ref="J28:J101" si="24">E28-I28</f>
        <v>4250</v>
      </c>
      <c r="K28" s="57">
        <f t="shared" ref="K28:K101" si="25">IF(E28=0,"NA",J28/E28)</f>
        <v>0.85</v>
      </c>
      <c r="L28" s="57">
        <f t="shared" ref="L28:L101" si="26">IF(E28=0,"NA",(  ( F28 - (E28/$L$6)) / (E28/$L$6)))</f>
        <v>-1</v>
      </c>
      <c r="M28" s="57">
        <f t="shared" ref="M28:M101" si="27">IF(E28=0,"NA",(  ( G28 - ($M$6*(E28/12))) / ($M$6*(E28/12))))</f>
        <v>-0.85</v>
      </c>
      <c r="R28" s="53"/>
      <c r="S28" s="53"/>
      <c r="T28" s="53"/>
      <c r="U28" s="53"/>
      <c r="V28" s="53"/>
    </row>
    <row r="29" spans="1:22" s="51" customFormat="1" x14ac:dyDescent="0.2">
      <c r="B29" s="51" t="s">
        <v>193</v>
      </c>
      <c r="C29" s="51" t="s">
        <v>194</v>
      </c>
      <c r="D29" s="56">
        <v>500</v>
      </c>
      <c r="E29" s="56">
        <v>500</v>
      </c>
      <c r="F29" s="56">
        <v>0</v>
      </c>
      <c r="G29" s="56">
        <v>291.55</v>
      </c>
      <c r="H29" s="56">
        <v>0</v>
      </c>
      <c r="I29" s="56">
        <f t="shared" ref="I29:I50" si="28">SUM(G29:H29)</f>
        <v>291.55</v>
      </c>
      <c r="J29" s="56">
        <f t="shared" ref="J29:J100" si="29">E29-I29</f>
        <v>208.45</v>
      </c>
      <c r="K29" s="57">
        <f t="shared" ref="K29:K100" si="30">IF(E29=0,"NA",J29/E29)</f>
        <v>0.41689999999999999</v>
      </c>
      <c r="L29" s="57">
        <f t="shared" ref="L29:L100" si="31">IF(E29=0,"NA",(  ( F29 - (E29/$L$6)) / (E29/$L$6)))</f>
        <v>-1</v>
      </c>
      <c r="M29" s="57">
        <f t="shared" ref="M29:M100" si="32">IF(E29=0,"NA",(  ( G29 - ($M$6*(E29/12))) / ($M$6*(E29/12))))</f>
        <v>-0.41689999999999999</v>
      </c>
      <c r="R29" s="53"/>
      <c r="S29" s="53"/>
      <c r="T29" s="53"/>
      <c r="U29" s="53"/>
      <c r="V29" s="53"/>
    </row>
    <row r="30" spans="1:22" s="51" customFormat="1" x14ac:dyDescent="0.2">
      <c r="B30" s="51" t="s">
        <v>201</v>
      </c>
      <c r="C30" s="51" t="s">
        <v>202</v>
      </c>
      <c r="D30" s="56">
        <v>0</v>
      </c>
      <c r="E30" s="56">
        <v>-960000</v>
      </c>
      <c r="F30" s="56">
        <v>58148.26</v>
      </c>
      <c r="G30" s="56">
        <v>674952.68</v>
      </c>
      <c r="H30" s="56">
        <v>301271.96999999997</v>
      </c>
      <c r="I30" s="56">
        <f t="shared" ref="I30:I48" si="33">SUM(G30:H30)</f>
        <v>976224.65</v>
      </c>
      <c r="J30" s="56">
        <f t="shared" ref="J30:J48" si="34">E30-I30</f>
        <v>-1936224.65</v>
      </c>
      <c r="K30" s="57">
        <f t="shared" ref="K30:K48" si="35">IF(E30=0,"NA",J30/E30)</f>
        <v>2.0169006770833331</v>
      </c>
      <c r="L30" s="57">
        <f t="shared" ref="L30:L48" si="36">IF(E30=0,"NA",(  ( F30 - (E30/$L$6)) / (E30/$L$6)))</f>
        <v>-1.0605711041666668</v>
      </c>
      <c r="M30" s="57">
        <f t="shared" ref="M30:M48" si="37">IF(E30=0,"NA",(  ( G30 - ($M$6*(E30/12))) / ($M$6*(E30/12))))</f>
        <v>-1.7030757083333334</v>
      </c>
      <c r="R30" s="53"/>
      <c r="S30" s="53"/>
      <c r="T30" s="53"/>
      <c r="U30" s="53"/>
      <c r="V30" s="53"/>
    </row>
    <row r="31" spans="1:22" s="51" customFormat="1" x14ac:dyDescent="0.2">
      <c r="B31" s="51" t="s">
        <v>205</v>
      </c>
      <c r="C31" s="51" t="s">
        <v>206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33"/>
        <v>0</v>
      </c>
      <c r="J31" s="56">
        <f t="shared" si="34"/>
        <v>0</v>
      </c>
      <c r="K31" s="57" t="str">
        <f t="shared" si="35"/>
        <v>NA</v>
      </c>
      <c r="L31" s="57" t="str">
        <f t="shared" si="36"/>
        <v>NA</v>
      </c>
      <c r="M31" s="57" t="str">
        <f t="shared" si="37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219</v>
      </c>
      <c r="C32" s="51" t="s">
        <v>220</v>
      </c>
      <c r="D32" s="56">
        <v>0</v>
      </c>
      <c r="E32" s="56">
        <v>960000</v>
      </c>
      <c r="F32" s="56">
        <v>331.08</v>
      </c>
      <c r="G32" s="56">
        <v>361889.46</v>
      </c>
      <c r="H32" s="56">
        <v>51847.97</v>
      </c>
      <c r="I32" s="56">
        <f t="shared" si="33"/>
        <v>413737.43000000005</v>
      </c>
      <c r="J32" s="56">
        <f t="shared" si="34"/>
        <v>546262.56999999995</v>
      </c>
      <c r="K32" s="57">
        <f t="shared" si="35"/>
        <v>0.56902351041666666</v>
      </c>
      <c r="L32" s="57">
        <f t="shared" si="36"/>
        <v>-0.99965512500000009</v>
      </c>
      <c r="M32" s="57">
        <f t="shared" si="37"/>
        <v>-0.62303181250000006</v>
      </c>
      <c r="R32" s="53"/>
      <c r="S32" s="53"/>
      <c r="T32" s="53"/>
      <c r="U32" s="53"/>
      <c r="V32" s="53"/>
    </row>
    <row r="33" spans="1:22" s="51" customFormat="1" x14ac:dyDescent="0.2">
      <c r="B33" s="51" t="s">
        <v>221</v>
      </c>
      <c r="C33" s="51" t="s">
        <v>222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33"/>
        <v>0</v>
      </c>
      <c r="J33" s="56">
        <f t="shared" si="34"/>
        <v>0</v>
      </c>
      <c r="K33" s="57" t="str">
        <f t="shared" si="35"/>
        <v>NA</v>
      </c>
      <c r="L33" s="57" t="str">
        <f t="shared" si="36"/>
        <v>NA</v>
      </c>
      <c r="M33" s="57" t="str">
        <f t="shared" si="37"/>
        <v>NA</v>
      </c>
      <c r="R33" s="53"/>
      <c r="S33" s="53"/>
      <c r="T33" s="53"/>
      <c r="U33" s="53"/>
      <c r="V33" s="53"/>
    </row>
    <row r="34" spans="1:22" s="51" customFormat="1" x14ac:dyDescent="0.2">
      <c r="A34" s="63" t="s">
        <v>227</v>
      </c>
      <c r="B34" s="63"/>
      <c r="C34" s="63"/>
      <c r="D34" s="64">
        <v>5500</v>
      </c>
      <c r="E34" s="64">
        <v>5500</v>
      </c>
      <c r="F34" s="64">
        <v>58479.340000000004</v>
      </c>
      <c r="G34" s="64">
        <v>1037883.6900000002</v>
      </c>
      <c r="H34" s="64">
        <v>353119.93999999994</v>
      </c>
      <c r="I34" s="64">
        <f t="shared" si="33"/>
        <v>1391003.6300000001</v>
      </c>
      <c r="J34" s="64">
        <f t="shared" si="34"/>
        <v>-1385503.6300000001</v>
      </c>
      <c r="K34" s="65">
        <f t="shared" si="35"/>
        <v>-251.90975090909092</v>
      </c>
      <c r="L34" s="65">
        <f t="shared" si="36"/>
        <v>9.6326072727272738</v>
      </c>
      <c r="M34" s="65">
        <f t="shared" si="37"/>
        <v>187.70612545454549</v>
      </c>
      <c r="R34" s="53"/>
      <c r="S34" s="53"/>
      <c r="T34" s="53"/>
      <c r="U34" s="53"/>
      <c r="V34" s="53"/>
    </row>
    <row r="35" spans="1:22" s="51" customFormat="1" x14ac:dyDescent="0.2">
      <c r="A35" s="51" t="s">
        <v>228</v>
      </c>
      <c r="B35" s="51" t="s">
        <v>137</v>
      </c>
      <c r="C35" s="51" t="s">
        <v>138</v>
      </c>
      <c r="D35" s="56">
        <v>0</v>
      </c>
      <c r="E35" s="56">
        <v>8000</v>
      </c>
      <c r="F35" s="56">
        <v>0</v>
      </c>
      <c r="G35" s="56">
        <v>7715.18</v>
      </c>
      <c r="H35" s="56">
        <v>0</v>
      </c>
      <c r="I35" s="56">
        <f t="shared" si="33"/>
        <v>7715.18</v>
      </c>
      <c r="J35" s="56">
        <f t="shared" si="34"/>
        <v>284.81999999999971</v>
      </c>
      <c r="K35" s="57">
        <f t="shared" si="35"/>
        <v>3.5602499999999961E-2</v>
      </c>
      <c r="L35" s="57">
        <f t="shared" si="36"/>
        <v>-1</v>
      </c>
      <c r="M35" s="57">
        <f t="shared" si="37"/>
        <v>-3.5602499999999961E-2</v>
      </c>
      <c r="R35" s="53"/>
      <c r="S35" s="53"/>
      <c r="T35" s="53"/>
      <c r="U35" s="53"/>
      <c r="V35" s="53"/>
    </row>
    <row r="36" spans="1:22" s="51" customFormat="1" x14ac:dyDescent="0.2">
      <c r="B36" s="51" t="s">
        <v>161</v>
      </c>
      <c r="C36" s="51" t="s">
        <v>162</v>
      </c>
      <c r="D36" s="56">
        <v>0</v>
      </c>
      <c r="E36" s="56">
        <v>0</v>
      </c>
      <c r="F36" s="56">
        <v>0</v>
      </c>
      <c r="G36" s="56">
        <v>331.83</v>
      </c>
      <c r="H36" s="56">
        <v>0</v>
      </c>
      <c r="I36" s="56">
        <f t="shared" si="33"/>
        <v>331.83</v>
      </c>
      <c r="J36" s="56">
        <f t="shared" si="34"/>
        <v>-331.83</v>
      </c>
      <c r="K36" s="57" t="str">
        <f t="shared" si="35"/>
        <v>NA</v>
      </c>
      <c r="L36" s="57" t="str">
        <f t="shared" si="36"/>
        <v>NA</v>
      </c>
      <c r="M36" s="57" t="str">
        <f t="shared" si="37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163</v>
      </c>
      <c r="C37" s="51" t="s">
        <v>164</v>
      </c>
      <c r="D37" s="56">
        <v>0</v>
      </c>
      <c r="E37" s="56">
        <v>70894.37</v>
      </c>
      <c r="F37" s="56">
        <v>0</v>
      </c>
      <c r="G37" s="56">
        <v>16857.07</v>
      </c>
      <c r="H37" s="56">
        <v>32.4</v>
      </c>
      <c r="I37" s="56">
        <f t="shared" si="33"/>
        <v>16889.47</v>
      </c>
      <c r="J37" s="56">
        <f t="shared" si="34"/>
        <v>54004.899999999994</v>
      </c>
      <c r="K37" s="57">
        <f t="shared" si="35"/>
        <v>0.76176570861691839</v>
      </c>
      <c r="L37" s="57">
        <f t="shared" si="36"/>
        <v>-1</v>
      </c>
      <c r="M37" s="57">
        <f t="shared" si="37"/>
        <v>-0.76222272657194079</v>
      </c>
      <c r="R37" s="53"/>
      <c r="S37" s="53"/>
      <c r="T37" s="53"/>
      <c r="U37" s="53"/>
      <c r="V37" s="53"/>
    </row>
    <row r="38" spans="1:22" s="51" customFormat="1" x14ac:dyDescent="0.2">
      <c r="B38" s="51" t="s">
        <v>179</v>
      </c>
      <c r="C38" s="51" t="s">
        <v>180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33"/>
        <v>0</v>
      </c>
      <c r="J38" s="56">
        <f t="shared" si="34"/>
        <v>0</v>
      </c>
      <c r="K38" s="57" t="str">
        <f t="shared" si="35"/>
        <v>NA</v>
      </c>
      <c r="L38" s="57" t="str">
        <f t="shared" si="36"/>
        <v>NA</v>
      </c>
      <c r="M38" s="57" t="str">
        <f t="shared" si="37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193</v>
      </c>
      <c r="C39" s="51" t="s">
        <v>194</v>
      </c>
      <c r="D39" s="56">
        <v>0</v>
      </c>
      <c r="E39" s="56">
        <v>70000</v>
      </c>
      <c r="F39" s="56">
        <v>0</v>
      </c>
      <c r="G39" s="56">
        <v>33404.61</v>
      </c>
      <c r="H39" s="56">
        <v>0.5</v>
      </c>
      <c r="I39" s="56">
        <f t="shared" si="33"/>
        <v>33405.11</v>
      </c>
      <c r="J39" s="56">
        <f t="shared" si="34"/>
        <v>36594.89</v>
      </c>
      <c r="K39" s="57">
        <f t="shared" si="35"/>
        <v>0.52278414285714281</v>
      </c>
      <c r="L39" s="57">
        <f t="shared" si="36"/>
        <v>-1</v>
      </c>
      <c r="M39" s="57">
        <f t="shared" si="37"/>
        <v>-0.52279128571428568</v>
      </c>
      <c r="R39" s="53"/>
      <c r="S39" s="53"/>
      <c r="T39" s="53"/>
      <c r="U39" s="53"/>
      <c r="V39" s="53"/>
    </row>
    <row r="40" spans="1:22" s="51" customFormat="1" x14ac:dyDescent="0.2">
      <c r="B40" s="51" t="s">
        <v>201</v>
      </c>
      <c r="C40" s="51" t="s">
        <v>202</v>
      </c>
      <c r="D40" s="56">
        <v>0</v>
      </c>
      <c r="E40" s="56">
        <v>20000</v>
      </c>
      <c r="F40" s="56">
        <v>0</v>
      </c>
      <c r="G40" s="56">
        <v>209.96</v>
      </c>
      <c r="H40" s="56">
        <v>0</v>
      </c>
      <c r="I40" s="56">
        <f t="shared" si="33"/>
        <v>209.96</v>
      </c>
      <c r="J40" s="56">
        <f t="shared" si="34"/>
        <v>19790.04</v>
      </c>
      <c r="K40" s="57">
        <f t="shared" si="35"/>
        <v>0.98950199999999999</v>
      </c>
      <c r="L40" s="57">
        <f t="shared" si="36"/>
        <v>-1</v>
      </c>
      <c r="M40" s="57">
        <f t="shared" si="37"/>
        <v>-0.98950199999999999</v>
      </c>
      <c r="R40" s="53"/>
      <c r="S40" s="53"/>
      <c r="T40" s="53"/>
      <c r="U40" s="53"/>
      <c r="V40" s="53"/>
    </row>
    <row r="41" spans="1:22" s="51" customFormat="1" x14ac:dyDescent="0.2">
      <c r="B41" s="51" t="s">
        <v>213</v>
      </c>
      <c r="C41" s="51" t="s">
        <v>214</v>
      </c>
      <c r="D41" s="56">
        <v>500</v>
      </c>
      <c r="E41" s="56">
        <v>500</v>
      </c>
      <c r="F41" s="56">
        <v>0</v>
      </c>
      <c r="G41" s="56">
        <v>0</v>
      </c>
      <c r="H41" s="56">
        <v>0</v>
      </c>
      <c r="I41" s="56">
        <f t="shared" si="33"/>
        <v>0</v>
      </c>
      <c r="J41" s="56">
        <f t="shared" si="34"/>
        <v>500</v>
      </c>
      <c r="K41" s="57">
        <f t="shared" si="35"/>
        <v>1</v>
      </c>
      <c r="L41" s="57">
        <f t="shared" si="36"/>
        <v>-1</v>
      </c>
      <c r="M41" s="57">
        <f t="shared" si="37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215</v>
      </c>
      <c r="C42" s="51" t="s">
        <v>216</v>
      </c>
      <c r="D42" s="56">
        <v>5000</v>
      </c>
      <c r="E42" s="56">
        <v>5000</v>
      </c>
      <c r="F42" s="56">
        <v>0</v>
      </c>
      <c r="G42" s="56">
        <v>0</v>
      </c>
      <c r="H42" s="56">
        <v>0</v>
      </c>
      <c r="I42" s="56">
        <f t="shared" si="33"/>
        <v>0</v>
      </c>
      <c r="J42" s="56">
        <f t="shared" si="34"/>
        <v>5000</v>
      </c>
      <c r="K42" s="57">
        <f t="shared" si="35"/>
        <v>1</v>
      </c>
      <c r="L42" s="57">
        <f t="shared" si="36"/>
        <v>-1</v>
      </c>
      <c r="M42" s="57">
        <f t="shared" si="37"/>
        <v>-1</v>
      </c>
      <c r="R42" s="53"/>
      <c r="S42" s="53"/>
      <c r="T42" s="53"/>
      <c r="U42" s="53"/>
      <c r="V42" s="53"/>
    </row>
    <row r="43" spans="1:22" s="51" customFormat="1" x14ac:dyDescent="0.2">
      <c r="B43" s="51" t="s">
        <v>223</v>
      </c>
      <c r="C43" s="51" t="s">
        <v>224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f t="shared" si="33"/>
        <v>0</v>
      </c>
      <c r="J43" s="56">
        <f t="shared" si="34"/>
        <v>0</v>
      </c>
      <c r="K43" s="57" t="str">
        <f t="shared" si="35"/>
        <v>NA</v>
      </c>
      <c r="L43" s="57" t="str">
        <f t="shared" si="36"/>
        <v>NA</v>
      </c>
      <c r="M43" s="57" t="str">
        <f t="shared" si="37"/>
        <v>NA</v>
      </c>
      <c r="R43" s="53"/>
      <c r="S43" s="53"/>
      <c r="T43" s="53"/>
      <c r="U43" s="53"/>
      <c r="V43" s="53"/>
    </row>
    <row r="44" spans="1:22" s="51" customFormat="1" x14ac:dyDescent="0.2">
      <c r="A44" s="63" t="s">
        <v>255</v>
      </c>
      <c r="B44" s="63"/>
      <c r="C44" s="63"/>
      <c r="D44" s="64">
        <v>5500</v>
      </c>
      <c r="E44" s="64">
        <v>174394.37</v>
      </c>
      <c r="F44" s="64">
        <v>0</v>
      </c>
      <c r="G44" s="64">
        <v>58518.65</v>
      </c>
      <c r="H44" s="64">
        <v>32.9</v>
      </c>
      <c r="I44" s="64">
        <f t="shared" si="33"/>
        <v>58551.55</v>
      </c>
      <c r="J44" s="64">
        <f t="shared" si="34"/>
        <v>115842.81999999999</v>
      </c>
      <c r="K44" s="65">
        <f t="shared" si="35"/>
        <v>0.6642577968543365</v>
      </c>
      <c r="L44" s="65">
        <f t="shared" si="36"/>
        <v>-1</v>
      </c>
      <c r="M44" s="65">
        <f t="shared" si="37"/>
        <v>-0.66444644973344036</v>
      </c>
      <c r="R44" s="53"/>
      <c r="S44" s="53"/>
      <c r="T44" s="53"/>
      <c r="U44" s="53"/>
      <c r="V44" s="53"/>
    </row>
    <row r="45" spans="1:22" s="51" customFormat="1" x14ac:dyDescent="0.2">
      <c r="A45" s="51" t="s">
        <v>256</v>
      </c>
      <c r="B45" s="51" t="s">
        <v>163</v>
      </c>
      <c r="C45" s="51" t="s">
        <v>164</v>
      </c>
      <c r="D45" s="56">
        <v>0</v>
      </c>
      <c r="E45" s="56">
        <v>32631245.59</v>
      </c>
      <c r="F45" s="56">
        <v>398945.66</v>
      </c>
      <c r="G45" s="56">
        <v>2011724.24</v>
      </c>
      <c r="H45" s="56">
        <v>14642631.42</v>
      </c>
      <c r="I45" s="56">
        <f t="shared" si="33"/>
        <v>16654355.66</v>
      </c>
      <c r="J45" s="56">
        <f t="shared" si="34"/>
        <v>15976889.93</v>
      </c>
      <c r="K45" s="57">
        <f t="shared" si="35"/>
        <v>0.48961937067140932</v>
      </c>
      <c r="L45" s="57">
        <f t="shared" si="36"/>
        <v>-0.98777412100620954</v>
      </c>
      <c r="M45" s="57">
        <f t="shared" si="37"/>
        <v>-0.93834975638758633</v>
      </c>
      <c r="R45" s="53"/>
      <c r="S45" s="53"/>
      <c r="T45" s="53"/>
      <c r="U45" s="53"/>
      <c r="V45" s="53"/>
    </row>
    <row r="46" spans="1:22" s="51" customFormat="1" x14ac:dyDescent="0.2">
      <c r="B46" s="51" t="s">
        <v>205</v>
      </c>
      <c r="C46" s="51" t="s">
        <v>206</v>
      </c>
      <c r="D46" s="56">
        <v>0</v>
      </c>
      <c r="E46" s="56">
        <v>11114410.210000001</v>
      </c>
      <c r="F46" s="56">
        <v>2162.3200000000002</v>
      </c>
      <c r="G46" s="56">
        <v>18491.439999999999</v>
      </c>
      <c r="H46" s="56">
        <v>10811183.789999999</v>
      </c>
      <c r="I46" s="56">
        <f t="shared" si="33"/>
        <v>10829675.229999999</v>
      </c>
      <c r="J46" s="56">
        <f t="shared" si="34"/>
        <v>284734.98000000231</v>
      </c>
      <c r="K46" s="57">
        <f t="shared" si="35"/>
        <v>2.5618541570817395E-2</v>
      </c>
      <c r="L46" s="57">
        <f t="shared" si="36"/>
        <v>-0.99980544896587897</v>
      </c>
      <c r="M46" s="57">
        <f t="shared" si="37"/>
        <v>-0.99833626439454592</v>
      </c>
      <c r="R46" s="53"/>
      <c r="S46" s="53"/>
      <c r="T46" s="53"/>
      <c r="U46" s="53"/>
      <c r="V46" s="53"/>
    </row>
    <row r="47" spans="1:22" s="51" customFormat="1" x14ac:dyDescent="0.2">
      <c r="B47" s="51" t="s">
        <v>221</v>
      </c>
      <c r="C47" s="51" t="s">
        <v>222</v>
      </c>
      <c r="D47" s="56">
        <v>0</v>
      </c>
      <c r="E47" s="56">
        <v>500000.2</v>
      </c>
      <c r="F47" s="56">
        <v>0</v>
      </c>
      <c r="G47" s="56">
        <v>0</v>
      </c>
      <c r="H47" s="56">
        <v>0</v>
      </c>
      <c r="I47" s="56">
        <f t="shared" si="33"/>
        <v>0</v>
      </c>
      <c r="J47" s="56">
        <f t="shared" si="34"/>
        <v>500000.2</v>
      </c>
      <c r="K47" s="57">
        <f t="shared" si="35"/>
        <v>1</v>
      </c>
      <c r="L47" s="57">
        <f t="shared" si="36"/>
        <v>-1</v>
      </c>
      <c r="M47" s="57">
        <f t="shared" si="37"/>
        <v>-1</v>
      </c>
      <c r="R47" s="53"/>
      <c r="S47" s="53"/>
      <c r="T47" s="53"/>
      <c r="U47" s="53"/>
      <c r="V47" s="53"/>
    </row>
    <row r="48" spans="1:22" s="51" customFormat="1" x14ac:dyDescent="0.2">
      <c r="A48" s="63" t="s">
        <v>269</v>
      </c>
      <c r="B48" s="63"/>
      <c r="C48" s="63"/>
      <c r="D48" s="64">
        <v>0</v>
      </c>
      <c r="E48" s="64">
        <v>44245656</v>
      </c>
      <c r="F48" s="64">
        <v>401107.98</v>
      </c>
      <c r="G48" s="64">
        <v>2030215.68</v>
      </c>
      <c r="H48" s="64">
        <v>25453815.210000001</v>
      </c>
      <c r="I48" s="64">
        <f t="shared" si="33"/>
        <v>27484030.890000001</v>
      </c>
      <c r="J48" s="64">
        <f t="shared" si="34"/>
        <v>16761625.109999999</v>
      </c>
      <c r="K48" s="65">
        <f t="shared" si="35"/>
        <v>0.37883097744103961</v>
      </c>
      <c r="L48" s="65">
        <f t="shared" si="36"/>
        <v>-0.99093452292808137</v>
      </c>
      <c r="M48" s="65">
        <f t="shared" si="37"/>
        <v>-0.95411491514556823</v>
      </c>
      <c r="R48" s="53"/>
      <c r="S48" s="53"/>
      <c r="T48" s="53"/>
      <c r="U48" s="53"/>
      <c r="V48" s="53"/>
    </row>
    <row r="49" spans="1:22" s="51" customFormat="1" x14ac:dyDescent="0.2">
      <c r="A49" s="51" t="s">
        <v>270</v>
      </c>
      <c r="B49" s="51" t="s">
        <v>193</v>
      </c>
      <c r="C49" s="51" t="s">
        <v>194</v>
      </c>
      <c r="D49" s="56">
        <v>0</v>
      </c>
      <c r="E49" s="56">
        <v>3495</v>
      </c>
      <c r="F49" s="56">
        <v>0</v>
      </c>
      <c r="G49" s="56">
        <v>0</v>
      </c>
      <c r="H49" s="56">
        <v>226.31</v>
      </c>
      <c r="I49" s="56">
        <f t="shared" si="28"/>
        <v>226.31</v>
      </c>
      <c r="J49" s="56">
        <f t="shared" si="29"/>
        <v>3268.69</v>
      </c>
      <c r="K49" s="57">
        <f t="shared" si="30"/>
        <v>0.93524749642346205</v>
      </c>
      <c r="L49" s="57">
        <f t="shared" si="31"/>
        <v>-1</v>
      </c>
      <c r="M49" s="57">
        <f t="shared" si="32"/>
        <v>-1</v>
      </c>
      <c r="R49" s="53"/>
      <c r="S49" s="53"/>
      <c r="T49" s="53"/>
      <c r="U49" s="53"/>
      <c r="V49" s="53"/>
    </row>
    <row r="50" spans="1:22" s="51" customFormat="1" x14ac:dyDescent="0.2">
      <c r="A50" s="63" t="s">
        <v>271</v>
      </c>
      <c r="B50" s="63"/>
      <c r="C50" s="63"/>
      <c r="D50" s="64">
        <v>0</v>
      </c>
      <c r="E50" s="64">
        <v>3495</v>
      </c>
      <c r="F50" s="64">
        <v>0</v>
      </c>
      <c r="G50" s="64">
        <v>0</v>
      </c>
      <c r="H50" s="64">
        <v>226.31</v>
      </c>
      <c r="I50" s="64">
        <f t="shared" si="28"/>
        <v>226.31</v>
      </c>
      <c r="J50" s="64">
        <f t="shared" si="29"/>
        <v>3268.69</v>
      </c>
      <c r="K50" s="65">
        <f t="shared" si="30"/>
        <v>0.93524749642346205</v>
      </c>
      <c r="L50" s="65">
        <f t="shared" si="31"/>
        <v>-1</v>
      </c>
      <c r="M50" s="65">
        <f t="shared" si="32"/>
        <v>-1</v>
      </c>
      <c r="R50" s="53"/>
      <c r="S50" s="53"/>
      <c r="T50" s="53"/>
      <c r="U50" s="53"/>
      <c r="V50" s="53"/>
    </row>
    <row r="51" spans="1:22" s="51" customFormat="1" x14ac:dyDescent="0.2">
      <c r="A51" s="51" t="s">
        <v>329</v>
      </c>
      <c r="B51" s="51" t="s">
        <v>121</v>
      </c>
      <c r="C51" s="51" t="s">
        <v>122</v>
      </c>
      <c r="D51" s="56">
        <v>0</v>
      </c>
      <c r="E51" s="56">
        <v>0</v>
      </c>
      <c r="F51" s="56">
        <v>3708.46</v>
      </c>
      <c r="G51" s="56">
        <v>32419.87</v>
      </c>
      <c r="H51" s="56">
        <v>0</v>
      </c>
      <c r="I51" s="56">
        <f t="shared" ref="I51:I98" si="38">SUM(G51:H51)</f>
        <v>32419.87</v>
      </c>
      <c r="J51" s="56">
        <f t="shared" ref="J51:J98" si="39">E51-I51</f>
        <v>-32419.87</v>
      </c>
      <c r="K51" s="57" t="str">
        <f t="shared" ref="K51:K98" si="40">IF(E51=0,"NA",J51/E51)</f>
        <v>NA</v>
      </c>
      <c r="L51" s="57" t="str">
        <f t="shared" ref="L51:L98" si="41">IF(E51=0,"NA",(  ( F51 - (E51/$L$6)) / (E51/$L$6)))</f>
        <v>NA</v>
      </c>
      <c r="M51" s="57" t="str">
        <f t="shared" ref="M51:M98" si="42">IF(E51=0,"NA",(  ( G51 - ($M$6*(E51/12))) / ($M$6*(E51/12))))</f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133</v>
      </c>
      <c r="C52" s="51" t="s">
        <v>134</v>
      </c>
      <c r="D52" s="56">
        <v>10000000</v>
      </c>
      <c r="E52" s="56">
        <v>7000000</v>
      </c>
      <c r="F52" s="56">
        <v>26585.24</v>
      </c>
      <c r="G52" s="56">
        <v>501808.09</v>
      </c>
      <c r="H52" s="56">
        <v>0</v>
      </c>
      <c r="I52" s="56">
        <f t="shared" ref="I52:I56" si="43">SUM(G52:H52)</f>
        <v>501808.09</v>
      </c>
      <c r="J52" s="56">
        <f t="shared" ref="J52:J59" si="44">E52-I52</f>
        <v>6498191.9100000001</v>
      </c>
      <c r="K52" s="57">
        <f t="shared" ref="K52:K59" si="45">IF(E52=0,"NA",J52/E52)</f>
        <v>0.92831313000000004</v>
      </c>
      <c r="L52" s="57">
        <f t="shared" ref="L52:L59" si="46">IF(E52=0,"NA",(  ( F52 - (E52/$L$6)) / (E52/$L$6)))</f>
        <v>-0.99620210857142855</v>
      </c>
      <c r="M52" s="57">
        <f t="shared" ref="M52:M59" si="47">IF(E52=0,"NA",(  ( G52 - ($M$6*(E52/12))) / ($M$6*(E52/12))))</f>
        <v>-0.92831313000000004</v>
      </c>
      <c r="R52" s="53"/>
      <c r="S52" s="53"/>
      <c r="T52" s="53"/>
      <c r="U52" s="53"/>
      <c r="V52" s="53"/>
    </row>
    <row r="53" spans="1:22" s="51" customFormat="1" x14ac:dyDescent="0.2">
      <c r="B53" s="51" t="s">
        <v>135</v>
      </c>
      <c r="C53" s="51" t="s">
        <v>136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3"/>
        <v>0</v>
      </c>
      <c r="J53" s="56">
        <f t="shared" si="44"/>
        <v>0</v>
      </c>
      <c r="K53" s="57" t="str">
        <f t="shared" si="45"/>
        <v>NA</v>
      </c>
      <c r="L53" s="57" t="str">
        <f t="shared" si="46"/>
        <v>NA</v>
      </c>
      <c r="M53" s="57" t="str">
        <f t="shared" si="4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143</v>
      </c>
      <c r="C54" s="51" t="s">
        <v>144</v>
      </c>
      <c r="D54" s="56">
        <v>0</v>
      </c>
      <c r="E54" s="56">
        <v>1000000</v>
      </c>
      <c r="F54" s="56">
        <v>3585</v>
      </c>
      <c r="G54" s="56">
        <v>55484.25</v>
      </c>
      <c r="H54" s="56">
        <v>0</v>
      </c>
      <c r="I54" s="56">
        <f t="shared" si="43"/>
        <v>55484.25</v>
      </c>
      <c r="J54" s="56">
        <f t="shared" si="44"/>
        <v>944515.75</v>
      </c>
      <c r="K54" s="57">
        <f t="shared" si="45"/>
        <v>0.94451574999999999</v>
      </c>
      <c r="L54" s="57">
        <f t="shared" si="46"/>
        <v>-0.99641500000000005</v>
      </c>
      <c r="M54" s="57">
        <f t="shared" si="47"/>
        <v>-0.94451574999999999</v>
      </c>
      <c r="R54" s="53"/>
      <c r="S54" s="53"/>
      <c r="T54" s="53"/>
      <c r="U54" s="53"/>
      <c r="V54" s="53"/>
    </row>
    <row r="55" spans="1:22" s="51" customFormat="1" x14ac:dyDescent="0.2">
      <c r="B55" s="51" t="s">
        <v>145</v>
      </c>
      <c r="C55" s="51" t="s">
        <v>146</v>
      </c>
      <c r="D55" s="56">
        <v>0</v>
      </c>
      <c r="E55" s="56">
        <v>0</v>
      </c>
      <c r="F55" s="56">
        <v>409.35</v>
      </c>
      <c r="G55" s="56">
        <v>3606.67</v>
      </c>
      <c r="H55" s="56">
        <v>0</v>
      </c>
      <c r="I55" s="56">
        <f t="shared" si="43"/>
        <v>3606.67</v>
      </c>
      <c r="J55" s="56">
        <f t="shared" si="44"/>
        <v>-3606.67</v>
      </c>
      <c r="K55" s="57" t="str">
        <f t="shared" si="45"/>
        <v>NA</v>
      </c>
      <c r="L55" s="57" t="str">
        <f t="shared" si="46"/>
        <v>NA</v>
      </c>
      <c r="M55" s="57" t="str">
        <f t="shared" si="47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147</v>
      </c>
      <c r="C56" s="51" t="s">
        <v>148</v>
      </c>
      <c r="D56" s="56">
        <v>0</v>
      </c>
      <c r="E56" s="56">
        <v>1000000</v>
      </c>
      <c r="F56" s="56">
        <v>5992.76</v>
      </c>
      <c r="G56" s="56">
        <v>99444.83</v>
      </c>
      <c r="H56" s="56">
        <v>0</v>
      </c>
      <c r="I56" s="56">
        <f t="shared" si="43"/>
        <v>99444.83</v>
      </c>
      <c r="J56" s="56">
        <f t="shared" si="44"/>
        <v>900555.17</v>
      </c>
      <c r="K56" s="57">
        <f t="shared" si="45"/>
        <v>0.90055517000000007</v>
      </c>
      <c r="L56" s="57">
        <f t="shared" si="46"/>
        <v>-0.99400723999999996</v>
      </c>
      <c r="M56" s="57">
        <f t="shared" si="47"/>
        <v>-0.90055517000000007</v>
      </c>
      <c r="R56" s="53"/>
      <c r="S56" s="53"/>
      <c r="T56" s="53"/>
      <c r="U56" s="53"/>
      <c r="V56" s="53"/>
    </row>
    <row r="57" spans="1:22" s="51" customFormat="1" x14ac:dyDescent="0.2">
      <c r="B57" s="51" t="s">
        <v>161</v>
      </c>
      <c r="C57" s="51" t="s">
        <v>162</v>
      </c>
      <c r="D57" s="56">
        <v>0</v>
      </c>
      <c r="E57" s="56">
        <v>1000000</v>
      </c>
      <c r="F57" s="56">
        <v>334.87</v>
      </c>
      <c r="G57" s="56">
        <v>11346.19</v>
      </c>
      <c r="H57" s="56">
        <v>0</v>
      </c>
      <c r="I57" s="56">
        <f t="shared" ref="I57:I59" si="48">SUM(G57:H57)</f>
        <v>11346.19</v>
      </c>
      <c r="J57" s="56">
        <f t="shared" si="44"/>
        <v>988653.81</v>
      </c>
      <c r="K57" s="57">
        <f t="shared" si="45"/>
        <v>0.98865381000000008</v>
      </c>
      <c r="L57" s="57">
        <f t="shared" si="46"/>
        <v>-0.99966513000000001</v>
      </c>
      <c r="M57" s="57">
        <f t="shared" si="47"/>
        <v>-0.98865381000000008</v>
      </c>
      <c r="R57" s="53"/>
      <c r="S57" s="53"/>
      <c r="T57" s="53"/>
      <c r="U57" s="53"/>
      <c r="V57" s="53"/>
    </row>
    <row r="58" spans="1:22" s="51" customFormat="1" x14ac:dyDescent="0.2">
      <c r="B58" s="51" t="s">
        <v>163</v>
      </c>
      <c r="C58" s="51" t="s">
        <v>164</v>
      </c>
      <c r="D58" s="56">
        <v>5294.12</v>
      </c>
      <c r="E58" s="56">
        <v>93812.69</v>
      </c>
      <c r="F58" s="56">
        <v>0</v>
      </c>
      <c r="G58" s="56">
        <v>6287.0600000000013</v>
      </c>
      <c r="H58" s="56">
        <v>15683.269999999999</v>
      </c>
      <c r="I58" s="56">
        <f t="shared" si="48"/>
        <v>21970.33</v>
      </c>
      <c r="J58" s="56">
        <f t="shared" si="44"/>
        <v>71842.36</v>
      </c>
      <c r="K58" s="57">
        <f t="shared" si="45"/>
        <v>0.76580641702098085</v>
      </c>
      <c r="L58" s="57">
        <f t="shared" si="46"/>
        <v>-1</v>
      </c>
      <c r="M58" s="57">
        <f t="shared" si="47"/>
        <v>-0.93298284059438019</v>
      </c>
      <c r="R58" s="53"/>
      <c r="S58" s="53"/>
      <c r="T58" s="53"/>
      <c r="U58" s="53"/>
      <c r="V58" s="53"/>
    </row>
    <row r="59" spans="1:22" s="51" customFormat="1" x14ac:dyDescent="0.2">
      <c r="B59" s="51" t="s">
        <v>171</v>
      </c>
      <c r="C59" s="51" t="s">
        <v>172</v>
      </c>
      <c r="D59" s="56">
        <v>0</v>
      </c>
      <c r="E59" s="56">
        <v>2279</v>
      </c>
      <c r="F59" s="56">
        <v>0</v>
      </c>
      <c r="G59" s="56">
        <v>0</v>
      </c>
      <c r="H59" s="56">
        <v>0</v>
      </c>
      <c r="I59" s="56">
        <f t="shared" si="48"/>
        <v>0</v>
      </c>
      <c r="J59" s="56">
        <f t="shared" si="44"/>
        <v>2279</v>
      </c>
      <c r="K59" s="57">
        <f t="shared" si="45"/>
        <v>1</v>
      </c>
      <c r="L59" s="57">
        <f t="shared" si="46"/>
        <v>-1</v>
      </c>
      <c r="M59" s="57">
        <f t="shared" si="47"/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201</v>
      </c>
      <c r="C60" s="51" t="s">
        <v>202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38"/>
        <v>0</v>
      </c>
      <c r="J60" s="56">
        <f t="shared" si="39"/>
        <v>0</v>
      </c>
      <c r="K60" s="57" t="str">
        <f t="shared" si="40"/>
        <v>NA</v>
      </c>
      <c r="L60" s="57" t="str">
        <f t="shared" si="41"/>
        <v>NA</v>
      </c>
      <c r="M60" s="57" t="str">
        <f t="shared" si="42"/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215</v>
      </c>
      <c r="C61" s="51" t="s">
        <v>216</v>
      </c>
      <c r="D61" s="56">
        <v>30000.069999999989</v>
      </c>
      <c r="E61" s="56">
        <v>897822.23</v>
      </c>
      <c r="F61" s="56">
        <v>0</v>
      </c>
      <c r="G61" s="56">
        <v>44055.520000000004</v>
      </c>
      <c r="H61" s="56">
        <v>16392.2</v>
      </c>
      <c r="I61" s="56">
        <f t="shared" si="38"/>
        <v>60447.72</v>
      </c>
      <c r="J61" s="56">
        <f t="shared" si="39"/>
        <v>837374.51</v>
      </c>
      <c r="K61" s="57">
        <f t="shared" si="40"/>
        <v>0.93267295241731762</v>
      </c>
      <c r="L61" s="57">
        <f t="shared" si="41"/>
        <v>-1</v>
      </c>
      <c r="M61" s="57">
        <f t="shared" si="42"/>
        <v>-0.95093068702475769</v>
      </c>
      <c r="R61" s="53"/>
      <c r="S61" s="53"/>
      <c r="T61" s="53"/>
      <c r="U61" s="53"/>
      <c r="V61" s="53"/>
    </row>
    <row r="62" spans="1:22" s="51" customFormat="1" x14ac:dyDescent="0.2">
      <c r="B62" s="51" t="s">
        <v>217</v>
      </c>
      <c r="C62" s="51" t="s">
        <v>218</v>
      </c>
      <c r="D62" s="56">
        <v>5000</v>
      </c>
      <c r="E62" s="56">
        <v>5000</v>
      </c>
      <c r="F62" s="56">
        <v>0</v>
      </c>
      <c r="G62" s="56">
        <v>0</v>
      </c>
      <c r="H62" s="56">
        <v>0</v>
      </c>
      <c r="I62" s="56">
        <f t="shared" si="38"/>
        <v>0</v>
      </c>
      <c r="J62" s="56">
        <f t="shared" si="39"/>
        <v>5000</v>
      </c>
      <c r="K62" s="57">
        <f t="shared" si="40"/>
        <v>1</v>
      </c>
      <c r="L62" s="57">
        <f t="shared" si="41"/>
        <v>-1</v>
      </c>
      <c r="M62" s="57">
        <f t="shared" si="42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219</v>
      </c>
      <c r="C63" s="51" t="s">
        <v>220</v>
      </c>
      <c r="D63" s="56">
        <v>10588.24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8"/>
        <v>0</v>
      </c>
      <c r="J63" s="56">
        <f t="shared" si="39"/>
        <v>0</v>
      </c>
      <c r="K63" s="57" t="str">
        <f t="shared" si="40"/>
        <v>NA</v>
      </c>
      <c r="L63" s="57" t="str">
        <f t="shared" si="41"/>
        <v>NA</v>
      </c>
      <c r="M63" s="57" t="str">
        <f t="shared" si="42"/>
        <v>NA</v>
      </c>
      <c r="R63" s="53"/>
      <c r="S63" s="53"/>
      <c r="T63" s="53"/>
      <c r="U63" s="53"/>
      <c r="V63" s="53"/>
    </row>
    <row r="64" spans="1:22" s="51" customFormat="1" x14ac:dyDescent="0.2">
      <c r="A64" s="63" t="s">
        <v>390</v>
      </c>
      <c r="B64" s="63"/>
      <c r="C64" s="63"/>
      <c r="D64" s="64">
        <v>10050882.43</v>
      </c>
      <c r="E64" s="64">
        <v>10998913.92</v>
      </c>
      <c r="F64" s="64">
        <v>40615.68</v>
      </c>
      <c r="G64" s="64">
        <v>754452.4800000001</v>
      </c>
      <c r="H64" s="64">
        <v>32075.47</v>
      </c>
      <c r="I64" s="64">
        <f t="shared" si="38"/>
        <v>786527.95000000007</v>
      </c>
      <c r="J64" s="64">
        <f t="shared" si="39"/>
        <v>10212385.970000001</v>
      </c>
      <c r="K64" s="65">
        <f t="shared" si="40"/>
        <v>0.9284903986229216</v>
      </c>
      <c r="L64" s="65">
        <f t="shared" si="41"/>
        <v>-0.99630730085757413</v>
      </c>
      <c r="M64" s="65">
        <f t="shared" si="42"/>
        <v>-0.93140663837470961</v>
      </c>
      <c r="R64" s="53"/>
      <c r="S64" s="53"/>
      <c r="T64" s="53"/>
      <c r="U64" s="53"/>
      <c r="V64" s="53"/>
    </row>
    <row r="65" spans="1:22" s="51" customFormat="1" x14ac:dyDescent="0.2">
      <c r="A65" s="51" t="s">
        <v>391</v>
      </c>
      <c r="B65" s="51" t="s">
        <v>259</v>
      </c>
      <c r="C65" s="51" t="s">
        <v>260</v>
      </c>
      <c r="D65" s="56">
        <v>8000</v>
      </c>
      <c r="E65" s="56">
        <v>8000</v>
      </c>
      <c r="F65" s="56">
        <v>0</v>
      </c>
      <c r="G65" s="56">
        <v>0</v>
      </c>
      <c r="H65" s="56">
        <v>0</v>
      </c>
      <c r="I65" s="56">
        <f t="shared" si="38"/>
        <v>0</v>
      </c>
      <c r="J65" s="56">
        <f t="shared" si="39"/>
        <v>8000</v>
      </c>
      <c r="K65" s="57">
        <f t="shared" si="40"/>
        <v>1</v>
      </c>
      <c r="L65" s="57">
        <f t="shared" si="41"/>
        <v>-1</v>
      </c>
      <c r="M65" s="57">
        <f t="shared" si="42"/>
        <v>-1</v>
      </c>
      <c r="R65" s="53"/>
      <c r="S65" s="53"/>
      <c r="T65" s="53"/>
      <c r="U65" s="53"/>
      <c r="V65" s="53"/>
    </row>
    <row r="66" spans="1:22" s="51" customFormat="1" x14ac:dyDescent="0.2">
      <c r="B66" s="51" t="s">
        <v>267</v>
      </c>
      <c r="C66" s="51" t="s">
        <v>268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38"/>
        <v>0</v>
      </c>
      <c r="J66" s="56">
        <f t="shared" si="39"/>
        <v>0</v>
      </c>
      <c r="K66" s="57" t="str">
        <f t="shared" si="40"/>
        <v>NA</v>
      </c>
      <c r="L66" s="57" t="str">
        <f t="shared" si="41"/>
        <v>NA</v>
      </c>
      <c r="M66" s="57" t="str">
        <f t="shared" si="42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219</v>
      </c>
      <c r="C67" s="51" t="s">
        <v>220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38"/>
        <v>0</v>
      </c>
      <c r="J67" s="56">
        <f t="shared" si="39"/>
        <v>0</v>
      </c>
      <c r="K67" s="57" t="str">
        <f t="shared" si="40"/>
        <v>NA</v>
      </c>
      <c r="L67" s="57" t="str">
        <f t="shared" si="41"/>
        <v>NA</v>
      </c>
      <c r="M67" s="57" t="str">
        <f t="shared" si="42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394</v>
      </c>
      <c r="C68" s="51" t="s">
        <v>395</v>
      </c>
      <c r="D68" s="56">
        <v>1000000</v>
      </c>
      <c r="E68" s="56">
        <v>723685</v>
      </c>
      <c r="F68" s="56">
        <v>0</v>
      </c>
      <c r="G68" s="56">
        <v>0</v>
      </c>
      <c r="H68" s="56">
        <v>0</v>
      </c>
      <c r="I68" s="56">
        <f t="shared" si="38"/>
        <v>0</v>
      </c>
      <c r="J68" s="56">
        <f t="shared" si="39"/>
        <v>723685</v>
      </c>
      <c r="K68" s="57">
        <f t="shared" si="40"/>
        <v>1</v>
      </c>
      <c r="L68" s="57">
        <f t="shared" si="41"/>
        <v>-1</v>
      </c>
      <c r="M68" s="57">
        <f t="shared" si="42"/>
        <v>-1</v>
      </c>
      <c r="R68" s="53"/>
      <c r="S68" s="53"/>
      <c r="T68" s="53"/>
      <c r="U68" s="53"/>
      <c r="V68" s="53"/>
    </row>
    <row r="69" spans="1:22" s="51" customFormat="1" x14ac:dyDescent="0.2">
      <c r="A69" s="63" t="s">
        <v>398</v>
      </c>
      <c r="B69" s="63"/>
      <c r="C69" s="63"/>
      <c r="D69" s="64">
        <v>1008000</v>
      </c>
      <c r="E69" s="64">
        <v>731685</v>
      </c>
      <c r="F69" s="64">
        <v>0</v>
      </c>
      <c r="G69" s="64">
        <v>0</v>
      </c>
      <c r="H69" s="64">
        <v>0</v>
      </c>
      <c r="I69" s="64">
        <f t="shared" si="38"/>
        <v>0</v>
      </c>
      <c r="J69" s="64">
        <f t="shared" si="39"/>
        <v>731685</v>
      </c>
      <c r="K69" s="65">
        <f t="shared" si="40"/>
        <v>1</v>
      </c>
      <c r="L69" s="65">
        <f t="shared" si="41"/>
        <v>-1</v>
      </c>
      <c r="M69" s="65">
        <f t="shared" si="42"/>
        <v>-1</v>
      </c>
      <c r="R69" s="53"/>
      <c r="S69" s="53"/>
      <c r="T69" s="53"/>
      <c r="U69" s="53"/>
      <c r="V69" s="53"/>
    </row>
    <row r="70" spans="1:22" s="51" customFormat="1" x14ac:dyDescent="0.2">
      <c r="A70" s="51" t="s">
        <v>399</v>
      </c>
      <c r="B70" s="51" t="s">
        <v>161</v>
      </c>
      <c r="C70" s="51" t="s">
        <v>162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38"/>
        <v>0</v>
      </c>
      <c r="J70" s="56">
        <f t="shared" si="39"/>
        <v>0</v>
      </c>
      <c r="K70" s="57" t="str">
        <f t="shared" si="40"/>
        <v>NA</v>
      </c>
      <c r="L70" s="57" t="str">
        <f t="shared" si="41"/>
        <v>NA</v>
      </c>
      <c r="M70" s="57" t="str">
        <f t="shared" si="42"/>
        <v>NA</v>
      </c>
      <c r="R70" s="53"/>
      <c r="S70" s="53"/>
      <c r="T70" s="53"/>
      <c r="U70" s="53"/>
      <c r="V70" s="53"/>
    </row>
    <row r="71" spans="1:22" s="51" customFormat="1" x14ac:dyDescent="0.2">
      <c r="B71" s="51" t="s">
        <v>163</v>
      </c>
      <c r="C71" s="51" t="s">
        <v>164</v>
      </c>
      <c r="D71" s="56">
        <v>18000000</v>
      </c>
      <c r="E71" s="56">
        <v>18000000</v>
      </c>
      <c r="F71" s="56">
        <v>530444.06000000006</v>
      </c>
      <c r="G71" s="56">
        <v>3121064.36</v>
      </c>
      <c r="H71" s="56">
        <v>10039851.039999999</v>
      </c>
      <c r="I71" s="56">
        <f t="shared" si="38"/>
        <v>13160915.399999999</v>
      </c>
      <c r="J71" s="56">
        <f t="shared" si="39"/>
        <v>4839084.6000000015</v>
      </c>
      <c r="K71" s="57">
        <f t="shared" si="40"/>
        <v>0.26883803333333339</v>
      </c>
      <c r="L71" s="57">
        <f t="shared" si="41"/>
        <v>-0.97053088555555567</v>
      </c>
      <c r="M71" s="57">
        <f t="shared" si="42"/>
        <v>-0.82660753555555555</v>
      </c>
      <c r="R71" s="53"/>
      <c r="S71" s="53"/>
      <c r="T71" s="53"/>
      <c r="U71" s="53"/>
      <c r="V71" s="53"/>
    </row>
    <row r="72" spans="1:22" s="51" customFormat="1" x14ac:dyDescent="0.2">
      <c r="B72" s="51" t="s">
        <v>193</v>
      </c>
      <c r="C72" s="51" t="s">
        <v>194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38"/>
        <v>0</v>
      </c>
      <c r="J72" s="56">
        <f t="shared" si="39"/>
        <v>0</v>
      </c>
      <c r="K72" s="57" t="str">
        <f t="shared" si="40"/>
        <v>NA</v>
      </c>
      <c r="L72" s="57" t="str">
        <f t="shared" si="41"/>
        <v>NA</v>
      </c>
      <c r="M72" s="57" t="str">
        <f t="shared" si="42"/>
        <v>NA</v>
      </c>
      <c r="R72" s="53"/>
      <c r="S72" s="53"/>
      <c r="T72" s="53"/>
      <c r="U72" s="53"/>
      <c r="V72" s="53"/>
    </row>
    <row r="73" spans="1:22" s="51" customFormat="1" x14ac:dyDescent="0.2">
      <c r="A73" s="63" t="s">
        <v>402</v>
      </c>
      <c r="B73" s="63"/>
      <c r="C73" s="63"/>
      <c r="D73" s="64">
        <v>18000000</v>
      </c>
      <c r="E73" s="64">
        <v>18000000</v>
      </c>
      <c r="F73" s="64">
        <v>530444.06000000006</v>
      </c>
      <c r="G73" s="64">
        <v>3121064.36</v>
      </c>
      <c r="H73" s="64">
        <v>10039851.039999999</v>
      </c>
      <c r="I73" s="64">
        <f t="shared" si="38"/>
        <v>13160915.399999999</v>
      </c>
      <c r="J73" s="64">
        <f t="shared" si="39"/>
        <v>4839084.6000000015</v>
      </c>
      <c r="K73" s="65">
        <f t="shared" si="40"/>
        <v>0.26883803333333339</v>
      </c>
      <c r="L73" s="65">
        <f t="shared" si="41"/>
        <v>-0.97053088555555567</v>
      </c>
      <c r="M73" s="65">
        <f t="shared" si="42"/>
        <v>-0.82660753555555555</v>
      </c>
      <c r="R73" s="53"/>
      <c r="S73" s="53"/>
      <c r="T73" s="53"/>
      <c r="U73" s="53"/>
      <c r="V73" s="53"/>
    </row>
    <row r="74" spans="1:22" s="51" customFormat="1" x14ac:dyDescent="0.2">
      <c r="A74" s="51" t="s">
        <v>403</v>
      </c>
      <c r="B74" s="51" t="s">
        <v>137</v>
      </c>
      <c r="C74" s="51" t="s">
        <v>138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8"/>
        <v>0</v>
      </c>
      <c r="J74" s="56">
        <f t="shared" si="39"/>
        <v>0</v>
      </c>
      <c r="K74" s="57" t="str">
        <f t="shared" si="40"/>
        <v>NA</v>
      </c>
      <c r="L74" s="57" t="str">
        <f t="shared" si="41"/>
        <v>NA</v>
      </c>
      <c r="M74" s="57" t="str">
        <f t="shared" si="42"/>
        <v>NA</v>
      </c>
      <c r="R74" s="53"/>
      <c r="S74" s="53"/>
      <c r="T74" s="53"/>
      <c r="U74" s="53"/>
      <c r="V74" s="53"/>
    </row>
    <row r="75" spans="1:22" s="51" customFormat="1" x14ac:dyDescent="0.2">
      <c r="B75" s="51" t="s">
        <v>191</v>
      </c>
      <c r="C75" s="51" t="s">
        <v>192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8"/>
        <v>0</v>
      </c>
      <c r="J75" s="56">
        <f t="shared" si="39"/>
        <v>0</v>
      </c>
      <c r="K75" s="57" t="str">
        <f t="shared" si="40"/>
        <v>NA</v>
      </c>
      <c r="L75" s="57" t="str">
        <f t="shared" si="41"/>
        <v>NA</v>
      </c>
      <c r="M75" s="57" t="str">
        <f t="shared" si="42"/>
        <v>NA</v>
      </c>
      <c r="R75" s="53"/>
      <c r="S75" s="53"/>
      <c r="T75" s="53"/>
      <c r="U75" s="53"/>
      <c r="V75" s="53"/>
    </row>
    <row r="76" spans="1:22" s="51" customFormat="1" x14ac:dyDescent="0.2">
      <c r="A76" s="63" t="s">
        <v>404</v>
      </c>
      <c r="B76" s="63"/>
      <c r="C76" s="63"/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f t="shared" si="38"/>
        <v>0</v>
      </c>
      <c r="J76" s="64">
        <f t="shared" si="39"/>
        <v>0</v>
      </c>
      <c r="K76" s="65" t="str">
        <f t="shared" si="40"/>
        <v>NA</v>
      </c>
      <c r="L76" s="65" t="str">
        <f t="shared" si="41"/>
        <v>NA</v>
      </c>
      <c r="M76" s="65" t="str">
        <f t="shared" si="42"/>
        <v>NA</v>
      </c>
      <c r="R76" s="53"/>
      <c r="S76" s="53"/>
      <c r="T76" s="53"/>
      <c r="U76" s="53"/>
      <c r="V76" s="53"/>
    </row>
    <row r="77" spans="1:22" s="51" customFormat="1" x14ac:dyDescent="0.2">
      <c r="A77" s="51" t="s">
        <v>407</v>
      </c>
      <c r="B77" s="51" t="s">
        <v>225</v>
      </c>
      <c r="C77" s="51" t="s">
        <v>226</v>
      </c>
      <c r="D77" s="56">
        <v>0</v>
      </c>
      <c r="E77" s="56">
        <v>0</v>
      </c>
      <c r="F77" s="56">
        <v>1376.99</v>
      </c>
      <c r="G77" s="56">
        <v>3008109.77</v>
      </c>
      <c r="H77" s="56">
        <v>0</v>
      </c>
      <c r="I77" s="56">
        <f t="shared" si="38"/>
        <v>3008109.77</v>
      </c>
      <c r="J77" s="56">
        <f t="shared" si="39"/>
        <v>-3008109.77</v>
      </c>
      <c r="K77" s="57" t="str">
        <f t="shared" si="40"/>
        <v>NA</v>
      </c>
      <c r="L77" s="57" t="str">
        <f t="shared" si="41"/>
        <v>NA</v>
      </c>
      <c r="M77" s="57" t="str">
        <f t="shared" si="42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408</v>
      </c>
      <c r="B78" s="63"/>
      <c r="C78" s="63"/>
      <c r="D78" s="64">
        <v>0</v>
      </c>
      <c r="E78" s="64">
        <v>0</v>
      </c>
      <c r="F78" s="64">
        <v>1376.99</v>
      </c>
      <c r="G78" s="64">
        <v>3008109.77</v>
      </c>
      <c r="H78" s="64">
        <v>0</v>
      </c>
      <c r="I78" s="64">
        <f t="shared" si="38"/>
        <v>3008109.77</v>
      </c>
      <c r="J78" s="64">
        <f t="shared" si="39"/>
        <v>-3008109.77</v>
      </c>
      <c r="K78" s="65" t="str">
        <f t="shared" si="40"/>
        <v>NA</v>
      </c>
      <c r="L78" s="65" t="str">
        <f t="shared" si="41"/>
        <v>NA</v>
      </c>
      <c r="M78" s="65" t="str">
        <f t="shared" si="42"/>
        <v>NA</v>
      </c>
      <c r="R78" s="53"/>
      <c r="S78" s="53"/>
      <c r="T78" s="53"/>
      <c r="U78" s="53"/>
      <c r="V78" s="53"/>
    </row>
    <row r="79" spans="1:22" s="51" customFormat="1" x14ac:dyDescent="0.2">
      <c r="A79" s="51" t="s">
        <v>409</v>
      </c>
      <c r="B79" s="51" t="s">
        <v>121</v>
      </c>
      <c r="C79" s="51" t="s">
        <v>122</v>
      </c>
      <c r="D79" s="56">
        <v>39562.400000000001</v>
      </c>
      <c r="E79" s="56">
        <v>39562.400000000001</v>
      </c>
      <c r="F79" s="56">
        <v>0</v>
      </c>
      <c r="G79" s="56">
        <v>0</v>
      </c>
      <c r="H79" s="56">
        <v>0</v>
      </c>
      <c r="I79" s="56">
        <f t="shared" si="38"/>
        <v>0</v>
      </c>
      <c r="J79" s="56">
        <f t="shared" si="39"/>
        <v>39562.400000000001</v>
      </c>
      <c r="K79" s="57">
        <f t="shared" si="40"/>
        <v>1</v>
      </c>
      <c r="L79" s="57">
        <f t="shared" si="41"/>
        <v>-1</v>
      </c>
      <c r="M79" s="57">
        <f t="shared" si="42"/>
        <v>-1</v>
      </c>
      <c r="R79" s="53"/>
      <c r="S79" s="53"/>
      <c r="T79" s="53"/>
      <c r="U79" s="53"/>
      <c r="V79" s="53"/>
    </row>
    <row r="80" spans="1:22" s="51" customFormat="1" x14ac:dyDescent="0.2">
      <c r="B80" s="51" t="s">
        <v>324</v>
      </c>
      <c r="C80" s="51" t="s">
        <v>325</v>
      </c>
      <c r="D80" s="56">
        <v>19837.5</v>
      </c>
      <c r="E80" s="56">
        <v>19837.5</v>
      </c>
      <c r="F80" s="56">
        <v>0</v>
      </c>
      <c r="G80" s="56">
        <v>0</v>
      </c>
      <c r="H80" s="56">
        <v>0</v>
      </c>
      <c r="I80" s="56">
        <f t="shared" si="38"/>
        <v>0</v>
      </c>
      <c r="J80" s="56">
        <f t="shared" si="39"/>
        <v>19837.5</v>
      </c>
      <c r="K80" s="57">
        <f t="shared" si="40"/>
        <v>1</v>
      </c>
      <c r="L80" s="57">
        <f t="shared" si="41"/>
        <v>-1</v>
      </c>
      <c r="M80" s="57">
        <f t="shared" si="42"/>
        <v>-1</v>
      </c>
      <c r="R80" s="53"/>
      <c r="S80" s="53"/>
      <c r="T80" s="53"/>
      <c r="U80" s="53"/>
      <c r="V80" s="53"/>
    </row>
    <row r="81" spans="2:22" s="51" customFormat="1" x14ac:dyDescent="0.2">
      <c r="B81" s="51" t="s">
        <v>133</v>
      </c>
      <c r="C81" s="51" t="s">
        <v>134</v>
      </c>
      <c r="D81" s="56">
        <v>4912961.76</v>
      </c>
      <c r="E81" s="56">
        <v>4912961.76</v>
      </c>
      <c r="F81" s="56">
        <v>18241.3</v>
      </c>
      <c r="G81" s="56">
        <v>27861.95</v>
      </c>
      <c r="H81" s="56">
        <v>0</v>
      </c>
      <c r="I81" s="56">
        <f t="shared" si="38"/>
        <v>27861.95</v>
      </c>
      <c r="J81" s="56">
        <f t="shared" si="39"/>
        <v>4885099.8099999996</v>
      </c>
      <c r="K81" s="57">
        <f t="shared" si="40"/>
        <v>0.99432888930118601</v>
      </c>
      <c r="L81" s="57">
        <f t="shared" si="41"/>
        <v>-0.99628710727029968</v>
      </c>
      <c r="M81" s="57">
        <f t="shared" si="42"/>
        <v>-0.99432888930118601</v>
      </c>
      <c r="R81" s="53"/>
      <c r="S81" s="53"/>
      <c r="T81" s="53"/>
      <c r="U81" s="53"/>
      <c r="V81" s="53"/>
    </row>
    <row r="82" spans="2:22" s="51" customFormat="1" x14ac:dyDescent="0.2">
      <c r="B82" s="51" t="s">
        <v>143</v>
      </c>
      <c r="C82" s="51" t="s">
        <v>144</v>
      </c>
      <c r="D82" s="56">
        <v>467208</v>
      </c>
      <c r="E82" s="56">
        <v>467208</v>
      </c>
      <c r="F82" s="56">
        <v>1195</v>
      </c>
      <c r="G82" s="56">
        <v>1195</v>
      </c>
      <c r="H82" s="56">
        <v>0</v>
      </c>
      <c r="I82" s="56">
        <f t="shared" si="38"/>
        <v>1195</v>
      </c>
      <c r="J82" s="56">
        <f t="shared" si="39"/>
        <v>466013</v>
      </c>
      <c r="K82" s="57">
        <f t="shared" si="40"/>
        <v>0.99744225270115239</v>
      </c>
      <c r="L82" s="57">
        <f t="shared" si="41"/>
        <v>-0.99744225270115239</v>
      </c>
      <c r="M82" s="57">
        <f t="shared" si="42"/>
        <v>-0.99744225270115239</v>
      </c>
      <c r="R82" s="53"/>
      <c r="S82" s="53"/>
      <c r="T82" s="53"/>
      <c r="U82" s="53"/>
      <c r="V82" s="53"/>
    </row>
    <row r="83" spans="2:22" s="51" customFormat="1" x14ac:dyDescent="0.2">
      <c r="B83" s="51" t="s">
        <v>145</v>
      </c>
      <c r="C83" s="51" t="s">
        <v>146</v>
      </c>
      <c r="D83" s="56">
        <v>0</v>
      </c>
      <c r="E83" s="56">
        <v>0</v>
      </c>
      <c r="F83" s="56">
        <v>259.33999999999997</v>
      </c>
      <c r="G83" s="56">
        <v>398.43</v>
      </c>
      <c r="H83" s="56">
        <v>0</v>
      </c>
      <c r="I83" s="56">
        <f t="shared" si="38"/>
        <v>398.43</v>
      </c>
      <c r="J83" s="56">
        <f t="shared" si="39"/>
        <v>-398.43</v>
      </c>
      <c r="K83" s="57" t="str">
        <f t="shared" si="40"/>
        <v>NA</v>
      </c>
      <c r="L83" s="57" t="str">
        <f t="shared" si="41"/>
        <v>NA</v>
      </c>
      <c r="M83" s="57" t="str">
        <f t="shared" si="42"/>
        <v>NA</v>
      </c>
      <c r="R83" s="53"/>
      <c r="S83" s="53"/>
      <c r="T83" s="53"/>
      <c r="U83" s="53"/>
      <c r="V83" s="53"/>
    </row>
    <row r="84" spans="2:22" s="51" customFormat="1" x14ac:dyDescent="0.2">
      <c r="B84" s="51" t="s">
        <v>147</v>
      </c>
      <c r="C84" s="51" t="s">
        <v>148</v>
      </c>
      <c r="D84" s="56">
        <v>743475</v>
      </c>
      <c r="E84" s="56">
        <v>743475</v>
      </c>
      <c r="F84" s="56">
        <v>3644.6</v>
      </c>
      <c r="G84" s="56">
        <v>5466.9</v>
      </c>
      <c r="H84" s="56">
        <v>0</v>
      </c>
      <c r="I84" s="56">
        <f t="shared" ref="I84:I95" si="49">SUM(G84:H84)</f>
        <v>5466.9</v>
      </c>
      <c r="J84" s="56">
        <f t="shared" ref="J84:J95" si="50">E84-I84</f>
        <v>738008.1</v>
      </c>
      <c r="K84" s="57">
        <f t="shared" ref="K84:K95" si="51">IF(E84=0,"NA",J84/E84)</f>
        <v>0.99264682739836574</v>
      </c>
      <c r="L84" s="57">
        <f t="shared" ref="L84:L95" si="52">IF(E84=0,"NA",(  ( F84 - (E84/$L$6)) / (E84/$L$6)))</f>
        <v>-0.99509788493224394</v>
      </c>
      <c r="M84" s="57">
        <f t="shared" ref="M84:M95" si="53">IF(E84=0,"NA",(  ( G84 - ($M$6*(E84/12))) / ($M$6*(E84/12))))</f>
        <v>-0.99264682739836574</v>
      </c>
      <c r="R84" s="53"/>
      <c r="S84" s="53"/>
      <c r="T84" s="53"/>
      <c r="U84" s="53"/>
      <c r="V84" s="53"/>
    </row>
    <row r="85" spans="2:22" s="51" customFormat="1" x14ac:dyDescent="0.2">
      <c r="B85" s="51" t="s">
        <v>161</v>
      </c>
      <c r="C85" s="51" t="s">
        <v>162</v>
      </c>
      <c r="D85" s="56">
        <v>99677</v>
      </c>
      <c r="E85" s="56">
        <v>99677</v>
      </c>
      <c r="F85" s="56">
        <v>248.57</v>
      </c>
      <c r="G85" s="56">
        <v>419.67</v>
      </c>
      <c r="H85" s="56">
        <v>0</v>
      </c>
      <c r="I85" s="56">
        <f t="shared" si="49"/>
        <v>419.67</v>
      </c>
      <c r="J85" s="56">
        <f t="shared" si="50"/>
        <v>99257.33</v>
      </c>
      <c r="K85" s="57">
        <f t="shared" si="51"/>
        <v>0.99578970073336881</v>
      </c>
      <c r="L85" s="57">
        <f t="shared" si="52"/>
        <v>-0.99750624517190523</v>
      </c>
      <c r="M85" s="57">
        <f t="shared" si="53"/>
        <v>-0.99578970073336881</v>
      </c>
      <c r="R85" s="53"/>
      <c r="S85" s="53"/>
      <c r="T85" s="53"/>
      <c r="U85" s="53"/>
      <c r="V85" s="53"/>
    </row>
    <row r="86" spans="2:22" s="51" customFormat="1" x14ac:dyDescent="0.2">
      <c r="B86" s="51" t="s">
        <v>163</v>
      </c>
      <c r="C86" s="51" t="s">
        <v>164</v>
      </c>
      <c r="D86" s="56">
        <v>2538975.1100000003</v>
      </c>
      <c r="E86" s="56">
        <v>-2638404.5300000012</v>
      </c>
      <c r="F86" s="56">
        <v>0</v>
      </c>
      <c r="G86" s="56">
        <v>116732.14</v>
      </c>
      <c r="H86" s="56">
        <v>0</v>
      </c>
      <c r="I86" s="56">
        <f t="shared" si="49"/>
        <v>116732.14</v>
      </c>
      <c r="J86" s="56">
        <f t="shared" si="50"/>
        <v>-2755136.6700000013</v>
      </c>
      <c r="K86" s="57">
        <f t="shared" si="51"/>
        <v>1.0442434579961852</v>
      </c>
      <c r="L86" s="57">
        <f t="shared" si="52"/>
        <v>-1</v>
      </c>
      <c r="M86" s="57">
        <f t="shared" si="53"/>
        <v>-1.0442434579961852</v>
      </c>
      <c r="R86" s="53"/>
      <c r="S86" s="53"/>
      <c r="T86" s="53"/>
      <c r="U86" s="53"/>
      <c r="V86" s="53"/>
    </row>
    <row r="87" spans="2:22" s="51" customFormat="1" x14ac:dyDescent="0.2">
      <c r="B87" s="51" t="s">
        <v>330</v>
      </c>
      <c r="C87" s="51" t="s">
        <v>331</v>
      </c>
      <c r="D87" s="56">
        <v>8318081.9900000002</v>
      </c>
      <c r="E87" s="56">
        <v>35711364.390000001</v>
      </c>
      <c r="F87" s="56">
        <v>816636.72999999986</v>
      </c>
      <c r="G87" s="56">
        <v>7531122.1400000006</v>
      </c>
      <c r="H87" s="56">
        <v>10441990.090000002</v>
      </c>
      <c r="I87" s="56">
        <f t="shared" si="49"/>
        <v>17973112.230000004</v>
      </c>
      <c r="J87" s="56">
        <f t="shared" si="50"/>
        <v>17738252.159999996</v>
      </c>
      <c r="K87" s="57">
        <f t="shared" si="51"/>
        <v>0.49671169004584753</v>
      </c>
      <c r="L87" s="57">
        <f t="shared" si="52"/>
        <v>-0.97713230104899962</v>
      </c>
      <c r="M87" s="57">
        <f t="shared" si="53"/>
        <v>-0.78911133000258915</v>
      </c>
      <c r="R87" s="53"/>
      <c r="S87" s="53"/>
      <c r="T87" s="53"/>
      <c r="U87" s="53"/>
      <c r="V87" s="53"/>
    </row>
    <row r="88" spans="2:22" s="51" customFormat="1" x14ac:dyDescent="0.2">
      <c r="B88" s="51" t="s">
        <v>175</v>
      </c>
      <c r="C88" s="51" t="s">
        <v>176</v>
      </c>
      <c r="D88" s="56">
        <v>0</v>
      </c>
      <c r="E88" s="56">
        <v>237168.95</v>
      </c>
      <c r="F88" s="56">
        <v>0</v>
      </c>
      <c r="G88" s="56">
        <v>0</v>
      </c>
      <c r="H88" s="56">
        <v>0</v>
      </c>
      <c r="I88" s="56">
        <f t="shared" si="49"/>
        <v>0</v>
      </c>
      <c r="J88" s="56">
        <f t="shared" si="50"/>
        <v>237168.95</v>
      </c>
      <c r="K88" s="57">
        <f t="shared" si="51"/>
        <v>1</v>
      </c>
      <c r="L88" s="57">
        <f t="shared" si="52"/>
        <v>-1</v>
      </c>
      <c r="M88" s="57">
        <f t="shared" si="53"/>
        <v>-1</v>
      </c>
      <c r="R88" s="53"/>
      <c r="S88" s="53"/>
      <c r="T88" s="53"/>
      <c r="U88" s="53"/>
      <c r="V88" s="53"/>
    </row>
    <row r="89" spans="2:22" s="51" customFormat="1" x14ac:dyDescent="0.2">
      <c r="B89" s="51" t="s">
        <v>185</v>
      </c>
      <c r="C89" s="51" t="s">
        <v>186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49"/>
        <v>0</v>
      </c>
      <c r="J89" s="56">
        <f t="shared" si="50"/>
        <v>0</v>
      </c>
      <c r="K89" s="57" t="str">
        <f t="shared" si="51"/>
        <v>NA</v>
      </c>
      <c r="L89" s="57" t="str">
        <f t="shared" si="52"/>
        <v>NA</v>
      </c>
      <c r="M89" s="57" t="str">
        <f t="shared" si="53"/>
        <v>NA</v>
      </c>
      <c r="R89" s="53"/>
      <c r="S89" s="53"/>
      <c r="T89" s="53"/>
      <c r="U89" s="53"/>
      <c r="V89" s="53"/>
    </row>
    <row r="90" spans="2:22" s="51" customFormat="1" x14ac:dyDescent="0.2">
      <c r="B90" s="51" t="s">
        <v>201</v>
      </c>
      <c r="C90" s="51" t="s">
        <v>202</v>
      </c>
      <c r="D90" s="56">
        <v>-8575</v>
      </c>
      <c r="E90" s="56">
        <v>2350831.06</v>
      </c>
      <c r="F90" s="56">
        <v>0</v>
      </c>
      <c r="G90" s="56">
        <v>5675</v>
      </c>
      <c r="H90" s="56">
        <v>0</v>
      </c>
      <c r="I90" s="56">
        <f t="shared" si="49"/>
        <v>5675</v>
      </c>
      <c r="J90" s="56">
        <f t="shared" si="50"/>
        <v>2345156.06</v>
      </c>
      <c r="K90" s="57">
        <f t="shared" si="51"/>
        <v>0.99758596009021594</v>
      </c>
      <c r="L90" s="57">
        <f t="shared" si="52"/>
        <v>-1</v>
      </c>
      <c r="M90" s="57">
        <f t="shared" si="53"/>
        <v>-0.99758596009021594</v>
      </c>
      <c r="R90" s="53"/>
      <c r="S90" s="53"/>
      <c r="T90" s="53"/>
      <c r="U90" s="53"/>
      <c r="V90" s="53"/>
    </row>
    <row r="91" spans="2:22" s="51" customFormat="1" x14ac:dyDescent="0.2">
      <c r="B91" s="51" t="s">
        <v>205</v>
      </c>
      <c r="C91" s="51" t="s">
        <v>206</v>
      </c>
      <c r="D91" s="56">
        <v>3259000</v>
      </c>
      <c r="E91" s="56">
        <v>5814048.0500000007</v>
      </c>
      <c r="F91" s="56">
        <v>0</v>
      </c>
      <c r="G91" s="56">
        <v>0</v>
      </c>
      <c r="H91" s="56">
        <v>0</v>
      </c>
      <c r="I91" s="56">
        <f t="shared" si="49"/>
        <v>0</v>
      </c>
      <c r="J91" s="56">
        <f t="shared" si="50"/>
        <v>5814048.0500000007</v>
      </c>
      <c r="K91" s="57">
        <f t="shared" si="51"/>
        <v>1</v>
      </c>
      <c r="L91" s="57">
        <f t="shared" si="52"/>
        <v>-1</v>
      </c>
      <c r="M91" s="57">
        <f t="shared" si="53"/>
        <v>-1</v>
      </c>
      <c r="R91" s="53"/>
      <c r="S91" s="53"/>
      <c r="T91" s="53"/>
      <c r="U91" s="53"/>
      <c r="V91" s="53"/>
    </row>
    <row r="92" spans="2:22" s="51" customFormat="1" x14ac:dyDescent="0.2">
      <c r="B92" s="51" t="s">
        <v>410</v>
      </c>
      <c r="C92" s="51" t="s">
        <v>411</v>
      </c>
      <c r="D92" s="56">
        <v>18422211.73</v>
      </c>
      <c r="E92" s="56">
        <v>19321390.949999999</v>
      </c>
      <c r="F92" s="56">
        <v>0</v>
      </c>
      <c r="G92" s="56">
        <v>0</v>
      </c>
      <c r="H92" s="56">
        <v>0</v>
      </c>
      <c r="I92" s="56">
        <f t="shared" si="49"/>
        <v>0</v>
      </c>
      <c r="J92" s="56">
        <f t="shared" si="50"/>
        <v>19321390.949999999</v>
      </c>
      <c r="K92" s="57">
        <f t="shared" si="51"/>
        <v>1</v>
      </c>
      <c r="L92" s="57">
        <f t="shared" si="52"/>
        <v>-1</v>
      </c>
      <c r="M92" s="57">
        <f t="shared" si="53"/>
        <v>-1</v>
      </c>
      <c r="R92" s="53"/>
      <c r="S92" s="53"/>
      <c r="T92" s="53"/>
      <c r="U92" s="53"/>
      <c r="V92" s="53"/>
    </row>
    <row r="93" spans="2:22" s="51" customFormat="1" x14ac:dyDescent="0.2">
      <c r="B93" s="51" t="s">
        <v>215</v>
      </c>
      <c r="C93" s="51" t="s">
        <v>216</v>
      </c>
      <c r="D93" s="56">
        <v>19893</v>
      </c>
      <c r="E93" s="56">
        <v>0</v>
      </c>
      <c r="F93" s="56">
        <v>0</v>
      </c>
      <c r="G93" s="56">
        <v>0</v>
      </c>
      <c r="H93" s="56">
        <v>0</v>
      </c>
      <c r="I93" s="56">
        <f t="shared" si="49"/>
        <v>0</v>
      </c>
      <c r="J93" s="56">
        <f t="shared" si="50"/>
        <v>0</v>
      </c>
      <c r="K93" s="57" t="str">
        <f t="shared" si="51"/>
        <v>NA</v>
      </c>
      <c r="L93" s="57" t="str">
        <f t="shared" si="52"/>
        <v>NA</v>
      </c>
      <c r="M93" s="57" t="str">
        <f t="shared" si="53"/>
        <v>NA</v>
      </c>
      <c r="R93" s="53"/>
      <c r="S93" s="53"/>
      <c r="T93" s="53"/>
      <c r="U93" s="53"/>
      <c r="V93" s="53"/>
    </row>
    <row r="94" spans="2:22" s="51" customFormat="1" x14ac:dyDescent="0.2">
      <c r="B94" s="51" t="s">
        <v>217</v>
      </c>
      <c r="C94" s="51" t="s">
        <v>218</v>
      </c>
      <c r="D94" s="56">
        <v>694936550.00999999</v>
      </c>
      <c r="E94" s="56">
        <v>620565361.53999996</v>
      </c>
      <c r="F94" s="56">
        <v>17886141.869999997</v>
      </c>
      <c r="G94" s="56">
        <v>50833898.019999996</v>
      </c>
      <c r="H94" s="56">
        <v>127530094.51000001</v>
      </c>
      <c r="I94" s="56">
        <f t="shared" si="49"/>
        <v>178363992.53</v>
      </c>
      <c r="J94" s="56">
        <f t="shared" si="50"/>
        <v>442201369.00999999</v>
      </c>
      <c r="K94" s="57">
        <f t="shared" si="51"/>
        <v>0.71257823335906079</v>
      </c>
      <c r="L94" s="57">
        <f t="shared" si="52"/>
        <v>-0.97117766640146719</v>
      </c>
      <c r="M94" s="57">
        <f t="shared" si="53"/>
        <v>-0.91808453843790094</v>
      </c>
      <c r="R94" s="53"/>
      <c r="S94" s="53"/>
      <c r="T94" s="53"/>
      <c r="U94" s="53"/>
      <c r="V94" s="53"/>
    </row>
    <row r="95" spans="2:22" s="51" customFormat="1" x14ac:dyDescent="0.2">
      <c r="B95" s="51" t="s">
        <v>219</v>
      </c>
      <c r="C95" s="51" t="s">
        <v>220</v>
      </c>
      <c r="D95" s="56">
        <v>-2208498</v>
      </c>
      <c r="E95" s="56">
        <v>4965675.5599999996</v>
      </c>
      <c r="F95" s="56">
        <v>0</v>
      </c>
      <c r="G95" s="56">
        <v>9213.24</v>
      </c>
      <c r="H95" s="56">
        <v>0</v>
      </c>
      <c r="I95" s="56">
        <f t="shared" si="49"/>
        <v>9213.24</v>
      </c>
      <c r="J95" s="56">
        <f t="shared" si="50"/>
        <v>4956462.3199999994</v>
      </c>
      <c r="K95" s="57">
        <f t="shared" si="51"/>
        <v>0.99814461498970741</v>
      </c>
      <c r="L95" s="57">
        <f t="shared" si="52"/>
        <v>-1</v>
      </c>
      <c r="M95" s="57">
        <f t="shared" si="53"/>
        <v>-0.99814461498970741</v>
      </c>
      <c r="R95" s="53"/>
      <c r="S95" s="53"/>
      <c r="T95" s="53"/>
      <c r="U95" s="53"/>
      <c r="V95" s="53"/>
    </row>
    <row r="96" spans="2:22" s="51" customFormat="1" x14ac:dyDescent="0.2">
      <c r="B96" s="51" t="s">
        <v>394</v>
      </c>
      <c r="C96" s="51" t="s">
        <v>395</v>
      </c>
      <c r="D96" s="56">
        <v>101832.5</v>
      </c>
      <c r="E96" s="56">
        <v>101832.5</v>
      </c>
      <c r="F96" s="56">
        <v>0</v>
      </c>
      <c r="G96" s="56">
        <v>0</v>
      </c>
      <c r="H96" s="56">
        <v>0</v>
      </c>
      <c r="I96" s="56">
        <f t="shared" si="38"/>
        <v>0</v>
      </c>
      <c r="J96" s="56">
        <f t="shared" si="39"/>
        <v>101832.5</v>
      </c>
      <c r="K96" s="57">
        <f t="shared" si="40"/>
        <v>1</v>
      </c>
      <c r="L96" s="57">
        <f t="shared" si="41"/>
        <v>-1</v>
      </c>
      <c r="M96" s="57">
        <f t="shared" si="42"/>
        <v>-1</v>
      </c>
      <c r="R96" s="53"/>
      <c r="S96" s="53"/>
      <c r="T96" s="53"/>
      <c r="U96" s="53"/>
      <c r="V96" s="53"/>
    </row>
    <row r="97" spans="1:22" s="51" customFormat="1" x14ac:dyDescent="0.2">
      <c r="B97" s="51" t="s">
        <v>221</v>
      </c>
      <c r="C97" s="51" t="s">
        <v>222</v>
      </c>
      <c r="D97" s="56">
        <v>-2339143.3600000003</v>
      </c>
      <c r="E97" s="56">
        <v>1272656.1700000004</v>
      </c>
      <c r="F97" s="56">
        <v>0</v>
      </c>
      <c r="G97" s="56">
        <v>716188.38</v>
      </c>
      <c r="H97" s="56">
        <v>203688.86</v>
      </c>
      <c r="I97" s="56">
        <f t="shared" si="38"/>
        <v>919877.24</v>
      </c>
      <c r="J97" s="56">
        <f t="shared" si="39"/>
        <v>352778.9300000004</v>
      </c>
      <c r="K97" s="57">
        <f t="shared" si="40"/>
        <v>0.2771989311142854</v>
      </c>
      <c r="L97" s="57">
        <f t="shared" si="41"/>
        <v>-1</v>
      </c>
      <c r="M97" s="57">
        <f t="shared" si="42"/>
        <v>-0.43724911968957036</v>
      </c>
      <c r="R97" s="53"/>
      <c r="S97" s="53"/>
      <c r="T97" s="53"/>
      <c r="U97" s="53"/>
      <c r="V97" s="53"/>
    </row>
    <row r="98" spans="1:22" s="51" customFormat="1" x14ac:dyDescent="0.2">
      <c r="B98" s="51" t="s">
        <v>223</v>
      </c>
      <c r="C98" s="51" t="s">
        <v>224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38"/>
        <v>0</v>
      </c>
      <c r="J98" s="56">
        <f t="shared" si="39"/>
        <v>0</v>
      </c>
      <c r="K98" s="57" t="str">
        <f t="shared" si="40"/>
        <v>NA</v>
      </c>
      <c r="L98" s="57" t="str">
        <f t="shared" si="41"/>
        <v>NA</v>
      </c>
      <c r="M98" s="57" t="str">
        <f t="shared" si="42"/>
        <v>NA</v>
      </c>
      <c r="R98" s="53"/>
      <c r="S98" s="53"/>
      <c r="T98" s="53"/>
      <c r="U98" s="53"/>
      <c r="V98" s="53"/>
    </row>
    <row r="99" spans="1:22" s="51" customFormat="1" x14ac:dyDescent="0.2">
      <c r="B99" s="51" t="s">
        <v>225</v>
      </c>
      <c r="C99" s="51" t="s">
        <v>226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ref="I99:I100" si="54">SUM(G99:H99)</f>
        <v>0</v>
      </c>
      <c r="J99" s="56">
        <f t="shared" si="29"/>
        <v>0</v>
      </c>
      <c r="K99" s="57" t="str">
        <f t="shared" si="30"/>
        <v>NA</v>
      </c>
      <c r="L99" s="57" t="str">
        <f t="shared" si="31"/>
        <v>NA</v>
      </c>
      <c r="M99" s="57" t="str">
        <f t="shared" si="32"/>
        <v>NA</v>
      </c>
      <c r="R99" s="53"/>
      <c r="S99" s="53"/>
      <c r="T99" s="53"/>
      <c r="U99" s="53"/>
      <c r="V99" s="53"/>
    </row>
    <row r="100" spans="1:22" s="51" customFormat="1" x14ac:dyDescent="0.2">
      <c r="A100" s="63" t="s">
        <v>412</v>
      </c>
      <c r="B100" s="63"/>
      <c r="C100" s="63"/>
      <c r="D100" s="64">
        <v>729323049.63999999</v>
      </c>
      <c r="E100" s="64">
        <v>693984646.29999983</v>
      </c>
      <c r="F100" s="64">
        <v>18726367.409999996</v>
      </c>
      <c r="G100" s="64">
        <v>59248170.870000005</v>
      </c>
      <c r="H100" s="64">
        <v>138175773.46000001</v>
      </c>
      <c r="I100" s="64">
        <f t="shared" si="54"/>
        <v>197423944.33000001</v>
      </c>
      <c r="J100" s="64">
        <f t="shared" si="29"/>
        <v>496560701.96999979</v>
      </c>
      <c r="K100" s="65">
        <f t="shared" si="30"/>
        <v>0.71552116407391464</v>
      </c>
      <c r="L100" s="65">
        <f t="shared" si="31"/>
        <v>-0.97301616468052976</v>
      </c>
      <c r="M100" s="65">
        <f t="shared" si="32"/>
        <v>-0.91462610709634073</v>
      </c>
      <c r="R100" s="53"/>
      <c r="S100" s="53"/>
      <c r="T100" s="53"/>
      <c r="U100" s="53"/>
      <c r="V100" s="53"/>
    </row>
    <row r="101" spans="1:22" s="51" customFormat="1" x14ac:dyDescent="0.2">
      <c r="A101" s="51" t="s">
        <v>32</v>
      </c>
      <c r="B101" s="51" t="s">
        <v>33</v>
      </c>
      <c r="C101" s="51" t="s">
        <v>34</v>
      </c>
      <c r="D101" s="56">
        <v>83403442</v>
      </c>
      <c r="E101" s="56">
        <v>83403442</v>
      </c>
      <c r="F101" s="56">
        <v>0</v>
      </c>
      <c r="G101" s="56">
        <v>178763461.44999999</v>
      </c>
      <c r="H101" s="56">
        <v>0</v>
      </c>
      <c r="I101" s="56">
        <f t="shared" si="23"/>
        <v>178763461.44999999</v>
      </c>
      <c r="J101" s="56">
        <f t="shared" si="24"/>
        <v>-95360019.449999988</v>
      </c>
      <c r="K101" s="57">
        <f t="shared" si="25"/>
        <v>-1.1433583214707133</v>
      </c>
      <c r="L101" s="57">
        <f t="shared" si="26"/>
        <v>-1</v>
      </c>
      <c r="M101" s="57">
        <f t="shared" si="27"/>
        <v>1.1433583214707133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35</v>
      </c>
      <c r="B102" s="63"/>
      <c r="C102" s="63"/>
      <c r="D102" s="64">
        <v>83403442</v>
      </c>
      <c r="E102" s="64">
        <v>83403442</v>
      </c>
      <c r="F102" s="64">
        <v>0</v>
      </c>
      <c r="G102" s="64">
        <v>178763461.44999999</v>
      </c>
      <c r="H102" s="64">
        <v>0</v>
      </c>
      <c r="I102" s="64">
        <f t="shared" ref="I102" si="55">SUM(G102:H102)</f>
        <v>178763461.44999999</v>
      </c>
      <c r="J102" s="64">
        <f t="shared" ref="J102:J106" si="56">E102-I102</f>
        <v>-95360019.449999988</v>
      </c>
      <c r="K102" s="65">
        <f t="shared" ref="K102:K106" si="57">IF(E102=0,"NA",J102/E102)</f>
        <v>-1.1433583214707133</v>
      </c>
      <c r="L102" s="65">
        <f t="shared" ref="L102:L106" si="58">IF(E102=0,"NA",(  ( F102 - (E102/$L$6)) / (E102/$L$6)))</f>
        <v>-1</v>
      </c>
      <c r="M102" s="65">
        <f t="shared" ref="M102:M106" si="59">IF(E102=0,"NA",(  ( G102 - ($M$6*(E102/12))) / ($M$6*(E102/12))))</f>
        <v>1.1433583214707133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36</v>
      </c>
      <c r="B103" s="51" t="s">
        <v>223</v>
      </c>
      <c r="C103" s="51" t="s">
        <v>224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ref="I103:I106" si="60">SUM(G103:H103)</f>
        <v>0</v>
      </c>
      <c r="J103" s="56">
        <f t="shared" si="56"/>
        <v>0</v>
      </c>
      <c r="K103" s="57" t="str">
        <f t="shared" si="57"/>
        <v>NA</v>
      </c>
      <c r="L103" s="57" t="str">
        <f t="shared" si="58"/>
        <v>NA</v>
      </c>
      <c r="M103" s="57" t="str">
        <f t="shared" si="59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30</v>
      </c>
      <c r="C104" s="51" t="s">
        <v>31</v>
      </c>
      <c r="D104" s="56">
        <v>0</v>
      </c>
      <c r="E104" s="56">
        <v>0</v>
      </c>
      <c r="F104" s="56">
        <v>0</v>
      </c>
      <c r="G104" s="56">
        <v>120912.5</v>
      </c>
      <c r="H104" s="56">
        <v>0</v>
      </c>
      <c r="I104" s="56">
        <f t="shared" si="60"/>
        <v>120912.5</v>
      </c>
      <c r="J104" s="56">
        <f t="shared" si="56"/>
        <v>-120912.5</v>
      </c>
      <c r="K104" s="57" t="str">
        <f t="shared" si="57"/>
        <v>NA</v>
      </c>
      <c r="L104" s="57" t="str">
        <f t="shared" si="58"/>
        <v>NA</v>
      </c>
      <c r="M104" s="57" t="str">
        <f t="shared" si="59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37</v>
      </c>
      <c r="C105" s="51" t="s">
        <v>38</v>
      </c>
      <c r="D105" s="56">
        <v>5572080</v>
      </c>
      <c r="E105" s="56">
        <v>5572080</v>
      </c>
      <c r="F105" s="56">
        <v>0</v>
      </c>
      <c r="G105" s="56">
        <v>5690000</v>
      </c>
      <c r="H105" s="56">
        <v>0</v>
      </c>
      <c r="I105" s="56">
        <f t="shared" si="60"/>
        <v>5690000</v>
      </c>
      <c r="J105" s="56">
        <f t="shared" si="56"/>
        <v>-117920</v>
      </c>
      <c r="K105" s="57">
        <f t="shared" si="57"/>
        <v>-2.1162653802529754E-2</v>
      </c>
      <c r="L105" s="57">
        <f t="shared" si="58"/>
        <v>-1</v>
      </c>
      <c r="M105" s="57">
        <f t="shared" si="59"/>
        <v>2.1162653802529754E-2</v>
      </c>
      <c r="R105" s="53"/>
      <c r="S105" s="53"/>
      <c r="T105" s="53"/>
      <c r="U105" s="53"/>
      <c r="V105" s="53"/>
    </row>
    <row r="106" spans="1:22" s="51" customFormat="1" x14ac:dyDescent="0.2">
      <c r="A106" s="63" t="s">
        <v>39</v>
      </c>
      <c r="B106" s="63"/>
      <c r="C106" s="63"/>
      <c r="D106" s="64">
        <v>5572080</v>
      </c>
      <c r="E106" s="64">
        <v>5572080</v>
      </c>
      <c r="F106" s="64">
        <v>0</v>
      </c>
      <c r="G106" s="64">
        <v>5810912.5</v>
      </c>
      <c r="H106" s="64">
        <v>0</v>
      </c>
      <c r="I106" s="64">
        <f t="shared" si="60"/>
        <v>5810912.5</v>
      </c>
      <c r="J106" s="64">
        <f t="shared" si="56"/>
        <v>-238832.5</v>
      </c>
      <c r="K106" s="65">
        <f t="shared" si="57"/>
        <v>-4.2862360195833511E-2</v>
      </c>
      <c r="L106" s="65">
        <f t="shared" si="58"/>
        <v>-1</v>
      </c>
      <c r="M106" s="65">
        <f t="shared" si="59"/>
        <v>4.2862360195833511E-2</v>
      </c>
      <c r="R106" s="53"/>
      <c r="S106" s="53"/>
      <c r="T106" s="53"/>
      <c r="U106" s="53"/>
      <c r="V106" s="53"/>
    </row>
    <row r="107" spans="1:22" x14ac:dyDescent="0.2">
      <c r="A107" s="23"/>
      <c r="B107" s="31"/>
      <c r="C107" s="23"/>
      <c r="D107" s="18"/>
      <c r="E107" s="18"/>
      <c r="F107" s="18"/>
      <c r="G107" s="18"/>
      <c r="H107" s="18"/>
      <c r="I107" s="18"/>
      <c r="J107" s="18"/>
      <c r="K107" s="47"/>
      <c r="L107" s="37"/>
      <c r="M107" s="37"/>
    </row>
    <row r="108" spans="1:22" s="17" customFormat="1" ht="15.75" x14ac:dyDescent="0.25">
      <c r="A108" s="25" t="s">
        <v>11</v>
      </c>
      <c r="B108" s="32"/>
      <c r="C108" s="25"/>
      <c r="D108" s="6">
        <f>+D34+D44+D48+D50+D64+D69+D73+D76+D78+D100+D102+D106</f>
        <v>847368454.06999993</v>
      </c>
      <c r="E108" s="6">
        <f t="shared" ref="E108:J108" si="61">+E34+E44+E48+E50+E64+E69+E73+E76+E78+E100+E102+E106</f>
        <v>857119812.58999979</v>
      </c>
      <c r="F108" s="6">
        <f t="shared" si="61"/>
        <v>19758391.459999997</v>
      </c>
      <c r="G108" s="6">
        <f t="shared" si="61"/>
        <v>253832789.44999999</v>
      </c>
      <c r="H108" s="6">
        <f t="shared" si="61"/>
        <v>174054894.33000001</v>
      </c>
      <c r="I108" s="6">
        <f t="shared" si="61"/>
        <v>427887683.77999997</v>
      </c>
      <c r="J108" s="6">
        <f t="shared" si="61"/>
        <v>429232128.80999982</v>
      </c>
      <c r="K108" s="38">
        <f t="shared" ref="K108" si="62">IF(E108=0,"NA",J108/E108)</f>
        <v>0.50078428068646397</v>
      </c>
      <c r="L108" s="38">
        <f t="shared" ref="L108" si="63">IF(E108=0,"NA",(  ( F108 - (E108/$L$6)) / (E108/$L$6)))</f>
        <v>-0.97694792353440629</v>
      </c>
      <c r="M108" s="38">
        <f t="shared" ref="M108" si="64">IF(E108=0,"NA",(  ( G108 - ($M$6*(E108/12))) / ($M$6*(E108/12))))</f>
        <v>-0.70385378365834139</v>
      </c>
    </row>
    <row r="116" spans="11:13" x14ac:dyDescent="0.2">
      <c r="K116" s="5"/>
    </row>
    <row r="117" spans="11:13" x14ac:dyDescent="0.2">
      <c r="K117" s="5"/>
    </row>
    <row r="118" spans="11:13" x14ac:dyDescent="0.2">
      <c r="K118" s="5"/>
      <c r="L118" s="5"/>
      <c r="M118" s="5"/>
    </row>
    <row r="119" spans="11:13" x14ac:dyDescent="0.2">
      <c r="K119" s="5"/>
      <c r="L119" s="5"/>
      <c r="M119" s="5"/>
    </row>
  </sheetData>
  <autoFilter ref="A7:M10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45473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45</v>
      </c>
      <c r="B8" s="51" t="s">
        <v>522</v>
      </c>
      <c r="C8" s="51" t="s">
        <v>523</v>
      </c>
      <c r="D8" s="56">
        <v>0</v>
      </c>
      <c r="E8" s="56">
        <v>0</v>
      </c>
      <c r="F8" s="56">
        <v>0</v>
      </c>
      <c r="G8" s="56">
        <v>296119.12000000005</v>
      </c>
      <c r="H8" s="56">
        <v>0</v>
      </c>
      <c r="I8" s="56">
        <f t="shared" ref="I8" si="0">SUM(G8:H8)</f>
        <v>296119.12000000005</v>
      </c>
      <c r="J8" s="56">
        <f t="shared" ref="J8" si="1">E8-I8</f>
        <v>-296119.12000000005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524</v>
      </c>
      <c r="C9" s="51" t="s">
        <v>525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526</v>
      </c>
      <c r="C10" s="51" t="s">
        <v>527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528</v>
      </c>
      <c r="C11" s="51" t="s">
        <v>529</v>
      </c>
      <c r="D11" s="56">
        <v>60543391</v>
      </c>
      <c r="E11" s="56">
        <v>60543391</v>
      </c>
      <c r="F11" s="56">
        <v>0</v>
      </c>
      <c r="G11" s="56">
        <v>1628.4899999999998</v>
      </c>
      <c r="H11" s="56">
        <v>0</v>
      </c>
      <c r="I11" s="56">
        <f t="shared" si="10"/>
        <v>1628.4899999999998</v>
      </c>
      <c r="J11" s="56">
        <f t="shared" si="11"/>
        <v>60541762.509999998</v>
      </c>
      <c r="K11" s="57">
        <f t="shared" si="12"/>
        <v>0.99997310210126811</v>
      </c>
      <c r="L11" s="57">
        <f t="shared" si="13"/>
        <v>-1</v>
      </c>
      <c r="M11" s="57">
        <f t="shared" si="14"/>
        <v>-0.99997310210126811</v>
      </c>
      <c r="R11" s="53"/>
      <c r="S11" s="53"/>
      <c r="T11" s="53"/>
      <c r="U11" s="53"/>
      <c r="V11" s="53"/>
    </row>
    <row r="12" spans="1:38" s="51" customFormat="1" x14ac:dyDescent="0.2">
      <c r="B12" s="51" t="s">
        <v>530</v>
      </c>
      <c r="C12" s="51" t="s">
        <v>531</v>
      </c>
      <c r="D12" s="56">
        <v>0</v>
      </c>
      <c r="E12" s="56">
        <v>0</v>
      </c>
      <c r="F12" s="56">
        <v>0</v>
      </c>
      <c r="G12" s="56">
        <v>340345.56000000006</v>
      </c>
      <c r="H12" s="56">
        <v>0</v>
      </c>
      <c r="I12" s="56">
        <f t="shared" ref="I12" si="15">SUM(G12:H12)</f>
        <v>340345.56000000006</v>
      </c>
      <c r="J12" s="56">
        <f t="shared" ref="J12" si="16">E12-I12</f>
        <v>-340345.56000000006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532</v>
      </c>
      <c r="C13" s="51" t="s">
        <v>533</v>
      </c>
      <c r="D13" s="56">
        <v>0</v>
      </c>
      <c r="E13" s="56">
        <v>0</v>
      </c>
      <c r="F13" s="56">
        <v>0</v>
      </c>
      <c r="G13" s="56">
        <v>69338.140000000029</v>
      </c>
      <c r="H13" s="56">
        <v>0</v>
      </c>
      <c r="I13" s="56">
        <f t="shared" ref="I13:I34" si="20">SUM(G13:H13)</f>
        <v>69338.140000000029</v>
      </c>
      <c r="J13" s="56">
        <f t="shared" ref="J13:J34" si="21">E13-I13</f>
        <v>-69338.140000000029</v>
      </c>
      <c r="K13" s="57" t="str">
        <f t="shared" ref="K13:K34" si="22">IF(E13=0,"NA",J13/E13)</f>
        <v>NA</v>
      </c>
      <c r="L13" s="57" t="str">
        <f t="shared" ref="L13:L34" si="23">IF(E13=0,"NA",(  ( F13 - (E13/$L$6)) / (E13/$L$6)))</f>
        <v>NA</v>
      </c>
      <c r="M13" s="57" t="str">
        <f t="shared" ref="M13:M34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534</v>
      </c>
      <c r="C14" s="51" t="s">
        <v>535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68</v>
      </c>
      <c r="C15" s="51" t="s">
        <v>69</v>
      </c>
      <c r="D15" s="56">
        <v>506404.37</v>
      </c>
      <c r="E15" s="56">
        <v>506404.37</v>
      </c>
      <c r="F15" s="56">
        <v>8292</v>
      </c>
      <c r="G15" s="56">
        <v>1539542</v>
      </c>
      <c r="H15" s="56">
        <v>0</v>
      </c>
      <c r="I15" s="56">
        <f t="shared" si="20"/>
        <v>1539542</v>
      </c>
      <c r="J15" s="56">
        <f t="shared" si="21"/>
        <v>-1033137.63</v>
      </c>
      <c r="K15" s="57">
        <f t="shared" si="22"/>
        <v>-2.0401435911779355</v>
      </c>
      <c r="L15" s="57">
        <f t="shared" si="23"/>
        <v>-0.98362573371947792</v>
      </c>
      <c r="M15" s="57">
        <f t="shared" si="24"/>
        <v>2.0401435911779355</v>
      </c>
      <c r="R15" s="53"/>
      <c r="S15" s="53"/>
      <c r="T15" s="53"/>
      <c r="U15" s="53"/>
      <c r="V15" s="53"/>
    </row>
    <row r="16" spans="1:38" s="51" customFormat="1" x14ac:dyDescent="0.2">
      <c r="A16" s="63" t="s">
        <v>72</v>
      </c>
      <c r="B16" s="63"/>
      <c r="C16" s="63"/>
      <c r="D16" s="64">
        <v>61049795.369999997</v>
      </c>
      <c r="E16" s="64">
        <v>61049795.369999997</v>
      </c>
      <c r="F16" s="64">
        <v>8292</v>
      </c>
      <c r="G16" s="64">
        <v>2246973.31</v>
      </c>
      <c r="H16" s="64">
        <v>0</v>
      </c>
      <c r="I16" s="64">
        <f t="shared" si="20"/>
        <v>2246973.31</v>
      </c>
      <c r="J16" s="64">
        <f t="shared" si="21"/>
        <v>58802822.059999995</v>
      </c>
      <c r="K16" s="65">
        <f t="shared" si="22"/>
        <v>0.9631944170102138</v>
      </c>
      <c r="L16" s="65">
        <f t="shared" si="23"/>
        <v>-0.99986417644891767</v>
      </c>
      <c r="M16" s="65">
        <f t="shared" si="24"/>
        <v>-0.9631944170102138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20"/>
        <v>129539.55</v>
      </c>
      <c r="J17" s="56">
        <f t="shared" si="21"/>
        <v>-129539.55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20"/>
        <v>129539.55</v>
      </c>
      <c r="J18" s="64">
        <f t="shared" si="21"/>
        <v>-129539.55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73</v>
      </c>
      <c r="B19" s="51" t="s">
        <v>74</v>
      </c>
      <c r="C19" s="51" t="s">
        <v>75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536</v>
      </c>
      <c r="C20" s="51" t="s">
        <v>537</v>
      </c>
      <c r="D20" s="56">
        <v>0</v>
      </c>
      <c r="E20" s="56">
        <v>0</v>
      </c>
      <c r="F20" s="56">
        <v>128380.00000000004</v>
      </c>
      <c r="G20" s="56">
        <v>1326922.9999999972</v>
      </c>
      <c r="H20" s="56">
        <v>0</v>
      </c>
      <c r="I20" s="56">
        <f t="shared" si="20"/>
        <v>1326922.9999999972</v>
      </c>
      <c r="J20" s="56">
        <f t="shared" si="21"/>
        <v>-1326922.9999999972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92</v>
      </c>
      <c r="B21" s="63"/>
      <c r="C21" s="63"/>
      <c r="D21" s="64">
        <v>0</v>
      </c>
      <c r="E21" s="64">
        <v>0</v>
      </c>
      <c r="F21" s="64">
        <v>128380.00000000004</v>
      </c>
      <c r="G21" s="64">
        <v>1326922.9999999972</v>
      </c>
      <c r="H21" s="64">
        <v>0</v>
      </c>
      <c r="I21" s="64">
        <f t="shared" si="20"/>
        <v>1326922.9999999972</v>
      </c>
      <c r="J21" s="64">
        <f t="shared" si="21"/>
        <v>-1326922.9999999972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93</v>
      </c>
      <c r="B22" s="51" t="s">
        <v>538</v>
      </c>
      <c r="C22" s="51" t="s">
        <v>539</v>
      </c>
      <c r="D22" s="56">
        <v>2375836</v>
      </c>
      <c r="E22" s="56">
        <v>2375836</v>
      </c>
      <c r="F22" s="56">
        <v>0</v>
      </c>
      <c r="G22" s="56">
        <v>37089395.460000001</v>
      </c>
      <c r="H22" s="56">
        <v>0</v>
      </c>
      <c r="I22" s="56">
        <f t="shared" si="20"/>
        <v>37089395.460000001</v>
      </c>
      <c r="J22" s="56">
        <f t="shared" si="21"/>
        <v>-34713559.460000001</v>
      </c>
      <c r="K22" s="57">
        <f t="shared" si="22"/>
        <v>-14.611092457560202</v>
      </c>
      <c r="L22" s="57">
        <f t="shared" si="23"/>
        <v>-1</v>
      </c>
      <c r="M22" s="57">
        <f t="shared" si="24"/>
        <v>14.611092457560202</v>
      </c>
      <c r="R22" s="53"/>
      <c r="S22" s="53"/>
      <c r="T22" s="53"/>
      <c r="U22" s="53"/>
      <c r="V22" s="53"/>
    </row>
    <row r="23" spans="1:22" s="51" customFormat="1" x14ac:dyDescent="0.2">
      <c r="B23" s="51" t="s">
        <v>540</v>
      </c>
      <c r="C23" s="51" t="s">
        <v>541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542</v>
      </c>
      <c r="C24" s="51" t="s">
        <v>543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0"/>
        <v>0</v>
      </c>
      <c r="J24" s="56">
        <f t="shared" si="21"/>
        <v>0</v>
      </c>
      <c r="K24" s="57" t="str">
        <f t="shared" si="22"/>
        <v>NA</v>
      </c>
      <c r="L24" s="57" t="str">
        <f t="shared" si="23"/>
        <v>NA</v>
      </c>
      <c r="M24" s="57" t="str">
        <f t="shared" si="2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544</v>
      </c>
      <c r="C25" s="51" t="s">
        <v>545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0"/>
        <v>0</v>
      </c>
      <c r="J25" s="56">
        <f t="shared" si="21"/>
        <v>0</v>
      </c>
      <c r="K25" s="57" t="str">
        <f t="shared" si="22"/>
        <v>NA</v>
      </c>
      <c r="L25" s="57" t="str">
        <f t="shared" si="23"/>
        <v>NA</v>
      </c>
      <c r="M25" s="57" t="str">
        <f t="shared" si="24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546</v>
      </c>
      <c r="C26" s="51" t="s">
        <v>547</v>
      </c>
      <c r="D26" s="56">
        <v>4247392</v>
      </c>
      <c r="E26" s="56">
        <v>4247392</v>
      </c>
      <c r="F26" s="56">
        <v>0</v>
      </c>
      <c r="G26" s="56">
        <v>12936757.090000005</v>
      </c>
      <c r="H26" s="56">
        <v>0</v>
      </c>
      <c r="I26" s="56">
        <f t="shared" si="20"/>
        <v>12936757.090000005</v>
      </c>
      <c r="J26" s="56">
        <f t="shared" si="21"/>
        <v>-8689365.0900000054</v>
      </c>
      <c r="K26" s="57">
        <f t="shared" si="22"/>
        <v>-2.0458118982189553</v>
      </c>
      <c r="L26" s="57">
        <f t="shared" si="23"/>
        <v>-1</v>
      </c>
      <c r="M26" s="57">
        <f t="shared" si="24"/>
        <v>2.0458118982189553</v>
      </c>
      <c r="R26" s="53"/>
      <c r="S26" s="53"/>
      <c r="T26" s="53"/>
      <c r="U26" s="53"/>
      <c r="V26" s="53"/>
    </row>
    <row r="27" spans="1:22" s="51" customFormat="1" x14ac:dyDescent="0.2">
      <c r="B27" s="51" t="s">
        <v>548</v>
      </c>
      <c r="C27" s="51" t="s">
        <v>549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550</v>
      </c>
      <c r="C28" s="51" t="s">
        <v>551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552</v>
      </c>
      <c r="C29" s="51" t="s">
        <v>553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0"/>
        <v>0</v>
      </c>
      <c r="J29" s="56">
        <f t="shared" si="21"/>
        <v>0</v>
      </c>
      <c r="K29" s="57" t="str">
        <f t="shared" si="22"/>
        <v>NA</v>
      </c>
      <c r="L29" s="57" t="str">
        <f t="shared" si="23"/>
        <v>NA</v>
      </c>
      <c r="M29" s="57" t="str">
        <f t="shared" si="2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554</v>
      </c>
      <c r="C30" s="51" t="s">
        <v>555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0"/>
        <v>0</v>
      </c>
      <c r="J30" s="56">
        <f t="shared" si="21"/>
        <v>0</v>
      </c>
      <c r="K30" s="57" t="str">
        <f t="shared" si="22"/>
        <v>NA</v>
      </c>
      <c r="L30" s="57" t="str">
        <f t="shared" si="23"/>
        <v>NA</v>
      </c>
      <c r="M30" s="57" t="str">
        <f t="shared" si="2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556</v>
      </c>
      <c r="C31" s="51" t="s">
        <v>557</v>
      </c>
      <c r="D31" s="56">
        <v>500000</v>
      </c>
      <c r="E31" s="56">
        <v>500000</v>
      </c>
      <c r="F31" s="56">
        <v>0</v>
      </c>
      <c r="G31" s="56">
        <v>442504.49000000005</v>
      </c>
      <c r="H31" s="56">
        <v>0</v>
      </c>
      <c r="I31" s="56">
        <f t="shared" si="20"/>
        <v>442504.49000000005</v>
      </c>
      <c r="J31" s="56">
        <f t="shared" si="21"/>
        <v>57495.509999999951</v>
      </c>
      <c r="K31" s="57">
        <f t="shared" si="22"/>
        <v>0.1149910199999999</v>
      </c>
      <c r="L31" s="57">
        <f t="shared" si="23"/>
        <v>-1</v>
      </c>
      <c r="M31" s="57">
        <f t="shared" si="24"/>
        <v>-0.1149910199999999</v>
      </c>
      <c r="R31" s="53"/>
      <c r="S31" s="53"/>
      <c r="T31" s="53"/>
      <c r="U31" s="53"/>
      <c r="V31" s="53"/>
    </row>
    <row r="32" spans="1:22" s="51" customFormat="1" x14ac:dyDescent="0.2">
      <c r="B32" s="51" t="s">
        <v>558</v>
      </c>
      <c r="C32" s="51" t="s">
        <v>559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0</v>
      </c>
      <c r="K32" s="57" t="str">
        <f t="shared" si="22"/>
        <v>NA</v>
      </c>
      <c r="L32" s="57" t="str">
        <f t="shared" si="23"/>
        <v>NA</v>
      </c>
      <c r="M32" s="57" t="str">
        <f t="shared" si="2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560</v>
      </c>
      <c r="C33" s="51" t="s">
        <v>561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562</v>
      </c>
      <c r="C34" s="51" t="s">
        <v>563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439</v>
      </c>
      <c r="C35" s="51" t="s">
        <v>440</v>
      </c>
      <c r="D35" s="56">
        <v>50000</v>
      </c>
      <c r="E35" s="56">
        <v>50000</v>
      </c>
      <c r="F35" s="56">
        <v>0</v>
      </c>
      <c r="G35" s="56">
        <v>85242.39</v>
      </c>
      <c r="H35" s="56">
        <v>0</v>
      </c>
      <c r="I35" s="56">
        <f t="shared" ref="I35:I42" si="25">SUM(G35:H35)</f>
        <v>85242.39</v>
      </c>
      <c r="J35" s="56">
        <f t="shared" ref="J35:J42" si="26">E35-I35</f>
        <v>-35242.39</v>
      </c>
      <c r="K35" s="57">
        <f t="shared" ref="K35:K42" si="27">IF(E35=0,"NA",J35/E35)</f>
        <v>-0.70484780000000002</v>
      </c>
      <c r="L35" s="57">
        <f t="shared" ref="L35:L42" si="28">IF(E35=0,"NA",(  ( F35 - (E35/$L$6)) / (E35/$L$6)))</f>
        <v>-1</v>
      </c>
      <c r="M35" s="57">
        <f t="shared" ref="M35:M42" si="29">IF(E35=0,"NA",(  ( G35 - ($M$6*(E35/12))) / ($M$6*(E35/12))))</f>
        <v>0.70484780000000002</v>
      </c>
      <c r="R35" s="53"/>
      <c r="S35" s="53"/>
      <c r="T35" s="53"/>
      <c r="U35" s="53"/>
      <c r="V35" s="53"/>
    </row>
    <row r="36" spans="1:38" s="51" customFormat="1" x14ac:dyDescent="0.2">
      <c r="B36" s="51" t="s">
        <v>441</v>
      </c>
      <c r="C36" s="51" t="s">
        <v>442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5"/>
        <v>0</v>
      </c>
      <c r="J36" s="56">
        <f t="shared" si="26"/>
        <v>0</v>
      </c>
      <c r="K36" s="57" t="str">
        <f t="shared" si="27"/>
        <v>NA</v>
      </c>
      <c r="L36" s="57" t="str">
        <f t="shared" si="28"/>
        <v>NA</v>
      </c>
      <c r="M36" s="57" t="str">
        <f t="shared" si="2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94</v>
      </c>
      <c r="C37" s="51" t="s">
        <v>95</v>
      </c>
      <c r="D37" s="56">
        <v>0</v>
      </c>
      <c r="E37" s="56">
        <v>6611145.3700000001</v>
      </c>
      <c r="F37" s="56">
        <v>0</v>
      </c>
      <c r="G37" s="56">
        <v>2299578.41</v>
      </c>
      <c r="H37" s="56">
        <v>0</v>
      </c>
      <c r="I37" s="56">
        <f t="shared" si="25"/>
        <v>2299578.41</v>
      </c>
      <c r="J37" s="56">
        <f t="shared" si="26"/>
        <v>4311566.96</v>
      </c>
      <c r="K37" s="57">
        <f t="shared" si="27"/>
        <v>0.65216641273159603</v>
      </c>
      <c r="L37" s="57">
        <f t="shared" si="28"/>
        <v>-1</v>
      </c>
      <c r="M37" s="57">
        <f t="shared" si="29"/>
        <v>-0.65216641273159603</v>
      </c>
      <c r="R37" s="53"/>
      <c r="S37" s="53"/>
      <c r="T37" s="53"/>
      <c r="U37" s="53"/>
      <c r="V37" s="53"/>
    </row>
    <row r="38" spans="1:38" s="51" customFormat="1" x14ac:dyDescent="0.2">
      <c r="B38" s="51" t="s">
        <v>564</v>
      </c>
      <c r="C38" s="51" t="s">
        <v>565</v>
      </c>
      <c r="D38" s="56">
        <v>4628750</v>
      </c>
      <c r="E38" s="56">
        <v>5709695.099999995</v>
      </c>
      <c r="F38" s="56">
        <v>0</v>
      </c>
      <c r="G38" s="56">
        <v>4301556.22</v>
      </c>
      <c r="H38" s="56">
        <v>0</v>
      </c>
      <c r="I38" s="56">
        <f t="shared" si="25"/>
        <v>4301556.22</v>
      </c>
      <c r="J38" s="56">
        <f t="shared" si="26"/>
        <v>1408138.8799999952</v>
      </c>
      <c r="K38" s="57">
        <f t="shared" si="27"/>
        <v>0.24662242997879108</v>
      </c>
      <c r="L38" s="57">
        <f t="shared" si="28"/>
        <v>-1</v>
      </c>
      <c r="M38" s="57">
        <f t="shared" si="29"/>
        <v>-0.24662242997879108</v>
      </c>
      <c r="R38" s="53"/>
      <c r="S38" s="53"/>
      <c r="T38" s="53"/>
      <c r="U38" s="53"/>
      <c r="V38" s="53"/>
    </row>
    <row r="39" spans="1:38" s="51" customFormat="1" x14ac:dyDescent="0.2">
      <c r="A39" s="63" t="s">
        <v>96</v>
      </c>
      <c r="B39" s="63"/>
      <c r="C39" s="63"/>
      <c r="D39" s="64">
        <v>11801978</v>
      </c>
      <c r="E39" s="64">
        <v>19494068.469999995</v>
      </c>
      <c r="F39" s="64">
        <v>0</v>
      </c>
      <c r="G39" s="64">
        <v>57155034.060000002</v>
      </c>
      <c r="H39" s="64">
        <v>0</v>
      </c>
      <c r="I39" s="64">
        <f t="shared" si="25"/>
        <v>57155034.060000002</v>
      </c>
      <c r="J39" s="64">
        <f t="shared" si="26"/>
        <v>-37660965.590000004</v>
      </c>
      <c r="K39" s="65">
        <f t="shared" si="27"/>
        <v>-1.931919221888319</v>
      </c>
      <c r="L39" s="65">
        <f t="shared" si="28"/>
        <v>-1</v>
      </c>
      <c r="M39" s="65">
        <f t="shared" si="29"/>
        <v>1.931919221888319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566</v>
      </c>
      <c r="C40" s="51" t="s">
        <v>567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5"/>
        <v>0</v>
      </c>
      <c r="J40" s="56">
        <f t="shared" si="26"/>
        <v>0</v>
      </c>
      <c r="K40" s="57" t="str">
        <f t="shared" si="27"/>
        <v>NA</v>
      </c>
      <c r="L40" s="57" t="str">
        <f t="shared" si="28"/>
        <v>NA</v>
      </c>
      <c r="M40" s="57" t="str">
        <f t="shared" si="2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5"/>
        <v>0</v>
      </c>
      <c r="J41" s="56">
        <f t="shared" si="26"/>
        <v>2800000</v>
      </c>
      <c r="K41" s="57">
        <f t="shared" si="27"/>
        <v>1</v>
      </c>
      <c r="L41" s="57">
        <f t="shared" si="28"/>
        <v>-1</v>
      </c>
      <c r="M41" s="57">
        <f t="shared" si="29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5"/>
        <v>0</v>
      </c>
      <c r="J42" s="64">
        <f t="shared" si="26"/>
        <v>2800000</v>
      </c>
      <c r="K42" s="65">
        <f t="shared" si="27"/>
        <v>1</v>
      </c>
      <c r="L42" s="65">
        <f t="shared" si="28"/>
        <v>-1</v>
      </c>
      <c r="M42" s="65">
        <f t="shared" si="29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30">+E16+E18+E21+E39+E42</f>
        <v>83343863.839999989</v>
      </c>
      <c r="F44" s="6">
        <f t="shared" si="30"/>
        <v>136672.00000000006</v>
      </c>
      <c r="G44" s="6">
        <f t="shared" si="30"/>
        <v>60858469.920000002</v>
      </c>
      <c r="H44" s="6">
        <f t="shared" si="30"/>
        <v>0</v>
      </c>
      <c r="I44" s="6">
        <f t="shared" si="30"/>
        <v>60858469.920000002</v>
      </c>
      <c r="J44" s="6">
        <f t="shared" si="30"/>
        <v>22485393.919999994</v>
      </c>
      <c r="K44" s="38">
        <f t="shared" ref="K44:K89" si="31">IF(E44=0,"NA",J44/E44)</f>
        <v>0.26979063465507791</v>
      </c>
      <c r="L44" s="38">
        <f>IF(E44=0,"NA",(  ( F44 - (E44/$L$6)) / (E44/$L$6)))</f>
        <v>-0.99836014322227273</v>
      </c>
      <c r="M44" s="38">
        <f>IF(E44=0,"NA",(  ( G44 - ($M$6*(E44/12))) / ($M$6*(E44/12))))</f>
        <v>-0.2697906346550778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276</v>
      </c>
      <c r="B46" s="51" t="s">
        <v>163</v>
      </c>
      <c r="C46" s="51" t="s">
        <v>164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2">SUM(G46:H46)</f>
        <v>0</v>
      </c>
      <c r="J46" s="56">
        <f t="shared" ref="J46:J48" si="33">E46-I46</f>
        <v>0</v>
      </c>
      <c r="K46" s="57" t="str">
        <f t="shared" ref="K46:K48" si="34">IF(E46=0,"NA",J46/E46)</f>
        <v>NA</v>
      </c>
      <c r="L46" s="57" t="str">
        <f t="shared" ref="L46:L48" si="35">IF(E46=0,"NA",(  ( F46 - (E46/$L$6)) / (E46/$L$6)))</f>
        <v>NA</v>
      </c>
      <c r="M46" s="57" t="str">
        <f t="shared" ref="M46:M48" si="3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201</v>
      </c>
      <c r="C47" s="51" t="s">
        <v>202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2"/>
        <v>0</v>
      </c>
      <c r="J47" s="56">
        <f t="shared" si="33"/>
        <v>0</v>
      </c>
      <c r="K47" s="57" t="str">
        <f t="shared" si="34"/>
        <v>NA</v>
      </c>
      <c r="L47" s="57" t="str">
        <f t="shared" si="35"/>
        <v>NA</v>
      </c>
      <c r="M47" s="57" t="str">
        <f t="shared" si="3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470</v>
      </c>
      <c r="C48" s="51" t="s">
        <v>471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2"/>
        <v>0</v>
      </c>
      <c r="J48" s="56">
        <f t="shared" si="33"/>
        <v>0</v>
      </c>
      <c r="K48" s="57" t="str">
        <f t="shared" si="34"/>
        <v>NA</v>
      </c>
      <c r="L48" s="57" t="str">
        <f t="shared" si="35"/>
        <v>NA</v>
      </c>
      <c r="M48" s="57" t="str">
        <f t="shared" si="3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314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2" si="37">SUM(G49:H49)</f>
        <v>0</v>
      </c>
      <c r="J49" s="64">
        <f t="shared" ref="J49:J82" si="38">E49-I49</f>
        <v>0</v>
      </c>
      <c r="K49" s="65" t="str">
        <f t="shared" ref="K49:K82" si="39">IF(E49=0,"NA",J49/E49)</f>
        <v>NA</v>
      </c>
      <c r="L49" s="65" t="str">
        <f t="shared" ref="L49:L82" si="40">IF(E49=0,"NA",(  ( F49 - (E49/$L$6)) / (E49/$L$6)))</f>
        <v>NA</v>
      </c>
      <c r="M49" s="65" t="str">
        <f t="shared" ref="M49:M82" si="4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321</v>
      </c>
      <c r="B50" s="51" t="s">
        <v>322</v>
      </c>
      <c r="C50" s="51" t="s">
        <v>323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7"/>
        <v>0</v>
      </c>
      <c r="J50" s="56">
        <f t="shared" si="38"/>
        <v>0</v>
      </c>
      <c r="K50" s="57" t="str">
        <f t="shared" si="39"/>
        <v>NA</v>
      </c>
      <c r="L50" s="57" t="str">
        <f t="shared" si="40"/>
        <v>NA</v>
      </c>
      <c r="M50" s="57" t="str">
        <f t="shared" si="4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137</v>
      </c>
      <c r="C51" s="51" t="s">
        <v>138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7"/>
        <v>0</v>
      </c>
      <c r="J51" s="56">
        <f t="shared" si="38"/>
        <v>0</v>
      </c>
      <c r="K51" s="57" t="str">
        <f t="shared" si="39"/>
        <v>NA</v>
      </c>
      <c r="L51" s="57" t="str">
        <f t="shared" si="40"/>
        <v>NA</v>
      </c>
      <c r="M51" s="57" t="str">
        <f t="shared" si="4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147</v>
      </c>
      <c r="C52" s="51" t="s">
        <v>148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55" si="42">SUM(G52:H52)</f>
        <v>0</v>
      </c>
      <c r="J52" s="56">
        <f t="shared" ref="J52:J55" si="43">E52-I52</f>
        <v>0</v>
      </c>
      <c r="K52" s="57" t="str">
        <f t="shared" ref="K52:K55" si="44">IF(E52=0,"NA",J52/E52)</f>
        <v>NA</v>
      </c>
      <c r="L52" s="57" t="str">
        <f t="shared" ref="L52:L55" si="45">IF(E52=0,"NA",(  ( F52 - (E52/$L$6)) / (E52/$L$6)))</f>
        <v>NA</v>
      </c>
      <c r="M52" s="57" t="str">
        <f t="shared" ref="M52:M55" si="4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161</v>
      </c>
      <c r="C53" s="51" t="s">
        <v>162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2"/>
        <v>0</v>
      </c>
      <c r="J53" s="56">
        <f t="shared" si="43"/>
        <v>0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328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405</v>
      </c>
      <c r="B55" s="51" t="s">
        <v>121</v>
      </c>
      <c r="C55" s="51" t="s">
        <v>122</v>
      </c>
      <c r="D55" s="56">
        <v>96678.28</v>
      </c>
      <c r="E55" s="56">
        <v>96678.28</v>
      </c>
      <c r="F55" s="56">
        <v>3769.1</v>
      </c>
      <c r="G55" s="56">
        <v>99439.74</v>
      </c>
      <c r="H55" s="56">
        <v>0</v>
      </c>
      <c r="I55" s="56">
        <f t="shared" si="42"/>
        <v>99439.74</v>
      </c>
      <c r="J55" s="56">
        <f t="shared" si="43"/>
        <v>-2761.4600000000064</v>
      </c>
      <c r="K55" s="57">
        <f t="shared" si="44"/>
        <v>-2.8563396038903531E-2</v>
      </c>
      <c r="L55" s="57">
        <f t="shared" si="45"/>
        <v>-0.96101399404292254</v>
      </c>
      <c r="M55" s="57">
        <f t="shared" si="46"/>
        <v>2.8563396038903531E-2</v>
      </c>
      <c r="R55" s="53"/>
      <c r="S55" s="53"/>
      <c r="T55" s="53"/>
      <c r="U55" s="53"/>
      <c r="V55" s="53"/>
    </row>
    <row r="56" spans="1:22" s="51" customFormat="1" x14ac:dyDescent="0.2">
      <c r="B56" s="51" t="s">
        <v>324</v>
      </c>
      <c r="C56" s="51" t="s">
        <v>325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37"/>
        <v>0</v>
      </c>
      <c r="J56" s="56">
        <f t="shared" si="38"/>
        <v>0</v>
      </c>
      <c r="K56" s="57" t="str">
        <f t="shared" si="39"/>
        <v>NA</v>
      </c>
      <c r="L56" s="57" t="str">
        <f t="shared" si="40"/>
        <v>NA</v>
      </c>
      <c r="M56" s="57" t="str">
        <f t="shared" si="41"/>
        <v>NA</v>
      </c>
      <c r="R56" s="53"/>
      <c r="S56" s="53"/>
      <c r="T56" s="53"/>
      <c r="U56" s="53"/>
      <c r="V56" s="53"/>
    </row>
    <row r="57" spans="1:22" s="51" customFormat="1" x14ac:dyDescent="0.2">
      <c r="B57" s="51" t="s">
        <v>473</v>
      </c>
      <c r="C57" s="51" t="s">
        <v>474</v>
      </c>
      <c r="D57" s="56">
        <v>20215024.330000006</v>
      </c>
      <c r="E57" s="56">
        <v>20215024.330000006</v>
      </c>
      <c r="F57" s="56">
        <v>1503529.2300000007</v>
      </c>
      <c r="G57" s="56">
        <v>15153746.490000002</v>
      </c>
      <c r="H57" s="56">
        <v>0</v>
      </c>
      <c r="I57" s="56">
        <f t="shared" si="37"/>
        <v>15153746.490000002</v>
      </c>
      <c r="J57" s="56">
        <f t="shared" si="38"/>
        <v>5061277.8400000036</v>
      </c>
      <c r="K57" s="57">
        <f t="shared" si="39"/>
        <v>0.25037208748192497</v>
      </c>
      <c r="L57" s="57">
        <f t="shared" si="40"/>
        <v>-0.92562317979658848</v>
      </c>
      <c r="M57" s="57">
        <f t="shared" si="41"/>
        <v>-0.25037208748192497</v>
      </c>
      <c r="R57" s="53"/>
      <c r="S57" s="53"/>
      <c r="T57" s="53"/>
      <c r="U57" s="53"/>
      <c r="V57" s="53"/>
    </row>
    <row r="58" spans="1:22" s="51" customFormat="1" x14ac:dyDescent="0.2">
      <c r="B58" s="51" t="s">
        <v>133</v>
      </c>
      <c r="C58" s="51" t="s">
        <v>134</v>
      </c>
      <c r="D58" s="56">
        <v>2038478.68</v>
      </c>
      <c r="E58" s="56">
        <v>2038478.68</v>
      </c>
      <c r="F58" s="56">
        <v>150643.67000000001</v>
      </c>
      <c r="G58" s="56">
        <v>1607986.88</v>
      </c>
      <c r="H58" s="56">
        <v>0</v>
      </c>
      <c r="I58" s="56">
        <f t="shared" ref="I58:I78" si="47">SUM(G58:H58)</f>
        <v>1607986.88</v>
      </c>
      <c r="J58" s="56">
        <f t="shared" ref="J58:J78" si="48">E58-I58</f>
        <v>430491.80000000005</v>
      </c>
      <c r="K58" s="57">
        <f t="shared" ref="K58:K78" si="49">IF(E58=0,"NA",J58/E58)</f>
        <v>0.2111828807549756</v>
      </c>
      <c r="L58" s="57">
        <f t="shared" ref="L58:L78" si="50">IF(E58=0,"NA",(  ( F58 - (E58/$L$6)) / (E58/$L$6)))</f>
        <v>-0.92609995312779037</v>
      </c>
      <c r="M58" s="57">
        <f t="shared" ref="M58:M78" si="51">IF(E58=0,"NA",(  ( G58 - ($M$6*(E58/12))) / ($M$6*(E58/12))))</f>
        <v>-0.2111828807549756</v>
      </c>
      <c r="R58" s="53"/>
      <c r="S58" s="53"/>
      <c r="T58" s="53"/>
      <c r="U58" s="53"/>
      <c r="V58" s="53"/>
    </row>
    <row r="59" spans="1:22" s="51" customFormat="1" x14ac:dyDescent="0.2">
      <c r="B59" s="51" t="s">
        <v>135</v>
      </c>
      <c r="C59" s="51" t="s">
        <v>136</v>
      </c>
      <c r="D59" s="56">
        <v>178653</v>
      </c>
      <c r="E59" s="56">
        <v>178653</v>
      </c>
      <c r="F59" s="56">
        <v>0</v>
      </c>
      <c r="G59" s="56">
        <v>0</v>
      </c>
      <c r="H59" s="56">
        <v>0</v>
      </c>
      <c r="I59" s="56">
        <f t="shared" si="47"/>
        <v>0</v>
      </c>
      <c r="J59" s="56">
        <f t="shared" si="48"/>
        <v>178653</v>
      </c>
      <c r="K59" s="57">
        <f t="shared" si="49"/>
        <v>1</v>
      </c>
      <c r="L59" s="57">
        <f t="shared" si="50"/>
        <v>-1</v>
      </c>
      <c r="M59" s="57">
        <f t="shared" si="51"/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137</v>
      </c>
      <c r="C60" s="51" t="s">
        <v>138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47"/>
        <v>0</v>
      </c>
      <c r="J60" s="56">
        <f t="shared" si="48"/>
        <v>0</v>
      </c>
      <c r="K60" s="57" t="str">
        <f t="shared" si="49"/>
        <v>NA</v>
      </c>
      <c r="L60" s="57" t="str">
        <f t="shared" si="50"/>
        <v>NA</v>
      </c>
      <c r="M60" s="57" t="str">
        <f t="shared" si="51"/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143</v>
      </c>
      <c r="C61" s="51" t="s">
        <v>144</v>
      </c>
      <c r="D61" s="56">
        <v>10972968.75</v>
      </c>
      <c r="E61" s="56">
        <v>10972968.75</v>
      </c>
      <c r="F61" s="56">
        <v>439276.94</v>
      </c>
      <c r="G61" s="56">
        <v>4192575.71</v>
      </c>
      <c r="H61" s="56">
        <v>0</v>
      </c>
      <c r="I61" s="56">
        <f t="shared" si="47"/>
        <v>4192575.71</v>
      </c>
      <c r="J61" s="56">
        <f t="shared" si="48"/>
        <v>6780393.04</v>
      </c>
      <c r="K61" s="57">
        <f t="shared" si="49"/>
        <v>0.6179178301223176</v>
      </c>
      <c r="L61" s="57">
        <f t="shared" si="50"/>
        <v>-0.9599673570564029</v>
      </c>
      <c r="M61" s="57">
        <f t="shared" si="51"/>
        <v>-0.6179178301223176</v>
      </c>
      <c r="R61" s="53"/>
      <c r="S61" s="53"/>
      <c r="T61" s="53"/>
      <c r="U61" s="53"/>
      <c r="V61" s="53"/>
    </row>
    <row r="62" spans="1:22" s="51" customFormat="1" x14ac:dyDescent="0.2">
      <c r="B62" s="51" t="s">
        <v>145</v>
      </c>
      <c r="C62" s="51" t="s">
        <v>146</v>
      </c>
      <c r="D62" s="56">
        <v>0</v>
      </c>
      <c r="E62" s="56">
        <v>0</v>
      </c>
      <c r="F62" s="56">
        <v>13646.079999999998</v>
      </c>
      <c r="G62" s="56">
        <v>33634.11</v>
      </c>
      <c r="H62" s="56">
        <v>0</v>
      </c>
      <c r="I62" s="56">
        <f t="shared" si="47"/>
        <v>33634.11</v>
      </c>
      <c r="J62" s="56">
        <f t="shared" si="48"/>
        <v>-33634.11</v>
      </c>
      <c r="K62" s="57" t="str">
        <f t="shared" si="49"/>
        <v>NA</v>
      </c>
      <c r="L62" s="57" t="str">
        <f t="shared" si="50"/>
        <v>NA</v>
      </c>
      <c r="M62" s="57" t="str">
        <f t="shared" si="51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147</v>
      </c>
      <c r="C63" s="51" t="s">
        <v>148</v>
      </c>
      <c r="D63" s="56">
        <v>4332477.3400000017</v>
      </c>
      <c r="E63" s="56">
        <v>4332477.3400000017</v>
      </c>
      <c r="F63" s="56">
        <v>118572.31</v>
      </c>
      <c r="G63" s="56">
        <v>1153142.4099999999</v>
      </c>
      <c r="H63" s="56">
        <v>0</v>
      </c>
      <c r="I63" s="56">
        <f t="shared" si="47"/>
        <v>1153142.4099999999</v>
      </c>
      <c r="J63" s="56">
        <f t="shared" si="48"/>
        <v>3179334.9300000016</v>
      </c>
      <c r="K63" s="57">
        <f t="shared" si="49"/>
        <v>0.73383763618253572</v>
      </c>
      <c r="L63" s="57">
        <f t="shared" si="50"/>
        <v>-0.97263175299146531</v>
      </c>
      <c r="M63" s="57">
        <f t="shared" si="51"/>
        <v>-0.73383763618253572</v>
      </c>
      <c r="R63" s="53"/>
      <c r="S63" s="53"/>
      <c r="T63" s="53"/>
      <c r="U63" s="53"/>
      <c r="V63" s="53"/>
    </row>
    <row r="64" spans="1:22" s="51" customFormat="1" x14ac:dyDescent="0.2">
      <c r="B64" s="51" t="s">
        <v>149</v>
      </c>
      <c r="C64" s="51" t="s">
        <v>150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7"/>
        <v>0</v>
      </c>
      <c r="J64" s="56">
        <f t="shared" si="48"/>
        <v>0</v>
      </c>
      <c r="K64" s="57" t="str">
        <f t="shared" si="49"/>
        <v>NA</v>
      </c>
      <c r="L64" s="57" t="str">
        <f t="shared" si="50"/>
        <v>NA</v>
      </c>
      <c r="M64" s="57" t="str">
        <f t="shared" si="51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151</v>
      </c>
      <c r="C65" s="51" t="s">
        <v>152</v>
      </c>
      <c r="D65" s="56">
        <v>0</v>
      </c>
      <c r="E65" s="56">
        <v>0</v>
      </c>
      <c r="F65" s="56">
        <v>108844.22</v>
      </c>
      <c r="G65" s="56">
        <v>843991.56</v>
      </c>
      <c r="H65" s="56">
        <v>0</v>
      </c>
      <c r="I65" s="56">
        <f t="shared" si="47"/>
        <v>843991.56</v>
      </c>
      <c r="J65" s="56">
        <f t="shared" si="48"/>
        <v>-843991.56</v>
      </c>
      <c r="K65" s="57" t="str">
        <f t="shared" si="49"/>
        <v>NA</v>
      </c>
      <c r="L65" s="57" t="str">
        <f t="shared" si="50"/>
        <v>NA</v>
      </c>
      <c r="M65" s="57" t="str">
        <f t="shared" si="5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159</v>
      </c>
      <c r="C66" s="51" t="s">
        <v>160</v>
      </c>
      <c r="D66" s="56">
        <v>0</v>
      </c>
      <c r="E66" s="56">
        <v>0</v>
      </c>
      <c r="F66" s="56">
        <v>36532.889999999992</v>
      </c>
      <c r="G66" s="56">
        <v>44831.649999999994</v>
      </c>
      <c r="H66" s="56">
        <v>0</v>
      </c>
      <c r="I66" s="56">
        <f t="shared" si="47"/>
        <v>44831.649999999994</v>
      </c>
      <c r="J66" s="56">
        <f t="shared" si="48"/>
        <v>-44831.649999999994</v>
      </c>
      <c r="K66" s="57" t="str">
        <f t="shared" si="49"/>
        <v>NA</v>
      </c>
      <c r="L66" s="57" t="str">
        <f t="shared" si="50"/>
        <v>NA</v>
      </c>
      <c r="M66" s="57" t="str">
        <f t="shared" si="5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161</v>
      </c>
      <c r="C67" s="51" t="s">
        <v>162</v>
      </c>
      <c r="D67" s="56">
        <v>579436.92000000004</v>
      </c>
      <c r="E67" s="56">
        <v>579436.92000000004</v>
      </c>
      <c r="F67" s="56">
        <v>71428.34</v>
      </c>
      <c r="G67" s="56">
        <v>1054797.2300000002</v>
      </c>
      <c r="H67" s="56">
        <v>0</v>
      </c>
      <c r="I67" s="56">
        <f t="shared" si="47"/>
        <v>1054797.2300000002</v>
      </c>
      <c r="J67" s="56">
        <f t="shared" si="48"/>
        <v>-475360.31000000017</v>
      </c>
      <c r="K67" s="57">
        <f t="shared" si="49"/>
        <v>-0.82038319201337762</v>
      </c>
      <c r="L67" s="57">
        <f t="shared" si="50"/>
        <v>-0.87672801381037302</v>
      </c>
      <c r="M67" s="57">
        <f t="shared" si="51"/>
        <v>0.82038319201337762</v>
      </c>
      <c r="R67" s="53"/>
      <c r="S67" s="53"/>
      <c r="T67" s="53"/>
      <c r="U67" s="53"/>
      <c r="V67" s="53"/>
    </row>
    <row r="68" spans="2:22" s="51" customFormat="1" x14ac:dyDescent="0.2">
      <c r="B68" s="51" t="s">
        <v>163</v>
      </c>
      <c r="C68" s="51" t="s">
        <v>164</v>
      </c>
      <c r="D68" s="56">
        <v>374660</v>
      </c>
      <c r="E68" s="56">
        <v>330660</v>
      </c>
      <c r="F68" s="56">
        <v>0</v>
      </c>
      <c r="G68" s="56">
        <v>0</v>
      </c>
      <c r="H68" s="56">
        <v>0</v>
      </c>
      <c r="I68" s="56">
        <f t="shared" si="47"/>
        <v>0</v>
      </c>
      <c r="J68" s="56">
        <f t="shared" si="48"/>
        <v>330660</v>
      </c>
      <c r="K68" s="57">
        <f t="shared" si="49"/>
        <v>1</v>
      </c>
      <c r="L68" s="57">
        <f t="shared" si="50"/>
        <v>-1</v>
      </c>
      <c r="M68" s="57">
        <f t="shared" si="51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171</v>
      </c>
      <c r="C69" s="51" t="s">
        <v>172</v>
      </c>
      <c r="D69" s="56">
        <v>300000</v>
      </c>
      <c r="E69" s="56">
        <v>295000</v>
      </c>
      <c r="F69" s="56">
        <v>0</v>
      </c>
      <c r="G69" s="56">
        <v>95626.61</v>
      </c>
      <c r="H69" s="56">
        <v>0</v>
      </c>
      <c r="I69" s="56">
        <f t="shared" si="47"/>
        <v>95626.61</v>
      </c>
      <c r="J69" s="56">
        <f t="shared" si="48"/>
        <v>199373.39</v>
      </c>
      <c r="K69" s="57">
        <f t="shared" si="49"/>
        <v>0.67584200000000005</v>
      </c>
      <c r="L69" s="57">
        <f t="shared" si="50"/>
        <v>-1</v>
      </c>
      <c r="M69" s="57">
        <f t="shared" si="51"/>
        <v>-0.67584200000000005</v>
      </c>
      <c r="R69" s="53"/>
      <c r="S69" s="53"/>
      <c r="T69" s="53"/>
      <c r="U69" s="53"/>
      <c r="V69" s="53"/>
    </row>
    <row r="70" spans="2:22" s="51" customFormat="1" x14ac:dyDescent="0.2">
      <c r="B70" s="51" t="s">
        <v>247</v>
      </c>
      <c r="C70" s="51" t="s">
        <v>248</v>
      </c>
      <c r="D70" s="56">
        <v>108160.9</v>
      </c>
      <c r="E70" s="56">
        <v>108160.9</v>
      </c>
      <c r="F70" s="56">
        <v>0</v>
      </c>
      <c r="G70" s="56">
        <v>105748.52</v>
      </c>
      <c r="H70" s="56">
        <v>2362.42</v>
      </c>
      <c r="I70" s="56">
        <f t="shared" si="47"/>
        <v>108110.94</v>
      </c>
      <c r="J70" s="56">
        <f t="shared" si="48"/>
        <v>49.959999999991851</v>
      </c>
      <c r="K70" s="57">
        <f t="shared" si="49"/>
        <v>4.6190444051401065E-4</v>
      </c>
      <c r="L70" s="57">
        <f t="shared" si="50"/>
        <v>-1</v>
      </c>
      <c r="M70" s="57">
        <f t="shared" si="51"/>
        <v>-2.2303623583013736E-2</v>
      </c>
      <c r="R70" s="53"/>
      <c r="S70" s="53"/>
      <c r="T70" s="53"/>
      <c r="U70" s="53"/>
      <c r="V70" s="53"/>
    </row>
    <row r="71" spans="2:22" s="51" customFormat="1" x14ac:dyDescent="0.2">
      <c r="B71" s="51" t="s">
        <v>173</v>
      </c>
      <c r="C71" s="51" t="s">
        <v>174</v>
      </c>
      <c r="D71" s="56">
        <v>300000</v>
      </c>
      <c r="E71" s="56">
        <v>300000</v>
      </c>
      <c r="F71" s="56">
        <v>0</v>
      </c>
      <c r="G71" s="56">
        <v>236841.28</v>
      </c>
      <c r="H71" s="56">
        <v>53621.9</v>
      </c>
      <c r="I71" s="56">
        <f t="shared" si="47"/>
        <v>290463.18</v>
      </c>
      <c r="J71" s="56">
        <f t="shared" si="48"/>
        <v>9536.820000000007</v>
      </c>
      <c r="K71" s="57">
        <f t="shared" si="49"/>
        <v>3.1789400000000023E-2</v>
      </c>
      <c r="L71" s="57">
        <f t="shared" si="50"/>
        <v>-1</v>
      </c>
      <c r="M71" s="57">
        <f t="shared" si="51"/>
        <v>-0.21052906666666668</v>
      </c>
      <c r="R71" s="53"/>
      <c r="S71" s="53"/>
      <c r="T71" s="53"/>
      <c r="U71" s="53"/>
      <c r="V71" s="53"/>
    </row>
    <row r="72" spans="2:22" s="51" customFormat="1" x14ac:dyDescent="0.2">
      <c r="B72" s="51" t="s">
        <v>175</v>
      </c>
      <c r="C72" s="51" t="s">
        <v>176</v>
      </c>
      <c r="D72" s="56">
        <v>55000</v>
      </c>
      <c r="E72" s="56">
        <v>99000</v>
      </c>
      <c r="F72" s="56">
        <v>0</v>
      </c>
      <c r="G72" s="56">
        <v>16268.26</v>
      </c>
      <c r="H72" s="56">
        <v>18018.259999999998</v>
      </c>
      <c r="I72" s="56">
        <f t="shared" si="47"/>
        <v>34286.519999999997</v>
      </c>
      <c r="J72" s="56">
        <f t="shared" si="48"/>
        <v>64713.48</v>
      </c>
      <c r="K72" s="57">
        <f t="shared" si="49"/>
        <v>0.65367151515151523</v>
      </c>
      <c r="L72" s="57">
        <f t="shared" si="50"/>
        <v>-1</v>
      </c>
      <c r="M72" s="57">
        <f t="shared" si="51"/>
        <v>-0.83567414141414142</v>
      </c>
      <c r="R72" s="53"/>
      <c r="S72" s="53"/>
      <c r="T72" s="53"/>
      <c r="U72" s="53"/>
      <c r="V72" s="53"/>
    </row>
    <row r="73" spans="2:22" s="51" customFormat="1" x14ac:dyDescent="0.2">
      <c r="B73" s="51" t="s">
        <v>185</v>
      </c>
      <c r="C73" s="51" t="s">
        <v>186</v>
      </c>
      <c r="D73" s="56">
        <v>150000</v>
      </c>
      <c r="E73" s="56">
        <v>150000</v>
      </c>
      <c r="F73" s="56">
        <v>47.16</v>
      </c>
      <c r="G73" s="56">
        <v>9285.31</v>
      </c>
      <c r="H73" s="56">
        <v>0</v>
      </c>
      <c r="I73" s="56">
        <f t="shared" si="47"/>
        <v>9285.31</v>
      </c>
      <c r="J73" s="56">
        <f t="shared" si="48"/>
        <v>140714.69</v>
      </c>
      <c r="K73" s="57">
        <f t="shared" si="49"/>
        <v>0.93809793333333336</v>
      </c>
      <c r="L73" s="57">
        <f t="shared" si="50"/>
        <v>-0.99968559999999995</v>
      </c>
      <c r="M73" s="57">
        <f t="shared" si="51"/>
        <v>-0.93809793333333336</v>
      </c>
      <c r="R73" s="53"/>
      <c r="S73" s="53"/>
      <c r="T73" s="53"/>
      <c r="U73" s="53"/>
      <c r="V73" s="53"/>
    </row>
    <row r="74" spans="2:22" s="51" customFormat="1" x14ac:dyDescent="0.2">
      <c r="B74" s="51" t="s">
        <v>191</v>
      </c>
      <c r="C74" s="51" t="s">
        <v>192</v>
      </c>
      <c r="D74" s="56">
        <v>300400</v>
      </c>
      <c r="E74" s="56">
        <v>300400</v>
      </c>
      <c r="F74" s="56">
        <v>0</v>
      </c>
      <c r="G74" s="56">
        <v>82488.759999999995</v>
      </c>
      <c r="H74" s="56">
        <v>0</v>
      </c>
      <c r="I74" s="56">
        <f t="shared" si="47"/>
        <v>82488.759999999995</v>
      </c>
      <c r="J74" s="56">
        <f t="shared" si="48"/>
        <v>217911.24</v>
      </c>
      <c r="K74" s="57">
        <f t="shared" si="49"/>
        <v>0.72540359520639142</v>
      </c>
      <c r="L74" s="57">
        <f t="shared" si="50"/>
        <v>-1</v>
      </c>
      <c r="M74" s="57">
        <f t="shared" si="51"/>
        <v>-0.72540359520639142</v>
      </c>
      <c r="R74" s="53"/>
      <c r="S74" s="53"/>
      <c r="T74" s="53"/>
      <c r="U74" s="53"/>
      <c r="V74" s="53"/>
    </row>
    <row r="75" spans="2:22" s="51" customFormat="1" x14ac:dyDescent="0.2">
      <c r="B75" s="51" t="s">
        <v>193</v>
      </c>
      <c r="C75" s="51" t="s">
        <v>194</v>
      </c>
      <c r="D75" s="56">
        <v>3580446.32</v>
      </c>
      <c r="E75" s="56">
        <v>3580446.32</v>
      </c>
      <c r="F75" s="56">
        <v>27997.24</v>
      </c>
      <c r="G75" s="56">
        <v>2450782.4799999995</v>
      </c>
      <c r="H75" s="56">
        <v>417420.10000000003</v>
      </c>
      <c r="I75" s="56">
        <f t="shared" si="47"/>
        <v>2868202.5799999996</v>
      </c>
      <c r="J75" s="56">
        <f t="shared" si="48"/>
        <v>712243.74000000022</v>
      </c>
      <c r="K75" s="57">
        <f t="shared" si="49"/>
        <v>0.19892596518525665</v>
      </c>
      <c r="L75" s="57">
        <f t="shared" si="50"/>
        <v>-0.99218051675747498</v>
      </c>
      <c r="M75" s="57">
        <f t="shared" si="51"/>
        <v>-0.31550922400087839</v>
      </c>
      <c r="R75" s="53"/>
      <c r="S75" s="53"/>
      <c r="T75" s="53"/>
      <c r="U75" s="53"/>
      <c r="V75" s="53"/>
    </row>
    <row r="76" spans="2:22" s="51" customFormat="1" x14ac:dyDescent="0.2">
      <c r="B76" s="51" t="s">
        <v>197</v>
      </c>
      <c r="C76" s="51" t="s">
        <v>198</v>
      </c>
      <c r="D76" s="56">
        <v>0</v>
      </c>
      <c r="E76" s="56">
        <v>5000</v>
      </c>
      <c r="F76" s="56">
        <v>0</v>
      </c>
      <c r="G76" s="56">
        <v>385.22</v>
      </c>
      <c r="H76" s="56">
        <v>0</v>
      </c>
      <c r="I76" s="56">
        <f t="shared" si="47"/>
        <v>385.22</v>
      </c>
      <c r="J76" s="56">
        <f t="shared" si="48"/>
        <v>4614.78</v>
      </c>
      <c r="K76" s="57">
        <f t="shared" si="49"/>
        <v>0.922956</v>
      </c>
      <c r="L76" s="57">
        <f t="shared" si="50"/>
        <v>-1</v>
      </c>
      <c r="M76" s="57">
        <f t="shared" si="51"/>
        <v>-0.922956</v>
      </c>
      <c r="R76" s="53"/>
      <c r="S76" s="53"/>
      <c r="T76" s="53"/>
      <c r="U76" s="53"/>
      <c r="V76" s="53"/>
    </row>
    <row r="77" spans="2:22" s="51" customFormat="1" x14ac:dyDescent="0.2">
      <c r="B77" s="51" t="s">
        <v>201</v>
      </c>
      <c r="C77" s="51" t="s">
        <v>202</v>
      </c>
      <c r="D77" s="56">
        <v>290409</v>
      </c>
      <c r="E77" s="56">
        <v>290409</v>
      </c>
      <c r="F77" s="56">
        <v>2933.03</v>
      </c>
      <c r="G77" s="56">
        <v>146049.84</v>
      </c>
      <c r="H77" s="56">
        <v>19932.650000000001</v>
      </c>
      <c r="I77" s="56">
        <f t="shared" si="47"/>
        <v>165982.49</v>
      </c>
      <c r="J77" s="56">
        <f t="shared" si="48"/>
        <v>124426.51000000001</v>
      </c>
      <c r="K77" s="57">
        <f t="shared" si="49"/>
        <v>0.42845266503448587</v>
      </c>
      <c r="L77" s="57">
        <f t="shared" si="50"/>
        <v>-0.98990034744102273</v>
      </c>
      <c r="M77" s="57">
        <f t="shared" si="51"/>
        <v>-0.4970891397993864</v>
      </c>
      <c r="R77" s="53"/>
      <c r="S77" s="53"/>
      <c r="T77" s="53"/>
      <c r="U77" s="53"/>
      <c r="V77" s="53"/>
    </row>
    <row r="78" spans="2:22" s="51" customFormat="1" x14ac:dyDescent="0.2">
      <c r="B78" s="51" t="s">
        <v>205</v>
      </c>
      <c r="C78" s="51" t="s">
        <v>206</v>
      </c>
      <c r="D78" s="56">
        <v>125000</v>
      </c>
      <c r="E78" s="56">
        <v>475000</v>
      </c>
      <c r="F78" s="56">
        <v>352674</v>
      </c>
      <c r="G78" s="56">
        <v>466355.69</v>
      </c>
      <c r="H78" s="56">
        <v>0</v>
      </c>
      <c r="I78" s="56">
        <f t="shared" si="47"/>
        <v>466355.69</v>
      </c>
      <c r="J78" s="56">
        <f t="shared" si="48"/>
        <v>8644.3099999999977</v>
      </c>
      <c r="K78" s="57">
        <f t="shared" si="49"/>
        <v>1.8198547368421046E-2</v>
      </c>
      <c r="L78" s="57">
        <f t="shared" si="50"/>
        <v>-0.25752842105263157</v>
      </c>
      <c r="M78" s="57">
        <f t="shared" si="51"/>
        <v>-1.8198547368421046E-2</v>
      </c>
      <c r="R78" s="53"/>
      <c r="S78" s="53"/>
      <c r="T78" s="53"/>
      <c r="U78" s="53"/>
      <c r="V78" s="53"/>
    </row>
    <row r="79" spans="2:22" s="51" customFormat="1" x14ac:dyDescent="0.2">
      <c r="B79" s="51" t="s">
        <v>475</v>
      </c>
      <c r="C79" s="51" t="s">
        <v>476</v>
      </c>
      <c r="D79" s="56">
        <v>25150230.050000001</v>
      </c>
      <c r="E79" s="56">
        <v>31411375.420000002</v>
      </c>
      <c r="F79" s="56">
        <v>2191852.04</v>
      </c>
      <c r="G79" s="56">
        <v>22868752.300000004</v>
      </c>
      <c r="H79" s="56">
        <v>2097517.1999999997</v>
      </c>
      <c r="I79" s="56">
        <f t="shared" si="37"/>
        <v>24966269.500000004</v>
      </c>
      <c r="J79" s="56">
        <f t="shared" si="38"/>
        <v>6445105.9199999981</v>
      </c>
      <c r="K79" s="57">
        <f t="shared" si="39"/>
        <v>0.20518381744902267</v>
      </c>
      <c r="L79" s="57">
        <f t="shared" si="40"/>
        <v>-0.93022107403152998</v>
      </c>
      <c r="M79" s="57">
        <f t="shared" si="41"/>
        <v>-0.27195953713509807</v>
      </c>
      <c r="R79" s="53"/>
      <c r="S79" s="53"/>
      <c r="T79" s="53"/>
      <c r="U79" s="53"/>
      <c r="V79" s="53"/>
    </row>
    <row r="80" spans="2:22" s="51" customFormat="1" x14ac:dyDescent="0.2">
      <c r="B80" s="51" t="s">
        <v>477</v>
      </c>
      <c r="C80" s="51" t="s">
        <v>478</v>
      </c>
      <c r="D80" s="56">
        <v>4628750</v>
      </c>
      <c r="E80" s="56">
        <v>5709695.0999999996</v>
      </c>
      <c r="F80" s="56">
        <v>0</v>
      </c>
      <c r="G80" s="56">
        <v>5335999.5999999987</v>
      </c>
      <c r="H80" s="56">
        <v>325401.53000000003</v>
      </c>
      <c r="I80" s="56">
        <f t="shared" si="37"/>
        <v>5661401.129999999</v>
      </c>
      <c r="J80" s="56">
        <f t="shared" si="38"/>
        <v>48293.970000000671</v>
      </c>
      <c r="K80" s="57">
        <f t="shared" si="39"/>
        <v>8.4582397403323122E-3</v>
      </c>
      <c r="L80" s="57">
        <f t="shared" si="40"/>
        <v>-1</v>
      </c>
      <c r="M80" s="57">
        <f t="shared" si="41"/>
        <v>-6.5449291679340452E-2</v>
      </c>
      <c r="R80" s="53"/>
      <c r="S80" s="53"/>
      <c r="T80" s="53"/>
      <c r="U80" s="53"/>
      <c r="V80" s="53"/>
    </row>
    <row r="81" spans="1:23" s="51" customFormat="1" x14ac:dyDescent="0.2">
      <c r="B81" s="51" t="s">
        <v>213</v>
      </c>
      <c r="C81" s="51" t="s">
        <v>214</v>
      </c>
      <c r="D81" s="56">
        <v>4000</v>
      </c>
      <c r="E81" s="56">
        <v>4000</v>
      </c>
      <c r="F81" s="56">
        <v>0</v>
      </c>
      <c r="G81" s="56">
        <v>0</v>
      </c>
      <c r="H81" s="56">
        <v>0</v>
      </c>
      <c r="I81" s="56">
        <f t="shared" si="37"/>
        <v>0</v>
      </c>
      <c r="J81" s="56">
        <f t="shared" si="38"/>
        <v>4000</v>
      </c>
      <c r="K81" s="57">
        <f t="shared" si="39"/>
        <v>1</v>
      </c>
      <c r="L81" s="57">
        <f t="shared" si="40"/>
        <v>-1</v>
      </c>
      <c r="M81" s="57">
        <f t="shared" si="41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219</v>
      </c>
      <c r="C82" s="51" t="s">
        <v>220</v>
      </c>
      <c r="D82" s="56">
        <v>1250000</v>
      </c>
      <c r="E82" s="56">
        <v>1250000</v>
      </c>
      <c r="F82" s="56">
        <v>29039.74</v>
      </c>
      <c r="G82" s="56">
        <v>60118.97</v>
      </c>
      <c r="H82" s="56">
        <v>1116857.1100000001</v>
      </c>
      <c r="I82" s="56">
        <f t="shared" si="37"/>
        <v>1176976.08</v>
      </c>
      <c r="J82" s="56">
        <f t="shared" si="38"/>
        <v>73023.919999999925</v>
      </c>
      <c r="K82" s="57">
        <f t="shared" si="39"/>
        <v>5.8419135999999941E-2</v>
      </c>
      <c r="L82" s="57">
        <f t="shared" si="40"/>
        <v>-0.97676820799999997</v>
      </c>
      <c r="M82" s="57">
        <f t="shared" si="41"/>
        <v>-0.95190482399999998</v>
      </c>
      <c r="R82" s="53"/>
      <c r="S82" s="53"/>
      <c r="T82" s="53"/>
      <c r="U82" s="53"/>
      <c r="V82" s="53"/>
    </row>
    <row r="83" spans="1:23" s="51" customFormat="1" x14ac:dyDescent="0.2">
      <c r="B83" s="51" t="s">
        <v>223</v>
      </c>
      <c r="C83" s="51" t="s">
        <v>224</v>
      </c>
      <c r="D83" s="56">
        <v>25000</v>
      </c>
      <c r="E83" s="56">
        <v>25000</v>
      </c>
      <c r="F83" s="56">
        <v>0</v>
      </c>
      <c r="G83" s="56">
        <v>700</v>
      </c>
      <c r="H83" s="56">
        <v>0</v>
      </c>
      <c r="I83" s="56">
        <f t="shared" ref="I83:I87" si="52">SUM(G83:H83)</f>
        <v>700</v>
      </c>
      <c r="J83" s="56">
        <f t="shared" ref="J83:J87" si="53">E83-I83</f>
        <v>24300</v>
      </c>
      <c r="K83" s="57">
        <f t="shared" ref="K83:K87" si="54">IF(E83=0,"NA",J83/E83)</f>
        <v>0.97199999999999998</v>
      </c>
      <c r="L83" s="57">
        <f t="shared" ref="L83:L87" si="55">IF(E83=0,"NA",(  ( F83 - (E83/$L$6)) / (E83/$L$6)))</f>
        <v>-1</v>
      </c>
      <c r="M83" s="57">
        <f t="shared" ref="M83:M87" si="56">IF(E83=0,"NA",(  ( G83 - ($M$6*(E83/12))) / ($M$6*(E83/12))))</f>
        <v>-0.97199999999999998</v>
      </c>
      <c r="R83" s="53"/>
      <c r="S83" s="53"/>
      <c r="T83" s="53"/>
      <c r="U83" s="53"/>
      <c r="V83" s="53"/>
    </row>
    <row r="84" spans="1:23" s="51" customFormat="1" x14ac:dyDescent="0.2">
      <c r="B84" s="51" t="s">
        <v>470</v>
      </c>
      <c r="C84" s="51" t="s">
        <v>471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si="52"/>
        <v>0</v>
      </c>
      <c r="J84" s="56">
        <f t="shared" si="53"/>
        <v>596000</v>
      </c>
      <c r="K84" s="57">
        <f t="shared" si="54"/>
        <v>1</v>
      </c>
      <c r="L84" s="57">
        <f t="shared" si="55"/>
        <v>-1</v>
      </c>
      <c r="M84" s="57">
        <f t="shared" si="56"/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406</v>
      </c>
      <c r="B85" s="63"/>
      <c r="C85" s="63"/>
      <c r="D85" s="64">
        <v>75651773.570000008</v>
      </c>
      <c r="E85" s="64">
        <v>83343864.040000007</v>
      </c>
      <c r="F85" s="64">
        <v>5050785.9900000021</v>
      </c>
      <c r="G85" s="64">
        <v>56059548.620000012</v>
      </c>
      <c r="H85" s="64">
        <v>4051131.17</v>
      </c>
      <c r="I85" s="64">
        <f t="shared" si="52"/>
        <v>60110679.790000014</v>
      </c>
      <c r="J85" s="64">
        <f t="shared" si="53"/>
        <v>23233184.249999993</v>
      </c>
      <c r="K85" s="65">
        <f t="shared" si="54"/>
        <v>0.27876298414541317</v>
      </c>
      <c r="L85" s="65">
        <f t="shared" si="55"/>
        <v>-0.93939822627403113</v>
      </c>
      <c r="M85" s="65">
        <f t="shared" si="56"/>
        <v>-0.32737041573816611</v>
      </c>
      <c r="R85" s="53"/>
      <c r="S85" s="53"/>
      <c r="T85" s="53"/>
      <c r="U85" s="53"/>
      <c r="V85" s="53"/>
    </row>
    <row r="86" spans="1:23" s="51" customFormat="1" x14ac:dyDescent="0.2">
      <c r="A86" s="51" t="s">
        <v>32</v>
      </c>
      <c r="B86" s="51" t="s">
        <v>33</v>
      </c>
      <c r="C86" s="51" t="s">
        <v>34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52"/>
        <v>0</v>
      </c>
      <c r="J86" s="56">
        <f t="shared" si="53"/>
        <v>0</v>
      </c>
      <c r="K86" s="57" t="str">
        <f t="shared" si="54"/>
        <v>NA</v>
      </c>
      <c r="L86" s="57" t="str">
        <f t="shared" si="55"/>
        <v>NA</v>
      </c>
      <c r="M86" s="57" t="str">
        <f t="shared" si="56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35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52"/>
        <v>0</v>
      </c>
      <c r="J87" s="64">
        <f t="shared" si="53"/>
        <v>0</v>
      </c>
      <c r="K87" s="65" t="str">
        <f t="shared" si="54"/>
        <v>NA</v>
      </c>
      <c r="L87" s="65" t="str">
        <f t="shared" si="55"/>
        <v>NA</v>
      </c>
      <c r="M87" s="65" t="str">
        <f t="shared" si="56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75651773.570000008</v>
      </c>
      <c r="E89" s="6">
        <f t="shared" ref="E89:J89" si="57">+E49+E54+E85+E87</f>
        <v>83343864.040000007</v>
      </c>
      <c r="F89" s="6">
        <f t="shared" si="57"/>
        <v>5050785.9900000021</v>
      </c>
      <c r="G89" s="6">
        <f t="shared" si="57"/>
        <v>56059548.620000012</v>
      </c>
      <c r="H89" s="6">
        <f t="shared" si="57"/>
        <v>4051131.17</v>
      </c>
      <c r="I89" s="6">
        <f t="shared" si="57"/>
        <v>60110679.790000014</v>
      </c>
      <c r="J89" s="6">
        <f t="shared" si="57"/>
        <v>23233184.249999993</v>
      </c>
      <c r="K89" s="38">
        <f t="shared" si="31"/>
        <v>0.27876298414541317</v>
      </c>
      <c r="L89" s="38">
        <f>IF(E89=0,"NA",(  ( F89 - (E89/$L$6)) / (E89/$L$6)))</f>
        <v>-0.93939822627403113</v>
      </c>
      <c r="M89" s="38">
        <f>IF(E89=0,"NA",(  ( G89 - ($M$6*(E89/12))) / ($M$6*(E89/12))))</f>
        <v>-0.32737041573816611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2024-07-17T17:47:49Z</cp:lastPrinted>
  <dcterms:created xsi:type="dcterms:W3CDTF">2020-04-20T19:14:57Z</dcterms:created>
  <dcterms:modified xsi:type="dcterms:W3CDTF">2024-07-17T17:55:14Z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