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07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PROJECTS'!$A$7:$M$110</definedName>
    <definedName name="_xlnm._FilterDatabase" localSheetId="2" hidden="1">'DEBT SERVICE'!$A$7:$M$20</definedName>
    <definedName name="_xlnm._FilterDatabase" localSheetId="0" hidden="1">'GENERAL FUND'!$A$7:$M$562</definedName>
    <definedName name="_xlnm._FilterDatabase" localSheetId="4" hidden="1">'SCHOOL NUTRITION'!$A$7:$M$89</definedName>
    <definedName name="_xlnm._FilterDatabase" localSheetId="1" hidden="1">'SPECIAL REVENUE'!$A$7:$M$509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562" i="1" l="1"/>
  <c r="F562" i="1"/>
  <c r="G562" i="1"/>
  <c r="H562" i="1"/>
  <c r="D562" i="1"/>
  <c r="E42" i="1"/>
  <c r="F42" i="1"/>
  <c r="G42" i="1"/>
  <c r="H42" i="1"/>
  <c r="D42" i="1"/>
  <c r="E89" i="5"/>
  <c r="F89" i="5"/>
  <c r="G89" i="5"/>
  <c r="H89" i="5"/>
  <c r="D89" i="5"/>
  <c r="E44" i="5"/>
  <c r="F44" i="5"/>
  <c r="G44" i="5"/>
  <c r="H44" i="5"/>
  <c r="D44" i="5"/>
  <c r="M66" i="5"/>
  <c r="L66" i="5"/>
  <c r="K66" i="5"/>
  <c r="I66" i="5"/>
  <c r="J66" i="5" s="1"/>
  <c r="M65" i="5"/>
  <c r="L65" i="5"/>
  <c r="K65" i="5"/>
  <c r="I65" i="5"/>
  <c r="J65" i="5" s="1"/>
  <c r="M64" i="5"/>
  <c r="L64" i="5"/>
  <c r="K64" i="5"/>
  <c r="I64" i="5"/>
  <c r="J64" i="5" s="1"/>
  <c r="I63" i="5"/>
  <c r="J63" i="5" s="1"/>
  <c r="K63" i="5" s="1"/>
  <c r="M62" i="5"/>
  <c r="L62" i="5"/>
  <c r="K62" i="5"/>
  <c r="I62" i="5"/>
  <c r="J62" i="5" s="1"/>
  <c r="I61" i="5"/>
  <c r="J61" i="5" s="1"/>
  <c r="K61" i="5" s="1"/>
  <c r="M60" i="5"/>
  <c r="L60" i="5"/>
  <c r="K60" i="5"/>
  <c r="I60" i="5"/>
  <c r="J60" i="5" s="1"/>
  <c r="M59" i="5"/>
  <c r="L59" i="5"/>
  <c r="K59" i="5"/>
  <c r="I59" i="5"/>
  <c r="J59" i="5" s="1"/>
  <c r="E509" i="2"/>
  <c r="F509" i="2"/>
  <c r="G509" i="2"/>
  <c r="H509" i="2"/>
  <c r="D509" i="2"/>
  <c r="E41" i="2"/>
  <c r="F41" i="2"/>
  <c r="G41" i="2"/>
  <c r="H41" i="2"/>
  <c r="D41" i="2"/>
  <c r="E110" i="4"/>
  <c r="F110" i="4"/>
  <c r="G110" i="4"/>
  <c r="H110" i="4"/>
  <c r="D110" i="4"/>
  <c r="E26" i="4"/>
  <c r="F26" i="4"/>
  <c r="G26" i="4"/>
  <c r="H26" i="4"/>
  <c r="D26" i="4"/>
  <c r="I124" i="2"/>
  <c r="J124" i="2" s="1"/>
  <c r="K124" i="2" s="1"/>
  <c r="I123" i="2"/>
  <c r="J123" i="2" s="1"/>
  <c r="K123" i="2" s="1"/>
  <c r="I122" i="2"/>
  <c r="J122" i="2" s="1"/>
  <c r="K122" i="2" s="1"/>
  <c r="M121" i="2"/>
  <c r="L121" i="2"/>
  <c r="K121" i="2"/>
  <c r="I121" i="2"/>
  <c r="J121" i="2" s="1"/>
  <c r="M120" i="2"/>
  <c r="L120" i="2"/>
  <c r="K120" i="2"/>
  <c r="I120" i="2"/>
  <c r="J120" i="2" s="1"/>
  <c r="I119" i="2"/>
  <c r="J119" i="2" s="1"/>
  <c r="K119" i="2" s="1"/>
  <c r="I118" i="2"/>
  <c r="J118" i="2" s="1"/>
  <c r="K118" i="2" s="1"/>
  <c r="M117" i="2"/>
  <c r="L117" i="2"/>
  <c r="K117" i="2"/>
  <c r="I117" i="2"/>
  <c r="J117" i="2" s="1"/>
  <c r="M116" i="2"/>
  <c r="L116" i="2"/>
  <c r="K116" i="2"/>
  <c r="I116" i="2"/>
  <c r="J116" i="2" s="1"/>
  <c r="I115" i="2"/>
  <c r="J115" i="2" s="1"/>
  <c r="K115" i="2" s="1"/>
  <c r="M114" i="2"/>
  <c r="L114" i="2"/>
  <c r="K114" i="2"/>
  <c r="I114" i="2"/>
  <c r="J114" i="2" s="1"/>
  <c r="M113" i="2"/>
  <c r="L113" i="2"/>
  <c r="K113" i="2"/>
  <c r="I113" i="2"/>
  <c r="J113" i="2" s="1"/>
  <c r="M112" i="2"/>
  <c r="L112" i="2"/>
  <c r="K112" i="2"/>
  <c r="I112" i="2"/>
  <c r="J112" i="2" s="1"/>
  <c r="M111" i="2"/>
  <c r="L111" i="2"/>
  <c r="K111" i="2"/>
  <c r="I111" i="2"/>
  <c r="J111" i="2" s="1"/>
  <c r="I110" i="2"/>
  <c r="J110" i="2" s="1"/>
  <c r="K110" i="2" s="1"/>
  <c r="M109" i="2"/>
  <c r="L109" i="2"/>
  <c r="K109" i="2"/>
  <c r="I109" i="2"/>
  <c r="J109" i="2" s="1"/>
  <c r="M108" i="2"/>
  <c r="L108" i="2"/>
  <c r="K108" i="2"/>
  <c r="I108" i="2"/>
  <c r="J108" i="2" s="1"/>
  <c r="M107" i="2"/>
  <c r="L107" i="2"/>
  <c r="K107" i="2"/>
  <c r="I107" i="2"/>
  <c r="J107" i="2" s="1"/>
  <c r="M106" i="2"/>
  <c r="L106" i="2"/>
  <c r="K106" i="2"/>
  <c r="I106" i="2"/>
  <c r="J106" i="2" s="1"/>
  <c r="M105" i="2"/>
  <c r="L105" i="2"/>
  <c r="K105" i="2"/>
  <c r="I105" i="2"/>
  <c r="J105" i="2" s="1"/>
  <c r="I104" i="2"/>
  <c r="J104" i="2" s="1"/>
  <c r="K104" i="2" s="1"/>
  <c r="I103" i="2"/>
  <c r="J103" i="2" s="1"/>
  <c r="K103" i="2" s="1"/>
  <c r="M102" i="2"/>
  <c r="L102" i="2"/>
  <c r="K102" i="2"/>
  <c r="I102" i="2"/>
  <c r="J102" i="2" s="1"/>
  <c r="I101" i="2"/>
  <c r="J101" i="2" s="1"/>
  <c r="K101" i="2" s="1"/>
  <c r="M100" i="2"/>
  <c r="L100" i="2"/>
  <c r="K100" i="2"/>
  <c r="I100" i="2"/>
  <c r="J100" i="2" s="1"/>
  <c r="I99" i="2"/>
  <c r="J99" i="2" s="1"/>
  <c r="K99" i="2" s="1"/>
  <c r="I98" i="2"/>
  <c r="J98" i="2" s="1"/>
  <c r="K98" i="2" s="1"/>
  <c r="I97" i="2"/>
  <c r="J97" i="2" s="1"/>
  <c r="K97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M89" i="2"/>
  <c r="L89" i="2"/>
  <c r="K89" i="2"/>
  <c r="I89" i="2"/>
  <c r="J89" i="2" s="1"/>
  <c r="I27" i="2"/>
  <c r="J27" i="2" s="1"/>
  <c r="K27" i="2" s="1"/>
  <c r="M26" i="2"/>
  <c r="L26" i="2"/>
  <c r="K26" i="2"/>
  <c r="I26" i="2"/>
  <c r="J26" i="2" s="1"/>
  <c r="M25" i="2"/>
  <c r="L25" i="2"/>
  <c r="K25" i="2"/>
  <c r="I25" i="2"/>
  <c r="J25" i="2" s="1"/>
  <c r="I24" i="2"/>
  <c r="J24" i="2" s="1"/>
  <c r="K24" i="2" s="1"/>
  <c r="M23" i="2"/>
  <c r="L23" i="2"/>
  <c r="K23" i="2"/>
  <c r="I23" i="2"/>
  <c r="J23" i="2" s="1"/>
  <c r="I22" i="2"/>
  <c r="J22" i="2" s="1"/>
  <c r="K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M14" i="2"/>
  <c r="L14" i="2"/>
  <c r="K14" i="2"/>
  <c r="I14" i="2"/>
  <c r="J14" i="2" s="1"/>
  <c r="M13" i="2"/>
  <c r="L13" i="2"/>
  <c r="K13" i="2"/>
  <c r="I13" i="2"/>
  <c r="J13" i="2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J13" i="4" s="1"/>
  <c r="K13" i="4" s="1"/>
  <c r="M12" i="4"/>
  <c r="L12" i="4"/>
  <c r="K12" i="4"/>
  <c r="I12" i="4"/>
  <c r="J12" i="4" s="1"/>
  <c r="M50" i="4"/>
  <c r="L50" i="4"/>
  <c r="K50" i="4"/>
  <c r="I50" i="4"/>
  <c r="J50" i="4" s="1"/>
  <c r="M49" i="4"/>
  <c r="L49" i="4"/>
  <c r="K49" i="4"/>
  <c r="I49" i="4"/>
  <c r="J49" i="4" s="1"/>
  <c r="I48" i="4"/>
  <c r="J48" i="4" s="1"/>
  <c r="K48" i="4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M43" i="4"/>
  <c r="L43" i="4"/>
  <c r="K43" i="4"/>
  <c r="I43" i="4"/>
  <c r="J43" i="4" s="1"/>
  <c r="M42" i="4"/>
  <c r="L42" i="4"/>
  <c r="K42" i="4"/>
  <c r="I42" i="4"/>
  <c r="J42" i="4" s="1"/>
  <c r="M41" i="4"/>
  <c r="L41" i="4"/>
  <c r="K41" i="4"/>
  <c r="I41" i="4"/>
  <c r="J41" i="4" s="1"/>
  <c r="I40" i="4"/>
  <c r="J40" i="4" s="1"/>
  <c r="K40" i="4" s="1"/>
  <c r="M39" i="4"/>
  <c r="L39" i="4"/>
  <c r="K39" i="4"/>
  <c r="I39" i="4"/>
  <c r="J39" i="4" s="1"/>
  <c r="M38" i="4"/>
  <c r="L38" i="4"/>
  <c r="K38" i="4"/>
  <c r="I38" i="4"/>
  <c r="J38" i="4" s="1"/>
  <c r="M508" i="1"/>
  <c r="L508" i="1"/>
  <c r="I508" i="1"/>
  <c r="J508" i="1" s="1"/>
  <c r="K508" i="1" s="1"/>
  <c r="M507" i="1"/>
  <c r="L507" i="1"/>
  <c r="K507" i="1"/>
  <c r="I507" i="1"/>
  <c r="J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K502" i="1"/>
  <c r="I502" i="1"/>
  <c r="J502" i="1" s="1"/>
  <c r="M501" i="1"/>
  <c r="L501" i="1"/>
  <c r="K501" i="1"/>
  <c r="I501" i="1"/>
  <c r="J501" i="1" s="1"/>
  <c r="M500" i="1"/>
  <c r="L500" i="1"/>
  <c r="I500" i="1"/>
  <c r="J500" i="1" s="1"/>
  <c r="K500" i="1" s="1"/>
  <c r="M499" i="1"/>
  <c r="L499" i="1"/>
  <c r="K499" i="1"/>
  <c r="I499" i="1"/>
  <c r="J499" i="1" s="1"/>
  <c r="M498" i="1"/>
  <c r="L498" i="1"/>
  <c r="I498" i="1"/>
  <c r="J498" i="1" s="1"/>
  <c r="K498" i="1" s="1"/>
  <c r="M497" i="1"/>
  <c r="L497" i="1"/>
  <c r="K497" i="1"/>
  <c r="I497" i="1"/>
  <c r="J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K492" i="1"/>
  <c r="I492" i="1"/>
  <c r="J492" i="1" s="1"/>
  <c r="M491" i="1"/>
  <c r="L491" i="1"/>
  <c r="I491" i="1"/>
  <c r="J491" i="1" s="1"/>
  <c r="K491" i="1" s="1"/>
  <c r="M490" i="1"/>
  <c r="L490" i="1"/>
  <c r="K490" i="1"/>
  <c r="I490" i="1"/>
  <c r="J490" i="1" s="1"/>
  <c r="M489" i="1"/>
  <c r="L489" i="1"/>
  <c r="I489" i="1"/>
  <c r="J489" i="1" s="1"/>
  <c r="K489" i="1" s="1"/>
  <c r="M488" i="1"/>
  <c r="L488" i="1"/>
  <c r="K488" i="1"/>
  <c r="I488" i="1"/>
  <c r="J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K483" i="1"/>
  <c r="I483" i="1"/>
  <c r="J483" i="1" s="1"/>
  <c r="M482" i="1"/>
  <c r="L482" i="1"/>
  <c r="I482" i="1"/>
  <c r="J482" i="1" s="1"/>
  <c r="K482" i="1" s="1"/>
  <c r="M481" i="1"/>
  <c r="L481" i="1"/>
  <c r="K481" i="1"/>
  <c r="I481" i="1"/>
  <c r="J481" i="1" s="1"/>
  <c r="M480" i="1"/>
  <c r="L480" i="1"/>
  <c r="K480" i="1"/>
  <c r="I480" i="1"/>
  <c r="J480" i="1" s="1"/>
  <c r="M479" i="1"/>
  <c r="L479" i="1"/>
  <c r="K479" i="1"/>
  <c r="I479" i="1"/>
  <c r="J479" i="1" s="1"/>
  <c r="M478" i="1"/>
  <c r="L478" i="1"/>
  <c r="I478" i="1"/>
  <c r="J478" i="1" s="1"/>
  <c r="K478" i="1" s="1"/>
  <c r="M477" i="1"/>
  <c r="L477" i="1"/>
  <c r="K477" i="1"/>
  <c r="I477" i="1"/>
  <c r="J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K471" i="1"/>
  <c r="I471" i="1"/>
  <c r="J471" i="1" s="1"/>
  <c r="M470" i="1"/>
  <c r="L470" i="1"/>
  <c r="K470" i="1"/>
  <c r="I470" i="1"/>
  <c r="J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K463" i="1"/>
  <c r="I463" i="1"/>
  <c r="J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K458" i="1"/>
  <c r="I458" i="1"/>
  <c r="J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K452" i="1"/>
  <c r="I452" i="1"/>
  <c r="J452" i="1" s="1"/>
  <c r="M451" i="1"/>
  <c r="L451" i="1"/>
  <c r="I451" i="1"/>
  <c r="J451" i="1" s="1"/>
  <c r="K451" i="1" s="1"/>
  <c r="M450" i="1"/>
  <c r="L450" i="1"/>
  <c r="K450" i="1"/>
  <c r="I450" i="1"/>
  <c r="J450" i="1" s="1"/>
  <c r="M449" i="1"/>
  <c r="L449" i="1"/>
  <c r="I449" i="1"/>
  <c r="J449" i="1" s="1"/>
  <c r="K449" i="1" s="1"/>
  <c r="M448" i="1"/>
  <c r="L448" i="1"/>
  <c r="K448" i="1"/>
  <c r="I448" i="1"/>
  <c r="J448" i="1" s="1"/>
  <c r="M447" i="1"/>
  <c r="L447" i="1"/>
  <c r="I447" i="1"/>
  <c r="J447" i="1" s="1"/>
  <c r="K447" i="1" s="1"/>
  <c r="M446" i="1"/>
  <c r="L446" i="1"/>
  <c r="K446" i="1"/>
  <c r="I446" i="1"/>
  <c r="J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K439" i="1"/>
  <c r="I439" i="1"/>
  <c r="J439" i="1" s="1"/>
  <c r="M438" i="1"/>
  <c r="L438" i="1"/>
  <c r="K438" i="1"/>
  <c r="I438" i="1"/>
  <c r="J438" i="1" s="1"/>
  <c r="M437" i="1"/>
  <c r="L437" i="1"/>
  <c r="K437" i="1"/>
  <c r="I437" i="1"/>
  <c r="J437" i="1" s="1"/>
  <c r="M436" i="1"/>
  <c r="L436" i="1"/>
  <c r="K436" i="1"/>
  <c r="I436" i="1"/>
  <c r="J436" i="1" s="1"/>
  <c r="M435" i="1"/>
  <c r="L435" i="1"/>
  <c r="K435" i="1"/>
  <c r="I435" i="1"/>
  <c r="J435" i="1" s="1"/>
  <c r="M434" i="1"/>
  <c r="L434" i="1"/>
  <c r="K434" i="1"/>
  <c r="I434" i="1"/>
  <c r="J434" i="1" s="1"/>
  <c r="M433" i="1"/>
  <c r="L433" i="1"/>
  <c r="K433" i="1"/>
  <c r="I433" i="1"/>
  <c r="J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K428" i="1"/>
  <c r="I428" i="1"/>
  <c r="J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K425" i="1"/>
  <c r="I425" i="1"/>
  <c r="J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K422" i="1"/>
  <c r="I422" i="1"/>
  <c r="J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K414" i="1"/>
  <c r="I414" i="1"/>
  <c r="J414" i="1" s="1"/>
  <c r="M413" i="1"/>
  <c r="L413" i="1"/>
  <c r="K413" i="1"/>
  <c r="I413" i="1"/>
  <c r="J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K408" i="1"/>
  <c r="I408" i="1"/>
  <c r="J408" i="1" s="1"/>
  <c r="M407" i="1"/>
  <c r="L407" i="1"/>
  <c r="K407" i="1"/>
  <c r="I407" i="1"/>
  <c r="J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K404" i="1"/>
  <c r="I404" i="1"/>
  <c r="J404" i="1" s="1"/>
  <c r="M403" i="1"/>
  <c r="L403" i="1"/>
  <c r="I403" i="1"/>
  <c r="J403" i="1" s="1"/>
  <c r="K403" i="1" s="1"/>
  <c r="M402" i="1"/>
  <c r="L402" i="1"/>
  <c r="K402" i="1"/>
  <c r="I402" i="1"/>
  <c r="J402" i="1" s="1"/>
  <c r="M401" i="1"/>
  <c r="L401" i="1"/>
  <c r="K401" i="1"/>
  <c r="I401" i="1"/>
  <c r="J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K383" i="1"/>
  <c r="I383" i="1"/>
  <c r="J383" i="1" s="1"/>
  <c r="M382" i="1"/>
  <c r="L382" i="1"/>
  <c r="K382" i="1"/>
  <c r="I382" i="1"/>
  <c r="J382" i="1" s="1"/>
  <c r="M381" i="1"/>
  <c r="L381" i="1"/>
  <c r="K381" i="1"/>
  <c r="I381" i="1"/>
  <c r="J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K378" i="1"/>
  <c r="I378" i="1"/>
  <c r="J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K375" i="1"/>
  <c r="I375" i="1"/>
  <c r="J375" i="1" s="1"/>
  <c r="M374" i="1"/>
  <c r="L374" i="1"/>
  <c r="I374" i="1"/>
  <c r="J374" i="1" s="1"/>
  <c r="K374" i="1" s="1"/>
  <c r="M373" i="1"/>
  <c r="L373" i="1"/>
  <c r="K373" i="1"/>
  <c r="I373" i="1"/>
  <c r="J373" i="1" s="1"/>
  <c r="M372" i="1"/>
  <c r="L372" i="1"/>
  <c r="K372" i="1"/>
  <c r="I372" i="1"/>
  <c r="J372" i="1" s="1"/>
  <c r="M371" i="1"/>
  <c r="L371" i="1"/>
  <c r="I371" i="1"/>
  <c r="J371" i="1" s="1"/>
  <c r="K371" i="1" s="1"/>
  <c r="M370" i="1"/>
  <c r="L370" i="1"/>
  <c r="K370" i="1"/>
  <c r="I370" i="1"/>
  <c r="J370" i="1" s="1"/>
  <c r="M369" i="1"/>
  <c r="L369" i="1"/>
  <c r="I369" i="1"/>
  <c r="J369" i="1" s="1"/>
  <c r="K369" i="1" s="1"/>
  <c r="M368" i="1"/>
  <c r="L368" i="1"/>
  <c r="K368" i="1"/>
  <c r="I368" i="1"/>
  <c r="J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K360" i="1"/>
  <c r="I360" i="1"/>
  <c r="J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K354" i="1"/>
  <c r="I354" i="1"/>
  <c r="J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K343" i="1"/>
  <c r="I343" i="1"/>
  <c r="J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K340" i="1"/>
  <c r="I340" i="1"/>
  <c r="J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K337" i="1"/>
  <c r="I337" i="1"/>
  <c r="J337" i="1" s="1"/>
  <c r="M336" i="1"/>
  <c r="L336" i="1"/>
  <c r="I336" i="1"/>
  <c r="J336" i="1" s="1"/>
  <c r="K336" i="1" s="1"/>
  <c r="M335" i="1"/>
  <c r="L335" i="1"/>
  <c r="K335" i="1"/>
  <c r="I335" i="1"/>
  <c r="J335" i="1" s="1"/>
  <c r="M334" i="1"/>
  <c r="L334" i="1"/>
  <c r="I334" i="1"/>
  <c r="J334" i="1" s="1"/>
  <c r="K334" i="1" s="1"/>
  <c r="M333" i="1"/>
  <c r="L333" i="1"/>
  <c r="K333" i="1"/>
  <c r="I333" i="1"/>
  <c r="J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K328" i="1"/>
  <c r="I328" i="1"/>
  <c r="J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K325" i="1"/>
  <c r="I325" i="1"/>
  <c r="J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K319" i="1"/>
  <c r="I319" i="1"/>
  <c r="J319" i="1" s="1"/>
  <c r="M318" i="1"/>
  <c r="L318" i="1"/>
  <c r="I318" i="1"/>
  <c r="J318" i="1" s="1"/>
  <c r="K318" i="1" s="1"/>
  <c r="M317" i="1"/>
  <c r="L317" i="1"/>
  <c r="K317" i="1"/>
  <c r="I317" i="1"/>
  <c r="J317" i="1" s="1"/>
  <c r="M316" i="1"/>
  <c r="L316" i="1"/>
  <c r="K316" i="1"/>
  <c r="I316" i="1"/>
  <c r="J316" i="1" s="1"/>
  <c r="M315" i="1"/>
  <c r="L315" i="1"/>
  <c r="K315" i="1"/>
  <c r="I315" i="1"/>
  <c r="J315" i="1" s="1"/>
  <c r="M314" i="1"/>
  <c r="L314" i="1"/>
  <c r="I314" i="1"/>
  <c r="J314" i="1" s="1"/>
  <c r="K314" i="1" s="1"/>
  <c r="M313" i="1"/>
  <c r="L313" i="1"/>
  <c r="K313" i="1"/>
  <c r="I313" i="1"/>
  <c r="J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K309" i="1"/>
  <c r="I309" i="1"/>
  <c r="J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K303" i="1"/>
  <c r="I303" i="1"/>
  <c r="J303" i="1" s="1"/>
  <c r="M302" i="1"/>
  <c r="L302" i="1"/>
  <c r="K302" i="1"/>
  <c r="I302" i="1"/>
  <c r="J302" i="1" s="1"/>
  <c r="M301" i="1"/>
  <c r="L301" i="1"/>
  <c r="K301" i="1"/>
  <c r="I301" i="1"/>
  <c r="J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K296" i="1"/>
  <c r="I296" i="1"/>
  <c r="J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6" i="1"/>
  <c r="L26" i="1"/>
  <c r="K26" i="1"/>
  <c r="I26" i="1"/>
  <c r="J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I22" i="1"/>
  <c r="J22" i="1" s="1"/>
  <c r="K22" i="1" s="1"/>
  <c r="M21" i="1"/>
  <c r="L21" i="1"/>
  <c r="I21" i="1"/>
  <c r="J21" i="1" s="1"/>
  <c r="K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K17" i="1"/>
  <c r="I17" i="1"/>
  <c r="J17" i="1" s="1"/>
  <c r="I42" i="5" l="1"/>
  <c r="J42" i="5" s="1"/>
  <c r="K42" i="5" s="1"/>
  <c r="I41" i="5"/>
  <c r="J41" i="5" s="1"/>
  <c r="K41" i="5" s="1"/>
  <c r="M40" i="5"/>
  <c r="L40" i="5"/>
  <c r="K40" i="5"/>
  <c r="I40" i="5"/>
  <c r="J40" i="5" s="1"/>
  <c r="I39" i="5"/>
  <c r="J39" i="5" s="1"/>
  <c r="K39" i="5" s="1"/>
  <c r="I38" i="5"/>
  <c r="J38" i="5" s="1"/>
  <c r="K38" i="5" s="1"/>
  <c r="I99" i="4"/>
  <c r="J99" i="4" s="1"/>
  <c r="K99" i="4" s="1"/>
  <c r="I98" i="4"/>
  <c r="J98" i="4" s="1"/>
  <c r="K98" i="4" s="1"/>
  <c r="I97" i="4"/>
  <c r="J97" i="4" s="1"/>
  <c r="K97" i="4" s="1"/>
  <c r="I96" i="4"/>
  <c r="J96" i="4" s="1"/>
  <c r="K96" i="4" s="1"/>
  <c r="I95" i="4"/>
  <c r="J95" i="4" s="1"/>
  <c r="K95" i="4" s="1"/>
  <c r="I94" i="4"/>
  <c r="J94" i="4" s="1"/>
  <c r="K94" i="4" s="1"/>
  <c r="I93" i="4"/>
  <c r="J93" i="4" s="1"/>
  <c r="K93" i="4" s="1"/>
  <c r="I92" i="4"/>
  <c r="J92" i="4" s="1"/>
  <c r="K92" i="4" s="1"/>
  <c r="I91" i="4"/>
  <c r="J91" i="4" s="1"/>
  <c r="K91" i="4" s="1"/>
  <c r="I90" i="4"/>
  <c r="J90" i="4" s="1"/>
  <c r="K90" i="4" s="1"/>
  <c r="I89" i="4"/>
  <c r="J89" i="4" s="1"/>
  <c r="K89" i="4" s="1"/>
  <c r="I88" i="4"/>
  <c r="J88" i="4" s="1"/>
  <c r="K88" i="4" s="1"/>
  <c r="I87" i="4"/>
  <c r="J87" i="4" s="1"/>
  <c r="K87" i="4" s="1"/>
  <c r="I86" i="4"/>
  <c r="J86" i="4" s="1"/>
  <c r="K86" i="4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M80" i="4"/>
  <c r="L80" i="4"/>
  <c r="K80" i="4"/>
  <c r="I80" i="4"/>
  <c r="J80" i="4" s="1"/>
  <c r="M79" i="4"/>
  <c r="L79" i="4"/>
  <c r="K79" i="4"/>
  <c r="I79" i="4"/>
  <c r="J79" i="4" s="1"/>
  <c r="I78" i="4"/>
  <c r="J78" i="4" s="1"/>
  <c r="K78" i="4" s="1"/>
  <c r="M77" i="4"/>
  <c r="L77" i="4"/>
  <c r="K77" i="4"/>
  <c r="I77" i="4"/>
  <c r="J77" i="4" s="1"/>
  <c r="I76" i="4"/>
  <c r="J76" i="4" s="1"/>
  <c r="K76" i="4" s="1"/>
  <c r="I75" i="4"/>
  <c r="J75" i="4" s="1"/>
  <c r="K75" i="4" s="1"/>
  <c r="M74" i="4"/>
  <c r="L74" i="4"/>
  <c r="K74" i="4"/>
  <c r="I74" i="4"/>
  <c r="J74" i="4" s="1"/>
  <c r="I73" i="4"/>
  <c r="J73" i="4" s="1"/>
  <c r="K73" i="4" s="1"/>
  <c r="I72" i="4"/>
  <c r="J72" i="4" s="1"/>
  <c r="K72" i="4" s="1"/>
  <c r="I71" i="4"/>
  <c r="J71" i="4" s="1"/>
  <c r="K71" i="4" s="1"/>
  <c r="M70" i="4"/>
  <c r="L70" i="4"/>
  <c r="K70" i="4"/>
  <c r="I70" i="4"/>
  <c r="J70" i="4" s="1"/>
  <c r="I69" i="4"/>
  <c r="J69" i="4" s="1"/>
  <c r="K69" i="4" s="1"/>
  <c r="I507" i="2"/>
  <c r="J507" i="2" s="1"/>
  <c r="K507" i="2" s="1"/>
  <c r="I506" i="2"/>
  <c r="J506" i="2" s="1"/>
  <c r="K506" i="2" s="1"/>
  <c r="M505" i="2"/>
  <c r="L505" i="2"/>
  <c r="K505" i="2"/>
  <c r="I505" i="2"/>
  <c r="J505" i="2" s="1"/>
  <c r="I504" i="2"/>
  <c r="J504" i="2" s="1"/>
  <c r="K504" i="2" s="1"/>
  <c r="M503" i="2"/>
  <c r="L503" i="2"/>
  <c r="K503" i="2"/>
  <c r="I503" i="2"/>
  <c r="J503" i="2" s="1"/>
  <c r="I502" i="2"/>
  <c r="J502" i="2" s="1"/>
  <c r="K502" i="2" s="1"/>
  <c r="M501" i="2"/>
  <c r="L501" i="2"/>
  <c r="K501" i="2"/>
  <c r="I501" i="2"/>
  <c r="J501" i="2" s="1"/>
  <c r="I500" i="2"/>
  <c r="J500" i="2" s="1"/>
  <c r="K500" i="2" s="1"/>
  <c r="I499" i="2"/>
  <c r="J499" i="2" s="1"/>
  <c r="K499" i="2" s="1"/>
  <c r="M498" i="2"/>
  <c r="L498" i="2"/>
  <c r="K498" i="2"/>
  <c r="I498" i="2"/>
  <c r="J498" i="2" s="1"/>
  <c r="I497" i="2"/>
  <c r="J497" i="2" s="1"/>
  <c r="K497" i="2" s="1"/>
  <c r="I496" i="2"/>
  <c r="J496" i="2" s="1"/>
  <c r="K496" i="2" s="1"/>
  <c r="I495" i="2"/>
  <c r="J495" i="2" s="1"/>
  <c r="K495" i="2" s="1"/>
  <c r="I494" i="2"/>
  <c r="J494" i="2" s="1"/>
  <c r="K494" i="2" s="1"/>
  <c r="I493" i="2"/>
  <c r="J493" i="2" s="1"/>
  <c r="K493" i="2" s="1"/>
  <c r="M492" i="2"/>
  <c r="L492" i="2"/>
  <c r="K492" i="2"/>
  <c r="I492" i="2"/>
  <c r="J492" i="2" s="1"/>
  <c r="I491" i="2"/>
  <c r="J491" i="2" s="1"/>
  <c r="K491" i="2" s="1"/>
  <c r="I490" i="2"/>
  <c r="J490" i="2" s="1"/>
  <c r="K490" i="2" s="1"/>
  <c r="M489" i="2"/>
  <c r="L489" i="2"/>
  <c r="K489" i="2"/>
  <c r="I489" i="2"/>
  <c r="J489" i="2" s="1"/>
  <c r="I488" i="2"/>
  <c r="J488" i="2" s="1"/>
  <c r="K488" i="2" s="1"/>
  <c r="I487" i="2"/>
  <c r="J487" i="2" s="1"/>
  <c r="K487" i="2" s="1"/>
  <c r="M486" i="2"/>
  <c r="L486" i="2"/>
  <c r="K486" i="2"/>
  <c r="I486" i="2"/>
  <c r="J486" i="2" s="1"/>
  <c r="I485" i="2"/>
  <c r="J485" i="2" s="1"/>
  <c r="K485" i="2" s="1"/>
  <c r="I484" i="2"/>
  <c r="J484" i="2" s="1"/>
  <c r="K484" i="2" s="1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M475" i="2"/>
  <c r="L475" i="2"/>
  <c r="K475" i="2"/>
  <c r="I475" i="2"/>
  <c r="J475" i="2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M470" i="2"/>
  <c r="L470" i="2"/>
  <c r="K470" i="2"/>
  <c r="I470" i="2"/>
  <c r="J470" i="2" s="1"/>
  <c r="I469" i="2"/>
  <c r="J469" i="2" s="1"/>
  <c r="K469" i="2" s="1"/>
  <c r="M468" i="2"/>
  <c r="L468" i="2"/>
  <c r="K468" i="2"/>
  <c r="I468" i="2"/>
  <c r="J468" i="2" s="1"/>
  <c r="I467" i="2"/>
  <c r="J467" i="2" s="1"/>
  <c r="K467" i="2" s="1"/>
  <c r="M466" i="2"/>
  <c r="L466" i="2"/>
  <c r="K466" i="2"/>
  <c r="I466" i="2"/>
  <c r="J466" i="2" s="1"/>
  <c r="M465" i="2"/>
  <c r="L465" i="2"/>
  <c r="K465" i="2"/>
  <c r="I465" i="2"/>
  <c r="J465" i="2" s="1"/>
  <c r="M464" i="2"/>
  <c r="L464" i="2"/>
  <c r="K464" i="2"/>
  <c r="I464" i="2"/>
  <c r="J464" i="2" s="1"/>
  <c r="I463" i="2"/>
  <c r="J463" i="2" s="1"/>
  <c r="K463" i="2" s="1"/>
  <c r="I462" i="2"/>
  <c r="J462" i="2" s="1"/>
  <c r="K462" i="2" s="1"/>
  <c r="M461" i="2"/>
  <c r="L461" i="2"/>
  <c r="K461" i="2"/>
  <c r="I461" i="2"/>
  <c r="J461" i="2" s="1"/>
  <c r="I460" i="2"/>
  <c r="J460" i="2" s="1"/>
  <c r="K460" i="2" s="1"/>
  <c r="I459" i="2"/>
  <c r="J459" i="2" s="1"/>
  <c r="K459" i="2" s="1"/>
  <c r="I458" i="2"/>
  <c r="J458" i="2" s="1"/>
  <c r="K458" i="2" s="1"/>
  <c r="M457" i="2"/>
  <c r="L457" i="2"/>
  <c r="K457" i="2"/>
  <c r="I457" i="2"/>
  <c r="J457" i="2" s="1"/>
  <c r="I456" i="2"/>
  <c r="J456" i="2" s="1"/>
  <c r="K456" i="2" s="1"/>
  <c r="I455" i="2"/>
  <c r="J455" i="2" s="1"/>
  <c r="K455" i="2" s="1"/>
  <c r="M454" i="2"/>
  <c r="L454" i="2"/>
  <c r="K454" i="2"/>
  <c r="I454" i="2"/>
  <c r="J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M441" i="2"/>
  <c r="L441" i="2"/>
  <c r="K441" i="2"/>
  <c r="I441" i="2"/>
  <c r="J441" i="2" s="1"/>
  <c r="I440" i="2"/>
  <c r="J440" i="2" s="1"/>
  <c r="K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M435" i="2"/>
  <c r="L435" i="2"/>
  <c r="K435" i="2"/>
  <c r="I435" i="2"/>
  <c r="J435" i="2" s="1"/>
  <c r="I434" i="2"/>
  <c r="J434" i="2" s="1"/>
  <c r="K434" i="2" s="1"/>
  <c r="I433" i="2"/>
  <c r="J433" i="2" s="1"/>
  <c r="K433" i="2" s="1"/>
  <c r="I432" i="2"/>
  <c r="J432" i="2" s="1"/>
  <c r="K432" i="2" s="1"/>
  <c r="M431" i="2"/>
  <c r="L431" i="2"/>
  <c r="K431" i="2"/>
  <c r="I431" i="2"/>
  <c r="J431" i="2" s="1"/>
  <c r="M430" i="2"/>
  <c r="L430" i="2"/>
  <c r="K430" i="2"/>
  <c r="I430" i="2"/>
  <c r="J430" i="2" s="1"/>
  <c r="M429" i="2"/>
  <c r="L429" i="2"/>
  <c r="K429" i="2"/>
  <c r="I429" i="2"/>
  <c r="J429" i="2" s="1"/>
  <c r="M428" i="2"/>
  <c r="L428" i="2"/>
  <c r="K428" i="2"/>
  <c r="I428" i="2"/>
  <c r="J428" i="2" s="1"/>
  <c r="I427" i="2"/>
  <c r="J427" i="2" s="1"/>
  <c r="K427" i="2" s="1"/>
  <c r="I426" i="2"/>
  <c r="J426" i="2" s="1"/>
  <c r="K426" i="2" s="1"/>
  <c r="M425" i="2"/>
  <c r="L425" i="2"/>
  <c r="K425" i="2"/>
  <c r="I425" i="2"/>
  <c r="J425" i="2" s="1"/>
  <c r="I424" i="2"/>
  <c r="J424" i="2" s="1"/>
  <c r="K424" i="2" s="1"/>
  <c r="I423" i="2"/>
  <c r="J423" i="2" s="1"/>
  <c r="K423" i="2" s="1"/>
  <c r="M422" i="2"/>
  <c r="L422" i="2"/>
  <c r="K422" i="2"/>
  <c r="I422" i="2"/>
  <c r="J422" i="2" s="1"/>
  <c r="M421" i="2"/>
  <c r="L421" i="2"/>
  <c r="K421" i="2"/>
  <c r="I421" i="2"/>
  <c r="J421" i="2" s="1"/>
  <c r="I420" i="2"/>
  <c r="J420" i="2" s="1"/>
  <c r="K420" i="2" s="1"/>
  <c r="M419" i="2"/>
  <c r="L419" i="2"/>
  <c r="K419" i="2"/>
  <c r="I419" i="2"/>
  <c r="J419" i="2" s="1"/>
  <c r="M418" i="2"/>
  <c r="L418" i="2"/>
  <c r="K418" i="2"/>
  <c r="I418" i="2"/>
  <c r="J418" i="2" s="1"/>
  <c r="I417" i="2"/>
  <c r="J417" i="2" s="1"/>
  <c r="K417" i="2" s="1"/>
  <c r="M416" i="2"/>
  <c r="L416" i="2"/>
  <c r="K416" i="2"/>
  <c r="I416" i="2"/>
  <c r="J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M401" i="2"/>
  <c r="L401" i="2"/>
  <c r="K401" i="2"/>
  <c r="I401" i="2"/>
  <c r="J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M392" i="2"/>
  <c r="L392" i="2"/>
  <c r="K392" i="2"/>
  <c r="I392" i="2"/>
  <c r="J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M386" i="2"/>
  <c r="L386" i="2"/>
  <c r="K386" i="2"/>
  <c r="I386" i="2"/>
  <c r="J386" i="2" s="1"/>
  <c r="M385" i="2"/>
  <c r="L385" i="2"/>
  <c r="K385" i="2"/>
  <c r="I385" i="2"/>
  <c r="J385" i="2" s="1"/>
  <c r="M384" i="2"/>
  <c r="L384" i="2"/>
  <c r="K384" i="2"/>
  <c r="I384" i="2"/>
  <c r="J384" i="2" s="1"/>
  <c r="I383" i="2"/>
  <c r="J383" i="2" s="1"/>
  <c r="K383" i="2" s="1"/>
  <c r="I382" i="2"/>
  <c r="J382" i="2" s="1"/>
  <c r="K382" i="2" s="1"/>
  <c r="M381" i="2"/>
  <c r="L381" i="2"/>
  <c r="K381" i="2"/>
  <c r="I381" i="2"/>
  <c r="J381" i="2" s="1"/>
  <c r="M380" i="2"/>
  <c r="L380" i="2"/>
  <c r="K380" i="2"/>
  <c r="I380" i="2"/>
  <c r="J380" i="2" s="1"/>
  <c r="I379" i="2"/>
  <c r="J379" i="2" s="1"/>
  <c r="K379" i="2" s="1"/>
  <c r="I39" i="2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M31" i="2"/>
  <c r="L31" i="2"/>
  <c r="K31" i="2"/>
  <c r="I31" i="2"/>
  <c r="J31" i="2" s="1"/>
  <c r="I30" i="2"/>
  <c r="M29" i="2"/>
  <c r="L29" i="2"/>
  <c r="K29" i="2"/>
  <c r="I29" i="2"/>
  <c r="J29" i="2" s="1"/>
  <c r="I28" i="2"/>
  <c r="J28" i="2" s="1"/>
  <c r="K28" i="2" s="1"/>
  <c r="M12" i="2"/>
  <c r="L12" i="2"/>
  <c r="K12" i="2"/>
  <c r="I12" i="2"/>
  <c r="J12" i="2" s="1"/>
  <c r="M40" i="1"/>
  <c r="L40" i="1"/>
  <c r="I40" i="1"/>
  <c r="J40" i="1" s="1"/>
  <c r="K40" i="1" s="1"/>
  <c r="M39" i="1"/>
  <c r="L39" i="1"/>
  <c r="I39" i="1"/>
  <c r="J39" i="1" s="1"/>
  <c r="K39" i="1" s="1"/>
  <c r="M38" i="1"/>
  <c r="L38" i="1"/>
  <c r="I38" i="1"/>
  <c r="J38" i="1" s="1"/>
  <c r="K38" i="1" s="1"/>
  <c r="M37" i="1"/>
  <c r="L37" i="1"/>
  <c r="I37" i="1"/>
  <c r="J37" i="1" s="1"/>
  <c r="K37" i="1" s="1"/>
  <c r="M36" i="1"/>
  <c r="L36" i="1"/>
  <c r="K36" i="1"/>
  <c r="I36" i="1"/>
  <c r="J36" i="1" s="1"/>
  <c r="M35" i="1"/>
  <c r="L35" i="1"/>
  <c r="I35" i="1"/>
  <c r="J35" i="1" s="1"/>
  <c r="K35" i="1" s="1"/>
  <c r="M34" i="1"/>
  <c r="L34" i="1"/>
  <c r="I34" i="1"/>
  <c r="J34" i="1" s="1"/>
  <c r="K34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K229" i="1"/>
  <c r="I229" i="1"/>
  <c r="J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K216" i="1"/>
  <c r="I216" i="1"/>
  <c r="J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K212" i="1"/>
  <c r="I212" i="1"/>
  <c r="J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K205" i="1"/>
  <c r="I205" i="1"/>
  <c r="J205" i="1" s="1"/>
  <c r="M204" i="1"/>
  <c r="L204" i="1"/>
  <c r="K204" i="1"/>
  <c r="I204" i="1"/>
  <c r="J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K185" i="1"/>
  <c r="I185" i="1"/>
  <c r="J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K180" i="1"/>
  <c r="I180" i="1"/>
  <c r="J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K174" i="1"/>
  <c r="I174" i="1"/>
  <c r="J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K171" i="1"/>
  <c r="I171" i="1"/>
  <c r="J171" i="1" s="1"/>
  <c r="M170" i="1"/>
  <c r="L170" i="1"/>
  <c r="K170" i="1"/>
  <c r="I170" i="1"/>
  <c r="J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K166" i="1"/>
  <c r="I166" i="1"/>
  <c r="J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K161" i="1"/>
  <c r="I161" i="1"/>
  <c r="J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I158" i="1"/>
  <c r="J158" i="1" s="1"/>
  <c r="K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J30" i="2" l="1"/>
  <c r="I41" i="2"/>
  <c r="J39" i="2"/>
  <c r="M6" i="5"/>
  <c r="M6" i="4"/>
  <c r="M6" i="3"/>
  <c r="M6" i="2"/>
  <c r="M65" i="2"/>
  <c r="L65" i="2"/>
  <c r="K65" i="2"/>
  <c r="I65" i="2"/>
  <c r="J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M58" i="2"/>
  <c r="L58" i="2"/>
  <c r="K58" i="2"/>
  <c r="I58" i="2"/>
  <c r="J58" i="2" s="1"/>
  <c r="M57" i="2"/>
  <c r="L57" i="2"/>
  <c r="K57" i="2"/>
  <c r="I57" i="2"/>
  <c r="J57" i="2" s="1"/>
  <c r="I56" i="2"/>
  <c r="J56" i="2" s="1"/>
  <c r="K56" i="2" s="1"/>
  <c r="M55" i="2"/>
  <c r="L55" i="2"/>
  <c r="K55" i="2"/>
  <c r="I55" i="2"/>
  <c r="J55" i="2" s="1"/>
  <c r="I54" i="2"/>
  <c r="J54" i="2" s="1"/>
  <c r="K54" i="2" s="1"/>
  <c r="I53" i="2"/>
  <c r="J53" i="2" s="1"/>
  <c r="K53" i="2" s="1"/>
  <c r="I52" i="2"/>
  <c r="J52" i="2" s="1"/>
  <c r="K52" i="2" s="1"/>
  <c r="M51" i="2"/>
  <c r="L51" i="2"/>
  <c r="K51" i="2"/>
  <c r="I51" i="2"/>
  <c r="J51" i="2" s="1"/>
  <c r="I50" i="2"/>
  <c r="J50" i="2" s="1"/>
  <c r="K50" i="2" s="1"/>
  <c r="I49" i="2"/>
  <c r="J49" i="2" s="1"/>
  <c r="K49" i="2" s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16" i="1"/>
  <c r="L16" i="1"/>
  <c r="M15" i="1"/>
  <c r="L15" i="1"/>
  <c r="K15" i="1"/>
  <c r="M14" i="1"/>
  <c r="L14" i="1"/>
  <c r="M13" i="1"/>
  <c r="L13" i="1"/>
  <c r="M12" i="1"/>
  <c r="L12" i="1"/>
  <c r="M11" i="1"/>
  <c r="L11" i="1"/>
  <c r="M63" i="5" l="1"/>
  <c r="M61" i="5"/>
  <c r="K30" i="2"/>
  <c r="J41" i="2"/>
  <c r="M45" i="4"/>
  <c r="M48" i="4"/>
  <c r="M44" i="4"/>
  <c r="M47" i="4"/>
  <c r="M40" i="4"/>
  <c r="M46" i="4"/>
  <c r="M87" i="4"/>
  <c r="M93" i="4"/>
  <c r="M73" i="4"/>
  <c r="M82" i="4"/>
  <c r="M97" i="4"/>
  <c r="M81" i="4"/>
  <c r="M124" i="2"/>
  <c r="M97" i="2"/>
  <c r="M93" i="2"/>
  <c r="M101" i="2"/>
  <c r="M110" i="2"/>
  <c r="M104" i="2"/>
  <c r="M123" i="2"/>
  <c r="M96" i="2"/>
  <c r="M92" i="2"/>
  <c r="M119" i="2"/>
  <c r="M103" i="2"/>
  <c r="M98" i="2"/>
  <c r="M122" i="2"/>
  <c r="M94" i="2"/>
  <c r="M115" i="2"/>
  <c r="M99" i="2"/>
  <c r="M95" i="2"/>
  <c r="M91" i="2"/>
  <c r="M90" i="2"/>
  <c r="M118" i="2"/>
  <c r="M500" i="2"/>
  <c r="M484" i="2"/>
  <c r="M471" i="2"/>
  <c r="M496" i="2"/>
  <c r="M477" i="2"/>
  <c r="M437" i="2"/>
  <c r="M388" i="2"/>
  <c r="M409" i="2"/>
  <c r="M406" i="2"/>
  <c r="M459" i="2"/>
  <c r="M402" i="2"/>
  <c r="M499" i="2"/>
  <c r="M407" i="2"/>
  <c r="M453" i="2"/>
  <c r="M413" i="2"/>
  <c r="M481" i="2"/>
  <c r="M427" i="2"/>
  <c r="M387" i="2"/>
  <c r="M456" i="2"/>
  <c r="M408" i="2"/>
  <c r="M460" i="2"/>
  <c r="M412" i="2"/>
  <c r="M404" i="2"/>
  <c r="M379" i="2"/>
  <c r="M479" i="2"/>
  <c r="M455" i="2"/>
  <c r="M411" i="2"/>
  <c r="M397" i="2"/>
  <c r="M497" i="2"/>
  <c r="M15" i="4"/>
  <c r="M14" i="4"/>
  <c r="M13" i="4"/>
  <c r="M27" i="2"/>
  <c r="M24" i="2"/>
  <c r="M22" i="2"/>
  <c r="M28" i="2"/>
  <c r="M34" i="2"/>
  <c r="M32" i="2"/>
  <c r="M33" i="2"/>
  <c r="M36" i="2"/>
  <c r="M39" i="5"/>
  <c r="M42" i="5"/>
  <c r="M38" i="5"/>
  <c r="M41" i="5"/>
  <c r="M99" i="4"/>
  <c r="M88" i="4"/>
  <c r="M78" i="4"/>
  <c r="M95" i="4"/>
  <c r="M71" i="4"/>
  <c r="M86" i="4"/>
  <c r="M89" i="4"/>
  <c r="M91" i="4"/>
  <c r="M98" i="4"/>
  <c r="M84" i="4"/>
  <c r="M72" i="4"/>
  <c r="M94" i="4"/>
  <c r="M90" i="4"/>
  <c r="M83" i="4"/>
  <c r="M69" i="4"/>
  <c r="M76" i="4"/>
  <c r="M96" i="4"/>
  <c r="M75" i="4"/>
  <c r="M92" i="4"/>
  <c r="M85" i="4"/>
  <c r="K39" i="2"/>
  <c r="M39" i="2"/>
  <c r="M30" i="2"/>
  <c r="M35" i="2"/>
  <c r="M38" i="2"/>
  <c r="M37" i="2"/>
  <c r="M59" i="2"/>
  <c r="M483" i="2"/>
  <c r="M451" i="2"/>
  <c r="M424" i="2"/>
  <c r="M396" i="2"/>
  <c r="M480" i="2"/>
  <c r="M504" i="2"/>
  <c r="M476" i="2"/>
  <c r="M463" i="2"/>
  <c r="M447" i="2"/>
  <c r="M440" i="2"/>
  <c r="M399" i="2"/>
  <c r="M389" i="2"/>
  <c r="M507" i="2"/>
  <c r="M495" i="2"/>
  <c r="M472" i="2"/>
  <c r="M469" i="2"/>
  <c r="M443" i="2"/>
  <c r="M433" i="2"/>
  <c r="M414" i="2"/>
  <c r="M405" i="2"/>
  <c r="M450" i="2"/>
  <c r="M436" i="2"/>
  <c r="M423" i="2"/>
  <c r="M420" i="2"/>
  <c r="M417" i="2"/>
  <c r="M383" i="2"/>
  <c r="M488" i="2"/>
  <c r="M485" i="2"/>
  <c r="M482" i="2"/>
  <c r="M462" i="2"/>
  <c r="M439" i="2"/>
  <c r="M398" i="2"/>
  <c r="M395" i="2"/>
  <c r="M506" i="2"/>
  <c r="M491" i="2"/>
  <c r="M446" i="2"/>
  <c r="M432" i="2"/>
  <c r="M426" i="2"/>
  <c r="M478" i="2"/>
  <c r="M449" i="2"/>
  <c r="M442" i="2"/>
  <c r="M410" i="2"/>
  <c r="M391" i="2"/>
  <c r="M382" i="2"/>
  <c r="M494" i="2"/>
  <c r="M458" i="2"/>
  <c r="M394" i="2"/>
  <c r="M502" i="2"/>
  <c r="M490" i="2"/>
  <c r="M487" i="2"/>
  <c r="M474" i="2"/>
  <c r="M452" i="2"/>
  <c r="M445" i="2"/>
  <c r="M438" i="2"/>
  <c r="M473" i="2"/>
  <c r="M467" i="2"/>
  <c r="M403" i="2"/>
  <c r="M400" i="2"/>
  <c r="M390" i="2"/>
  <c r="M444" i="2"/>
  <c r="M493" i="2"/>
  <c r="M448" i="2"/>
  <c r="M415" i="2"/>
  <c r="M393" i="2"/>
  <c r="M434" i="2"/>
  <c r="M56" i="2"/>
  <c r="M52" i="2"/>
  <c r="M61" i="2"/>
  <c r="M53" i="2"/>
  <c r="M62" i="2"/>
  <c r="M60" i="2"/>
  <c r="M49" i="2"/>
  <c r="M54" i="2"/>
  <c r="M63" i="2"/>
  <c r="M50" i="2"/>
  <c r="M64" i="2"/>
  <c r="M37" i="5"/>
  <c r="I37" i="5"/>
  <c r="J37" i="5" s="1"/>
  <c r="K37" i="5" s="1"/>
  <c r="M36" i="5"/>
  <c r="L36" i="5"/>
  <c r="K36" i="5"/>
  <c r="I36" i="5"/>
  <c r="J36" i="5" s="1"/>
  <c r="M35" i="5"/>
  <c r="I35" i="5"/>
  <c r="J35" i="5" s="1"/>
  <c r="K35" i="5" s="1"/>
  <c r="M84" i="5"/>
  <c r="I84" i="5"/>
  <c r="J84" i="5" s="1"/>
  <c r="K84" i="5" s="1"/>
  <c r="M83" i="5"/>
  <c r="I83" i="5"/>
  <c r="J83" i="5" s="1"/>
  <c r="K83" i="5" s="1"/>
  <c r="M82" i="5"/>
  <c r="I82" i="5"/>
  <c r="J82" i="5" s="1"/>
  <c r="K82" i="5" s="1"/>
  <c r="M81" i="5"/>
  <c r="I81" i="5"/>
  <c r="J81" i="5" s="1"/>
  <c r="K81" i="5" s="1"/>
  <c r="M80" i="5"/>
  <c r="I80" i="5"/>
  <c r="J80" i="5" s="1"/>
  <c r="K80" i="5" s="1"/>
  <c r="M79" i="5"/>
  <c r="I79" i="5"/>
  <c r="J79" i="5" s="1"/>
  <c r="K79" i="5" s="1"/>
  <c r="M78" i="5"/>
  <c r="I78" i="5"/>
  <c r="J78" i="5" s="1"/>
  <c r="K78" i="5" s="1"/>
  <c r="M77" i="5"/>
  <c r="I77" i="5"/>
  <c r="J77" i="5" s="1"/>
  <c r="K77" i="5" s="1"/>
  <c r="M76" i="5"/>
  <c r="I76" i="5"/>
  <c r="J76" i="5" s="1"/>
  <c r="K76" i="5" s="1"/>
  <c r="M75" i="5"/>
  <c r="I75" i="5"/>
  <c r="J75" i="5" s="1"/>
  <c r="K75" i="5" s="1"/>
  <c r="M74" i="5"/>
  <c r="I74" i="5"/>
  <c r="J74" i="5" s="1"/>
  <c r="K74" i="5" s="1"/>
  <c r="M73" i="5"/>
  <c r="I73" i="5"/>
  <c r="J73" i="5" s="1"/>
  <c r="K73" i="5" s="1"/>
  <c r="M72" i="5"/>
  <c r="I72" i="5"/>
  <c r="J72" i="5" s="1"/>
  <c r="K72" i="5" s="1"/>
  <c r="M71" i="5"/>
  <c r="I71" i="5"/>
  <c r="J71" i="5" s="1"/>
  <c r="K71" i="5" s="1"/>
  <c r="M70" i="5"/>
  <c r="I70" i="5"/>
  <c r="J70" i="5" s="1"/>
  <c r="K70" i="5" s="1"/>
  <c r="M69" i="5"/>
  <c r="I69" i="5"/>
  <c r="J69" i="5" s="1"/>
  <c r="K69" i="5" s="1"/>
  <c r="M68" i="5"/>
  <c r="I68" i="5"/>
  <c r="J68" i="5" s="1"/>
  <c r="K68" i="5" s="1"/>
  <c r="M67" i="5"/>
  <c r="I67" i="5"/>
  <c r="J67" i="5" s="1"/>
  <c r="K67" i="5" s="1"/>
  <c r="M58" i="5"/>
  <c r="I58" i="5"/>
  <c r="J58" i="5" s="1"/>
  <c r="K58" i="5" s="1"/>
  <c r="M57" i="5"/>
  <c r="I57" i="5"/>
  <c r="J57" i="5" s="1"/>
  <c r="K57" i="5" s="1"/>
  <c r="M56" i="5"/>
  <c r="I56" i="5"/>
  <c r="J56" i="5" s="1"/>
  <c r="K56" i="5" s="1"/>
  <c r="M24" i="4"/>
  <c r="I24" i="4"/>
  <c r="M23" i="4"/>
  <c r="I23" i="4"/>
  <c r="J23" i="4" s="1"/>
  <c r="K23" i="4" s="1"/>
  <c r="M22" i="4"/>
  <c r="I22" i="4"/>
  <c r="M21" i="4"/>
  <c r="L21" i="4"/>
  <c r="K21" i="4"/>
  <c r="I21" i="4"/>
  <c r="J21" i="4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K276" i="1"/>
  <c r="I276" i="1"/>
  <c r="J276" i="1" s="1"/>
  <c r="M275" i="1"/>
  <c r="L275" i="1"/>
  <c r="K275" i="1"/>
  <c r="I275" i="1"/>
  <c r="J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K260" i="1"/>
  <c r="I260" i="1"/>
  <c r="J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K139" i="1"/>
  <c r="I139" i="1"/>
  <c r="J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I33" i="1"/>
  <c r="I32" i="1"/>
  <c r="J32" i="1" s="1"/>
  <c r="K32" i="1" s="1"/>
  <c r="I31" i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16" i="1"/>
  <c r="J16" i="1" s="1"/>
  <c r="K16" i="1" s="1"/>
  <c r="I15" i="1"/>
  <c r="J15" i="1" s="1"/>
  <c r="I14" i="1"/>
  <c r="J14" i="1" s="1"/>
  <c r="K14" i="1" s="1"/>
  <c r="I13" i="1"/>
  <c r="J13" i="1" s="1"/>
  <c r="K13" i="1" s="1"/>
  <c r="I12" i="1"/>
  <c r="J12" i="1" s="1"/>
  <c r="K12" i="1" s="1"/>
  <c r="J33" i="1" l="1"/>
  <c r="I42" i="1"/>
  <c r="J24" i="4"/>
  <c r="I26" i="4"/>
  <c r="J22" i="4"/>
  <c r="J31" i="1"/>
  <c r="K33" i="1" l="1"/>
  <c r="J42" i="1"/>
  <c r="K24" i="4"/>
  <c r="J26" i="4"/>
  <c r="K31" i="1"/>
  <c r="K22" i="4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M31" i="5"/>
  <c r="I31" i="5"/>
  <c r="J31" i="5" s="1"/>
  <c r="K31" i="5" s="1"/>
  <c r="M30" i="5"/>
  <c r="L30" i="5"/>
  <c r="K30" i="5"/>
  <c r="I30" i="5"/>
  <c r="J30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M26" i="5"/>
  <c r="I26" i="5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M22" i="5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55" i="4"/>
  <c r="I55" i="4"/>
  <c r="J55" i="4" s="1"/>
  <c r="K55" i="4" s="1"/>
  <c r="M54" i="4"/>
  <c r="I54" i="4"/>
  <c r="J54" i="4" s="1"/>
  <c r="K54" i="4" s="1"/>
  <c r="M53" i="4"/>
  <c r="I53" i="4"/>
  <c r="J53" i="4" s="1"/>
  <c r="K53" i="4" s="1"/>
  <c r="M52" i="4"/>
  <c r="I52" i="4"/>
  <c r="J52" i="4" s="1"/>
  <c r="K52" i="4" s="1"/>
  <c r="M51" i="4"/>
  <c r="L51" i="4"/>
  <c r="K51" i="4"/>
  <c r="I51" i="4"/>
  <c r="J51" i="4" s="1"/>
  <c r="M37" i="4"/>
  <c r="I37" i="4"/>
  <c r="J37" i="4" s="1"/>
  <c r="K37" i="4" s="1"/>
  <c r="M36" i="4"/>
  <c r="L36" i="4"/>
  <c r="K36" i="4"/>
  <c r="I36" i="4"/>
  <c r="J36" i="4" s="1"/>
  <c r="M35" i="4"/>
  <c r="I35" i="4"/>
  <c r="J35" i="4" s="1"/>
  <c r="K35" i="4" s="1"/>
  <c r="M34" i="4"/>
  <c r="I34" i="4"/>
  <c r="M33" i="4"/>
  <c r="L33" i="4"/>
  <c r="K33" i="4"/>
  <c r="I33" i="4"/>
  <c r="J33" i="4" s="1"/>
  <c r="M32" i="4"/>
  <c r="I32" i="4"/>
  <c r="J32" i="4" s="1"/>
  <c r="K32" i="4" s="1"/>
  <c r="M31" i="4"/>
  <c r="I31" i="4"/>
  <c r="J31" i="4" s="1"/>
  <c r="K31" i="4" s="1"/>
  <c r="M30" i="4"/>
  <c r="I30" i="4"/>
  <c r="J30" i="4" s="1"/>
  <c r="K30" i="4" s="1"/>
  <c r="M378" i="2"/>
  <c r="I378" i="2"/>
  <c r="J378" i="2" s="1"/>
  <c r="K378" i="2" s="1"/>
  <c r="M377" i="2"/>
  <c r="I377" i="2"/>
  <c r="J377" i="2" s="1"/>
  <c r="K377" i="2" s="1"/>
  <c r="M376" i="2"/>
  <c r="I376" i="2"/>
  <c r="J376" i="2" s="1"/>
  <c r="K376" i="2" s="1"/>
  <c r="M375" i="2"/>
  <c r="I375" i="2"/>
  <c r="J375" i="2" s="1"/>
  <c r="K375" i="2" s="1"/>
  <c r="M374" i="2"/>
  <c r="I374" i="2"/>
  <c r="J374" i="2" s="1"/>
  <c r="K374" i="2" s="1"/>
  <c r="M373" i="2"/>
  <c r="I373" i="2"/>
  <c r="J373" i="2" s="1"/>
  <c r="K373" i="2" s="1"/>
  <c r="M372" i="2"/>
  <c r="I372" i="2"/>
  <c r="J372" i="2" s="1"/>
  <c r="K372" i="2" s="1"/>
  <c r="M371" i="2"/>
  <c r="I371" i="2"/>
  <c r="J371" i="2" s="1"/>
  <c r="K371" i="2" s="1"/>
  <c r="M370" i="2"/>
  <c r="I370" i="2"/>
  <c r="J370" i="2" s="1"/>
  <c r="K370" i="2" s="1"/>
  <c r="M369" i="2"/>
  <c r="I369" i="2"/>
  <c r="J369" i="2" s="1"/>
  <c r="K369" i="2" s="1"/>
  <c r="M368" i="2"/>
  <c r="I368" i="2"/>
  <c r="J368" i="2" s="1"/>
  <c r="K368" i="2" s="1"/>
  <c r="M367" i="2"/>
  <c r="I367" i="2"/>
  <c r="J367" i="2" s="1"/>
  <c r="K367" i="2" s="1"/>
  <c r="M366" i="2"/>
  <c r="I366" i="2"/>
  <c r="J366" i="2" s="1"/>
  <c r="K366" i="2" s="1"/>
  <c r="M365" i="2"/>
  <c r="I365" i="2"/>
  <c r="J365" i="2" s="1"/>
  <c r="K365" i="2" s="1"/>
  <c r="M364" i="2"/>
  <c r="I364" i="2"/>
  <c r="J364" i="2" s="1"/>
  <c r="K364" i="2" s="1"/>
  <c r="M363" i="2"/>
  <c r="I363" i="2"/>
  <c r="J363" i="2" s="1"/>
  <c r="K363" i="2" s="1"/>
  <c r="M362" i="2"/>
  <c r="I362" i="2"/>
  <c r="J362" i="2" s="1"/>
  <c r="K362" i="2" s="1"/>
  <c r="M361" i="2"/>
  <c r="I361" i="2"/>
  <c r="J361" i="2" s="1"/>
  <c r="K361" i="2" s="1"/>
  <c r="M360" i="2"/>
  <c r="I360" i="2"/>
  <c r="J360" i="2" s="1"/>
  <c r="K360" i="2" s="1"/>
  <c r="M359" i="2"/>
  <c r="I359" i="2"/>
  <c r="J359" i="2" s="1"/>
  <c r="K359" i="2" s="1"/>
  <c r="M358" i="2"/>
  <c r="I358" i="2"/>
  <c r="J358" i="2" s="1"/>
  <c r="K358" i="2" s="1"/>
  <c r="M357" i="2"/>
  <c r="I357" i="2"/>
  <c r="J357" i="2" s="1"/>
  <c r="K357" i="2" s="1"/>
  <c r="M356" i="2"/>
  <c r="I356" i="2"/>
  <c r="J356" i="2" s="1"/>
  <c r="K356" i="2" s="1"/>
  <c r="M355" i="2"/>
  <c r="I355" i="2"/>
  <c r="J355" i="2" s="1"/>
  <c r="K355" i="2" s="1"/>
  <c r="M354" i="2"/>
  <c r="I354" i="2"/>
  <c r="J354" i="2" s="1"/>
  <c r="K354" i="2" s="1"/>
  <c r="M353" i="2"/>
  <c r="I353" i="2"/>
  <c r="J353" i="2" s="1"/>
  <c r="K353" i="2" s="1"/>
  <c r="M352" i="2"/>
  <c r="I352" i="2"/>
  <c r="J352" i="2" s="1"/>
  <c r="K352" i="2" s="1"/>
  <c r="M351" i="2"/>
  <c r="I351" i="2"/>
  <c r="J351" i="2" s="1"/>
  <c r="K351" i="2" s="1"/>
  <c r="M350" i="2"/>
  <c r="I350" i="2"/>
  <c r="J350" i="2" s="1"/>
  <c r="K350" i="2" s="1"/>
  <c r="M349" i="2"/>
  <c r="I349" i="2"/>
  <c r="J349" i="2" s="1"/>
  <c r="K349" i="2" s="1"/>
  <c r="M348" i="2"/>
  <c r="I348" i="2"/>
  <c r="J348" i="2" s="1"/>
  <c r="K348" i="2" s="1"/>
  <c r="M347" i="2"/>
  <c r="I347" i="2"/>
  <c r="J347" i="2" s="1"/>
  <c r="K347" i="2" s="1"/>
  <c r="M346" i="2"/>
  <c r="I346" i="2"/>
  <c r="J346" i="2" s="1"/>
  <c r="K346" i="2" s="1"/>
  <c r="M345" i="2"/>
  <c r="I345" i="2"/>
  <c r="J345" i="2" s="1"/>
  <c r="K345" i="2" s="1"/>
  <c r="M344" i="2"/>
  <c r="I344" i="2"/>
  <c r="J344" i="2" s="1"/>
  <c r="K344" i="2" s="1"/>
  <c r="M343" i="2"/>
  <c r="L343" i="2"/>
  <c r="K343" i="2"/>
  <c r="I343" i="2"/>
  <c r="J343" i="2" s="1"/>
  <c r="M342" i="2"/>
  <c r="I342" i="2"/>
  <c r="J342" i="2" s="1"/>
  <c r="K342" i="2" s="1"/>
  <c r="M341" i="2"/>
  <c r="I341" i="2"/>
  <c r="J341" i="2" s="1"/>
  <c r="K341" i="2" s="1"/>
  <c r="M340" i="2"/>
  <c r="I340" i="2"/>
  <c r="J340" i="2" s="1"/>
  <c r="K340" i="2" s="1"/>
  <c r="M339" i="2"/>
  <c r="L339" i="2"/>
  <c r="I339" i="2"/>
  <c r="J339" i="2" s="1"/>
  <c r="K339" i="2" s="1"/>
  <c r="M338" i="2"/>
  <c r="I338" i="2"/>
  <c r="J338" i="2" s="1"/>
  <c r="K338" i="2" s="1"/>
  <c r="M337" i="2"/>
  <c r="L337" i="2"/>
  <c r="K337" i="2"/>
  <c r="I337" i="2"/>
  <c r="J337" i="2" s="1"/>
  <c r="M336" i="2"/>
  <c r="I336" i="2"/>
  <c r="J336" i="2" s="1"/>
  <c r="K336" i="2" s="1"/>
  <c r="M335" i="2"/>
  <c r="I335" i="2"/>
  <c r="J335" i="2" s="1"/>
  <c r="K335" i="2" s="1"/>
  <c r="M334" i="2"/>
  <c r="I334" i="2"/>
  <c r="J334" i="2" s="1"/>
  <c r="K334" i="2" s="1"/>
  <c r="M333" i="2"/>
  <c r="I333" i="2"/>
  <c r="J333" i="2" s="1"/>
  <c r="K333" i="2" s="1"/>
  <c r="M332" i="2"/>
  <c r="I332" i="2"/>
  <c r="J332" i="2" s="1"/>
  <c r="K332" i="2" s="1"/>
  <c r="M331" i="2"/>
  <c r="I331" i="2"/>
  <c r="J331" i="2" s="1"/>
  <c r="K331" i="2" s="1"/>
  <c r="M330" i="2"/>
  <c r="I330" i="2"/>
  <c r="J330" i="2" s="1"/>
  <c r="K330" i="2" s="1"/>
  <c r="M329" i="2"/>
  <c r="I329" i="2"/>
  <c r="J329" i="2" s="1"/>
  <c r="K329" i="2" s="1"/>
  <c r="M328" i="2"/>
  <c r="I328" i="2"/>
  <c r="J328" i="2" s="1"/>
  <c r="K328" i="2" s="1"/>
  <c r="M327" i="2"/>
  <c r="I327" i="2"/>
  <c r="J327" i="2" s="1"/>
  <c r="K327" i="2" s="1"/>
  <c r="M326" i="2"/>
  <c r="I326" i="2"/>
  <c r="J326" i="2" s="1"/>
  <c r="K326" i="2" s="1"/>
  <c r="M325" i="2"/>
  <c r="I325" i="2"/>
  <c r="J325" i="2" s="1"/>
  <c r="K325" i="2" s="1"/>
  <c r="M324" i="2"/>
  <c r="I324" i="2"/>
  <c r="J324" i="2" s="1"/>
  <c r="K324" i="2" s="1"/>
  <c r="M323" i="2"/>
  <c r="I323" i="2"/>
  <c r="J323" i="2" s="1"/>
  <c r="K323" i="2" s="1"/>
  <c r="M322" i="2"/>
  <c r="I322" i="2"/>
  <c r="J322" i="2" s="1"/>
  <c r="K322" i="2" s="1"/>
  <c r="M321" i="2"/>
  <c r="L321" i="2"/>
  <c r="I321" i="2"/>
  <c r="J321" i="2" s="1"/>
  <c r="K321" i="2" s="1"/>
  <c r="M320" i="2"/>
  <c r="I320" i="2"/>
  <c r="J320" i="2" s="1"/>
  <c r="K320" i="2" s="1"/>
  <c r="M319" i="2"/>
  <c r="I319" i="2"/>
  <c r="J319" i="2" s="1"/>
  <c r="K319" i="2" s="1"/>
  <c r="M318" i="2"/>
  <c r="I318" i="2"/>
  <c r="J318" i="2" s="1"/>
  <c r="K318" i="2" s="1"/>
  <c r="M317" i="2"/>
  <c r="I317" i="2"/>
  <c r="J317" i="2" s="1"/>
  <c r="K317" i="2" s="1"/>
  <c r="M316" i="2"/>
  <c r="I316" i="2"/>
  <c r="J316" i="2" s="1"/>
  <c r="K316" i="2" s="1"/>
  <c r="M315" i="2"/>
  <c r="L315" i="2"/>
  <c r="K315" i="2"/>
  <c r="I315" i="2"/>
  <c r="J315" i="2" s="1"/>
  <c r="M314" i="2"/>
  <c r="I314" i="2"/>
  <c r="J314" i="2" s="1"/>
  <c r="K314" i="2" s="1"/>
  <c r="M313" i="2"/>
  <c r="I313" i="2"/>
  <c r="J313" i="2" s="1"/>
  <c r="K313" i="2" s="1"/>
  <c r="M312" i="2"/>
  <c r="I312" i="2"/>
  <c r="J312" i="2" s="1"/>
  <c r="K312" i="2" s="1"/>
  <c r="M311" i="2"/>
  <c r="I311" i="2"/>
  <c r="J311" i="2" s="1"/>
  <c r="K311" i="2" s="1"/>
  <c r="M310" i="2"/>
  <c r="I310" i="2"/>
  <c r="J310" i="2" s="1"/>
  <c r="K310" i="2" s="1"/>
  <c r="M309" i="2"/>
  <c r="I309" i="2"/>
  <c r="J309" i="2" s="1"/>
  <c r="K309" i="2" s="1"/>
  <c r="M308" i="2"/>
  <c r="I308" i="2"/>
  <c r="J308" i="2" s="1"/>
  <c r="K308" i="2" s="1"/>
  <c r="M307" i="2"/>
  <c r="I307" i="2"/>
  <c r="J307" i="2" s="1"/>
  <c r="K307" i="2" s="1"/>
  <c r="M306" i="2"/>
  <c r="I306" i="2"/>
  <c r="J306" i="2" s="1"/>
  <c r="K306" i="2" s="1"/>
  <c r="M305" i="2"/>
  <c r="I305" i="2"/>
  <c r="J305" i="2" s="1"/>
  <c r="K305" i="2" s="1"/>
  <c r="M304" i="2"/>
  <c r="I304" i="2"/>
  <c r="J304" i="2" s="1"/>
  <c r="K304" i="2" s="1"/>
  <c r="M303" i="2"/>
  <c r="I303" i="2"/>
  <c r="J303" i="2" s="1"/>
  <c r="K303" i="2" s="1"/>
  <c r="M302" i="2"/>
  <c r="I302" i="2"/>
  <c r="J302" i="2" s="1"/>
  <c r="K302" i="2" s="1"/>
  <c r="M301" i="2"/>
  <c r="I301" i="2"/>
  <c r="J301" i="2" s="1"/>
  <c r="K301" i="2" s="1"/>
  <c r="M300" i="2"/>
  <c r="L300" i="2"/>
  <c r="K300" i="2"/>
  <c r="I300" i="2"/>
  <c r="J300" i="2" s="1"/>
  <c r="M71" i="1"/>
  <c r="L71" i="1"/>
  <c r="K71" i="1"/>
  <c r="I71" i="1"/>
  <c r="J71" i="1" s="1"/>
  <c r="M70" i="1"/>
  <c r="L70" i="1"/>
  <c r="I70" i="1"/>
  <c r="J70" i="1" s="1"/>
  <c r="K70" i="1" s="1"/>
  <c r="M69" i="1"/>
  <c r="L69" i="1"/>
  <c r="K69" i="1"/>
  <c r="I69" i="1"/>
  <c r="J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K60" i="1"/>
  <c r="I60" i="1"/>
  <c r="J60" i="1" s="1"/>
  <c r="M59" i="1"/>
  <c r="L59" i="1"/>
  <c r="I59" i="1"/>
  <c r="J59" i="1" s="1"/>
  <c r="K59" i="1" s="1"/>
  <c r="M58" i="1"/>
  <c r="L58" i="1"/>
  <c r="I58" i="1"/>
  <c r="J58" i="1" s="1"/>
  <c r="K58" i="1" s="1"/>
  <c r="M57" i="1"/>
  <c r="L57" i="1"/>
  <c r="I57" i="1"/>
  <c r="J57" i="1" s="1"/>
  <c r="K57" i="1" s="1"/>
  <c r="M56" i="1"/>
  <c r="L56" i="1"/>
  <c r="I56" i="1"/>
  <c r="J56" i="1" s="1"/>
  <c r="K56" i="1" s="1"/>
  <c r="M55" i="1"/>
  <c r="L55" i="1"/>
  <c r="I55" i="1"/>
  <c r="J55" i="1" s="1"/>
  <c r="K55" i="1" s="1"/>
  <c r="M54" i="1"/>
  <c r="L54" i="1"/>
  <c r="K54" i="1"/>
  <c r="I54" i="1"/>
  <c r="J54" i="1" s="1"/>
  <c r="M53" i="1"/>
  <c r="L53" i="1"/>
  <c r="I53" i="1"/>
  <c r="J53" i="1" s="1"/>
  <c r="K53" i="1" s="1"/>
  <c r="M52" i="1"/>
  <c r="L52" i="1"/>
  <c r="I52" i="1"/>
  <c r="J52" i="1" s="1"/>
  <c r="K52" i="1" s="1"/>
  <c r="M51" i="1"/>
  <c r="L51" i="1"/>
  <c r="K51" i="1"/>
  <c r="I51" i="1"/>
  <c r="J51" i="1" s="1"/>
  <c r="I44" i="5" l="1"/>
  <c r="J16" i="5"/>
  <c r="J44" i="5" s="1"/>
  <c r="J34" i="4"/>
  <c r="D13" i="3"/>
  <c r="E13" i="3"/>
  <c r="F13" i="3"/>
  <c r="G13" i="3"/>
  <c r="H13" i="3"/>
  <c r="D20" i="3"/>
  <c r="E20" i="3"/>
  <c r="F20" i="3"/>
  <c r="G20" i="3"/>
  <c r="H20" i="3"/>
  <c r="K16" i="5" l="1"/>
  <c r="K34" i="4"/>
  <c r="M560" i="1"/>
  <c r="L560" i="1"/>
  <c r="I560" i="1"/>
  <c r="J560" i="1" s="1"/>
  <c r="K560" i="1" s="1"/>
  <c r="M559" i="1"/>
  <c r="L559" i="1"/>
  <c r="I559" i="1"/>
  <c r="J559" i="1" s="1"/>
  <c r="K559" i="1" s="1"/>
  <c r="M558" i="1"/>
  <c r="L558" i="1"/>
  <c r="I558" i="1"/>
  <c r="J558" i="1" s="1"/>
  <c r="K558" i="1" s="1"/>
  <c r="M557" i="1"/>
  <c r="L557" i="1"/>
  <c r="I557" i="1"/>
  <c r="J557" i="1" s="1"/>
  <c r="K557" i="1" s="1"/>
  <c r="M556" i="1"/>
  <c r="L556" i="1"/>
  <c r="I556" i="1"/>
  <c r="J556" i="1" s="1"/>
  <c r="K556" i="1" s="1"/>
  <c r="M555" i="1"/>
  <c r="L555" i="1"/>
  <c r="I555" i="1"/>
  <c r="J555" i="1" s="1"/>
  <c r="K555" i="1" s="1"/>
  <c r="M554" i="1"/>
  <c r="L554" i="1"/>
  <c r="I554" i="1"/>
  <c r="J554" i="1" s="1"/>
  <c r="K554" i="1" s="1"/>
  <c r="M11" i="4"/>
  <c r="L11" i="4"/>
  <c r="I11" i="4"/>
  <c r="J11" i="4" s="1"/>
  <c r="K11" i="4" s="1"/>
  <c r="M10" i="4"/>
  <c r="I10" i="4"/>
  <c r="J10" i="4" s="1"/>
  <c r="K10" i="4" s="1"/>
  <c r="I58" i="4" l="1"/>
  <c r="J58" i="4" s="1"/>
  <c r="K58" i="4" s="1"/>
  <c r="M58" i="4"/>
  <c r="I59" i="4"/>
  <c r="J59" i="4" s="1"/>
  <c r="K59" i="4" s="1"/>
  <c r="M59" i="4"/>
  <c r="I60" i="4"/>
  <c r="J60" i="4" s="1"/>
  <c r="K60" i="4" s="1"/>
  <c r="M60" i="4"/>
  <c r="I61" i="4"/>
  <c r="J61" i="4" s="1"/>
  <c r="K61" i="4" s="1"/>
  <c r="M61" i="4"/>
  <c r="I62" i="4"/>
  <c r="J62" i="4" s="1"/>
  <c r="K62" i="4" s="1"/>
  <c r="M62" i="4"/>
  <c r="I63" i="4"/>
  <c r="J63" i="4" s="1"/>
  <c r="K63" i="4" s="1"/>
  <c r="M63" i="4"/>
  <c r="M238" i="2"/>
  <c r="I238" i="2"/>
  <c r="J238" i="2" s="1"/>
  <c r="K238" i="2" s="1"/>
  <c r="M237" i="2"/>
  <c r="I237" i="2"/>
  <c r="J237" i="2" s="1"/>
  <c r="K237" i="2" s="1"/>
  <c r="M236" i="2"/>
  <c r="I236" i="2"/>
  <c r="J236" i="2" s="1"/>
  <c r="K236" i="2" s="1"/>
  <c r="M235" i="2"/>
  <c r="I235" i="2"/>
  <c r="J235" i="2" s="1"/>
  <c r="K235" i="2" s="1"/>
  <c r="M234" i="2"/>
  <c r="I234" i="2"/>
  <c r="J234" i="2" s="1"/>
  <c r="K234" i="2" s="1"/>
  <c r="M233" i="2"/>
  <c r="I233" i="2"/>
  <c r="J233" i="2" s="1"/>
  <c r="K233" i="2" s="1"/>
  <c r="M232" i="2"/>
  <c r="I232" i="2"/>
  <c r="J232" i="2" s="1"/>
  <c r="K232" i="2" s="1"/>
  <c r="M231" i="2"/>
  <c r="I231" i="2"/>
  <c r="J231" i="2" s="1"/>
  <c r="K231" i="2" s="1"/>
  <c r="M230" i="2"/>
  <c r="I230" i="2"/>
  <c r="J230" i="2" s="1"/>
  <c r="K230" i="2" s="1"/>
  <c r="M229" i="2"/>
  <c r="I229" i="2"/>
  <c r="J229" i="2" s="1"/>
  <c r="K229" i="2" s="1"/>
  <c r="M228" i="2"/>
  <c r="I228" i="2"/>
  <c r="J228" i="2" s="1"/>
  <c r="K228" i="2" s="1"/>
  <c r="M227" i="2"/>
  <c r="I227" i="2"/>
  <c r="J227" i="2" s="1"/>
  <c r="K227" i="2" s="1"/>
  <c r="M226" i="2"/>
  <c r="I226" i="2"/>
  <c r="J226" i="2" s="1"/>
  <c r="K226" i="2" s="1"/>
  <c r="M225" i="2"/>
  <c r="I225" i="2"/>
  <c r="J225" i="2" s="1"/>
  <c r="K225" i="2" s="1"/>
  <c r="M224" i="2"/>
  <c r="I224" i="2"/>
  <c r="J224" i="2" s="1"/>
  <c r="K224" i="2" s="1"/>
  <c r="M223" i="2"/>
  <c r="I223" i="2"/>
  <c r="J223" i="2" s="1"/>
  <c r="K223" i="2" s="1"/>
  <c r="M222" i="2"/>
  <c r="I222" i="2"/>
  <c r="J222" i="2" s="1"/>
  <c r="K222" i="2" s="1"/>
  <c r="M221" i="2"/>
  <c r="I221" i="2"/>
  <c r="J221" i="2" s="1"/>
  <c r="K221" i="2" s="1"/>
  <c r="M220" i="2"/>
  <c r="I220" i="2"/>
  <c r="J220" i="2" s="1"/>
  <c r="K220" i="2" s="1"/>
  <c r="M219" i="2"/>
  <c r="I219" i="2"/>
  <c r="J219" i="2" s="1"/>
  <c r="K219" i="2" s="1"/>
  <c r="M218" i="2"/>
  <c r="I218" i="2"/>
  <c r="J218" i="2" s="1"/>
  <c r="K218" i="2" s="1"/>
  <c r="M217" i="2"/>
  <c r="I217" i="2"/>
  <c r="J217" i="2" s="1"/>
  <c r="K217" i="2" s="1"/>
  <c r="M216" i="2"/>
  <c r="I216" i="2"/>
  <c r="J216" i="2" s="1"/>
  <c r="K216" i="2" s="1"/>
  <c r="M215" i="2"/>
  <c r="I215" i="2"/>
  <c r="J215" i="2" s="1"/>
  <c r="K215" i="2" s="1"/>
  <c r="M214" i="2"/>
  <c r="I214" i="2"/>
  <c r="J214" i="2" s="1"/>
  <c r="K214" i="2" s="1"/>
  <c r="M213" i="2"/>
  <c r="I213" i="2"/>
  <c r="J213" i="2" s="1"/>
  <c r="K213" i="2" s="1"/>
  <c r="M212" i="2"/>
  <c r="I212" i="2"/>
  <c r="J212" i="2" s="1"/>
  <c r="K212" i="2" s="1"/>
  <c r="M211" i="2"/>
  <c r="I211" i="2"/>
  <c r="J211" i="2" s="1"/>
  <c r="K211" i="2" s="1"/>
  <c r="M210" i="2"/>
  <c r="I210" i="2"/>
  <c r="J210" i="2" s="1"/>
  <c r="K210" i="2" s="1"/>
  <c r="M209" i="2"/>
  <c r="I209" i="2"/>
  <c r="J209" i="2" s="1"/>
  <c r="K209" i="2" s="1"/>
  <c r="M208" i="2"/>
  <c r="I208" i="2"/>
  <c r="J208" i="2" s="1"/>
  <c r="K208" i="2" s="1"/>
  <c r="M207" i="2"/>
  <c r="I207" i="2"/>
  <c r="J207" i="2" s="1"/>
  <c r="K207" i="2" s="1"/>
  <c r="M206" i="2"/>
  <c r="I206" i="2"/>
  <c r="J206" i="2" s="1"/>
  <c r="K206" i="2" s="1"/>
  <c r="M205" i="2"/>
  <c r="I205" i="2"/>
  <c r="J205" i="2" s="1"/>
  <c r="K205" i="2" s="1"/>
  <c r="M204" i="2"/>
  <c r="I204" i="2"/>
  <c r="J204" i="2" s="1"/>
  <c r="K204" i="2" s="1"/>
  <c r="M203" i="2"/>
  <c r="I203" i="2"/>
  <c r="J203" i="2" s="1"/>
  <c r="K203" i="2" s="1"/>
  <c r="M202" i="2"/>
  <c r="I202" i="2"/>
  <c r="J202" i="2" s="1"/>
  <c r="K202" i="2" s="1"/>
  <c r="M201" i="2"/>
  <c r="I201" i="2"/>
  <c r="J201" i="2" s="1"/>
  <c r="K201" i="2" s="1"/>
  <c r="M200" i="2"/>
  <c r="I200" i="2"/>
  <c r="J200" i="2" s="1"/>
  <c r="K200" i="2" s="1"/>
  <c r="M199" i="2"/>
  <c r="I199" i="2"/>
  <c r="J199" i="2" s="1"/>
  <c r="K199" i="2" s="1"/>
  <c r="M198" i="2"/>
  <c r="I198" i="2"/>
  <c r="J198" i="2" s="1"/>
  <c r="K198" i="2" s="1"/>
  <c r="M197" i="2"/>
  <c r="I197" i="2"/>
  <c r="J197" i="2" s="1"/>
  <c r="K197" i="2" s="1"/>
  <c r="M196" i="2"/>
  <c r="I196" i="2"/>
  <c r="J196" i="2" s="1"/>
  <c r="K196" i="2" s="1"/>
  <c r="M195" i="2"/>
  <c r="I195" i="2"/>
  <c r="J195" i="2" s="1"/>
  <c r="K195" i="2" s="1"/>
  <c r="M194" i="2"/>
  <c r="I194" i="2"/>
  <c r="J194" i="2" s="1"/>
  <c r="K194" i="2" s="1"/>
  <c r="M193" i="2"/>
  <c r="I193" i="2"/>
  <c r="J193" i="2" s="1"/>
  <c r="K193" i="2" s="1"/>
  <c r="M192" i="2"/>
  <c r="I192" i="2"/>
  <c r="J192" i="2" s="1"/>
  <c r="K192" i="2" s="1"/>
  <c r="M191" i="2"/>
  <c r="I191" i="2"/>
  <c r="J191" i="2" s="1"/>
  <c r="K191" i="2" s="1"/>
  <c r="M190" i="2"/>
  <c r="I190" i="2"/>
  <c r="J190" i="2" s="1"/>
  <c r="K190" i="2" s="1"/>
  <c r="M189" i="2"/>
  <c r="I189" i="2"/>
  <c r="J189" i="2" s="1"/>
  <c r="K189" i="2" s="1"/>
  <c r="M188" i="2"/>
  <c r="I188" i="2"/>
  <c r="J188" i="2" s="1"/>
  <c r="K188" i="2" s="1"/>
  <c r="M187" i="2"/>
  <c r="I187" i="2"/>
  <c r="J187" i="2" s="1"/>
  <c r="K187" i="2" s="1"/>
  <c r="M186" i="2"/>
  <c r="I186" i="2"/>
  <c r="J186" i="2" s="1"/>
  <c r="K186" i="2" s="1"/>
  <c r="M185" i="2"/>
  <c r="I185" i="2"/>
  <c r="J185" i="2" s="1"/>
  <c r="K185" i="2" s="1"/>
  <c r="M184" i="2"/>
  <c r="I184" i="2"/>
  <c r="J184" i="2" s="1"/>
  <c r="K184" i="2" s="1"/>
  <c r="M183" i="2"/>
  <c r="I183" i="2"/>
  <c r="J183" i="2" s="1"/>
  <c r="K183" i="2" s="1"/>
  <c r="M182" i="2"/>
  <c r="I182" i="2"/>
  <c r="J182" i="2" s="1"/>
  <c r="K182" i="2" s="1"/>
  <c r="M181" i="2"/>
  <c r="I181" i="2"/>
  <c r="J181" i="2" s="1"/>
  <c r="K181" i="2" s="1"/>
  <c r="M180" i="2"/>
  <c r="I180" i="2"/>
  <c r="J180" i="2" s="1"/>
  <c r="K180" i="2" s="1"/>
  <c r="M179" i="2"/>
  <c r="I179" i="2"/>
  <c r="J179" i="2" s="1"/>
  <c r="K179" i="2" s="1"/>
  <c r="M178" i="2"/>
  <c r="I178" i="2"/>
  <c r="J178" i="2" s="1"/>
  <c r="K178" i="2" s="1"/>
  <c r="M177" i="2"/>
  <c r="I177" i="2"/>
  <c r="J177" i="2" s="1"/>
  <c r="K177" i="2" s="1"/>
  <c r="M176" i="2"/>
  <c r="I176" i="2"/>
  <c r="J176" i="2" s="1"/>
  <c r="K176" i="2" s="1"/>
  <c r="M175" i="2"/>
  <c r="I175" i="2"/>
  <c r="J175" i="2" s="1"/>
  <c r="K175" i="2" s="1"/>
  <c r="M174" i="2"/>
  <c r="I174" i="2"/>
  <c r="J174" i="2" s="1"/>
  <c r="K174" i="2" s="1"/>
  <c r="M173" i="2"/>
  <c r="I173" i="2"/>
  <c r="J173" i="2" s="1"/>
  <c r="K173" i="2" s="1"/>
  <c r="M172" i="2"/>
  <c r="I172" i="2"/>
  <c r="J172" i="2" s="1"/>
  <c r="K172" i="2" s="1"/>
  <c r="M66" i="4"/>
  <c r="I66" i="4"/>
  <c r="J66" i="4" s="1"/>
  <c r="K66" i="4" s="1"/>
  <c r="M65" i="4"/>
  <c r="I65" i="4"/>
  <c r="J65" i="4" s="1"/>
  <c r="K65" i="4" s="1"/>
  <c r="M64" i="4"/>
  <c r="I64" i="4"/>
  <c r="J64" i="4" s="1"/>
  <c r="K64" i="4" s="1"/>
  <c r="M12" i="5" l="1"/>
  <c r="L12" i="5"/>
  <c r="I12" i="5"/>
  <c r="J12" i="5" s="1"/>
  <c r="K12" i="5" s="1"/>
  <c r="M169" i="2"/>
  <c r="I169" i="2"/>
  <c r="J169" i="2" s="1"/>
  <c r="K169" i="2" s="1"/>
  <c r="M168" i="2"/>
  <c r="I168" i="2"/>
  <c r="J168" i="2" s="1"/>
  <c r="K168" i="2" s="1"/>
  <c r="M167" i="2"/>
  <c r="I167" i="2"/>
  <c r="J167" i="2" s="1"/>
  <c r="K167" i="2" s="1"/>
  <c r="M166" i="2"/>
  <c r="I166" i="2"/>
  <c r="J166" i="2" s="1"/>
  <c r="K166" i="2" s="1"/>
  <c r="M165" i="2"/>
  <c r="I165" i="2"/>
  <c r="J165" i="2" s="1"/>
  <c r="K165" i="2" s="1"/>
  <c r="M164" i="2"/>
  <c r="I164" i="2"/>
  <c r="J164" i="2" s="1"/>
  <c r="K164" i="2" s="1"/>
  <c r="M163" i="2"/>
  <c r="I163" i="2"/>
  <c r="J163" i="2" s="1"/>
  <c r="K163" i="2" s="1"/>
  <c r="M162" i="2"/>
  <c r="I162" i="2"/>
  <c r="J162" i="2" s="1"/>
  <c r="K162" i="2" s="1"/>
  <c r="M161" i="2"/>
  <c r="I161" i="2"/>
  <c r="J161" i="2" s="1"/>
  <c r="K161" i="2" s="1"/>
  <c r="M160" i="2"/>
  <c r="I160" i="2"/>
  <c r="J160" i="2" s="1"/>
  <c r="K160" i="2" s="1"/>
  <c r="M159" i="2"/>
  <c r="I159" i="2"/>
  <c r="J159" i="2" s="1"/>
  <c r="K159" i="2" s="1"/>
  <c r="M158" i="2"/>
  <c r="I158" i="2"/>
  <c r="J158" i="2" s="1"/>
  <c r="K158" i="2" s="1"/>
  <c r="M157" i="2"/>
  <c r="I157" i="2"/>
  <c r="J157" i="2" s="1"/>
  <c r="K157" i="2" s="1"/>
  <c r="M156" i="2"/>
  <c r="I156" i="2"/>
  <c r="J156" i="2" s="1"/>
  <c r="K156" i="2" s="1"/>
  <c r="M155" i="2"/>
  <c r="I155" i="2"/>
  <c r="J155" i="2" s="1"/>
  <c r="K155" i="2" s="1"/>
  <c r="M154" i="2"/>
  <c r="I154" i="2"/>
  <c r="J154" i="2" s="1"/>
  <c r="K154" i="2" s="1"/>
  <c r="M153" i="2"/>
  <c r="I153" i="2"/>
  <c r="M152" i="2"/>
  <c r="I152" i="2"/>
  <c r="M151" i="2"/>
  <c r="I151" i="2"/>
  <c r="M150" i="2"/>
  <c r="I150" i="2"/>
  <c r="J150" i="2" s="1"/>
  <c r="K150" i="2" s="1"/>
  <c r="M149" i="2"/>
  <c r="I149" i="2"/>
  <c r="J149" i="2" s="1"/>
  <c r="K149" i="2" s="1"/>
  <c r="M148" i="2"/>
  <c r="I148" i="2"/>
  <c r="J148" i="2" s="1"/>
  <c r="K148" i="2" s="1"/>
  <c r="M147" i="2"/>
  <c r="I147" i="2"/>
  <c r="J147" i="2" s="1"/>
  <c r="K147" i="2" s="1"/>
  <c r="M146" i="2"/>
  <c r="I146" i="2"/>
  <c r="J146" i="2" s="1"/>
  <c r="K146" i="2" s="1"/>
  <c r="M145" i="2"/>
  <c r="I145" i="2"/>
  <c r="J145" i="2" s="1"/>
  <c r="K145" i="2" s="1"/>
  <c r="M144" i="2"/>
  <c r="I144" i="2"/>
  <c r="J144" i="2" s="1"/>
  <c r="K144" i="2" s="1"/>
  <c r="M143" i="2"/>
  <c r="I143" i="2"/>
  <c r="J143" i="2" s="1"/>
  <c r="K143" i="2" s="1"/>
  <c r="M142" i="2"/>
  <c r="I142" i="2"/>
  <c r="J142" i="2" s="1"/>
  <c r="K142" i="2" s="1"/>
  <c r="M141" i="2"/>
  <c r="I141" i="2"/>
  <c r="J141" i="2" s="1"/>
  <c r="K141" i="2" s="1"/>
  <c r="M140" i="2"/>
  <c r="I140" i="2"/>
  <c r="J140" i="2" s="1"/>
  <c r="K140" i="2" s="1"/>
  <c r="M139" i="2"/>
  <c r="I139" i="2"/>
  <c r="J139" i="2" s="1"/>
  <c r="K139" i="2" s="1"/>
  <c r="M138" i="2"/>
  <c r="I138" i="2"/>
  <c r="J138" i="2" s="1"/>
  <c r="K138" i="2" s="1"/>
  <c r="M137" i="2"/>
  <c r="I137" i="2"/>
  <c r="M136" i="2"/>
  <c r="I136" i="2"/>
  <c r="J136" i="2" s="1"/>
  <c r="K136" i="2" s="1"/>
  <c r="J153" i="2" l="1"/>
  <c r="J137" i="2"/>
  <c r="J152" i="2"/>
  <c r="J151" i="2"/>
  <c r="K153" i="2" l="1"/>
  <c r="K137" i="2"/>
  <c r="K152" i="2"/>
  <c r="K151" i="2"/>
  <c r="M528" i="1"/>
  <c r="L528" i="1"/>
  <c r="I528" i="1"/>
  <c r="J528" i="1" s="1"/>
  <c r="K528" i="1" s="1"/>
  <c r="M527" i="1"/>
  <c r="L527" i="1"/>
  <c r="I527" i="1"/>
  <c r="J527" i="1" s="1"/>
  <c r="K527" i="1" s="1"/>
  <c r="M526" i="1"/>
  <c r="L526" i="1"/>
  <c r="I526" i="1"/>
  <c r="J526" i="1" s="1"/>
  <c r="K526" i="1" s="1"/>
  <c r="M525" i="1"/>
  <c r="L525" i="1"/>
  <c r="I525" i="1"/>
  <c r="J525" i="1" s="1"/>
  <c r="K525" i="1" s="1"/>
  <c r="M524" i="1"/>
  <c r="L524" i="1"/>
  <c r="I524" i="1"/>
  <c r="J524" i="1" s="1"/>
  <c r="K524" i="1" s="1"/>
  <c r="M523" i="1"/>
  <c r="L523" i="1"/>
  <c r="I523" i="1"/>
  <c r="J523" i="1" s="1"/>
  <c r="K523" i="1" s="1"/>
  <c r="M522" i="1"/>
  <c r="L522" i="1"/>
  <c r="I522" i="1"/>
  <c r="J522" i="1" s="1"/>
  <c r="K522" i="1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280" i="1"/>
  <c r="L280" i="1"/>
  <c r="I280" i="1"/>
  <c r="J280" i="1" s="1"/>
  <c r="K280" i="1" s="1"/>
  <c r="M279" i="1"/>
  <c r="L279" i="1"/>
  <c r="I279" i="1"/>
  <c r="J279" i="1" s="1"/>
  <c r="K279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J111" i="1" l="1"/>
  <c r="J106" i="1"/>
  <c r="J518" i="1"/>
  <c r="K111" i="1" l="1"/>
  <c r="K106" i="1"/>
  <c r="K518" i="1"/>
  <c r="I299" i="2"/>
  <c r="J299" i="2" s="1"/>
  <c r="K299" i="2" s="1"/>
  <c r="I298" i="2"/>
  <c r="J298" i="2" s="1"/>
  <c r="K298" i="2" s="1"/>
  <c r="I297" i="2"/>
  <c r="J297" i="2" s="1"/>
  <c r="K297" i="2" s="1"/>
  <c r="M296" i="2"/>
  <c r="I296" i="2"/>
  <c r="J296" i="2" s="1"/>
  <c r="K296" i="2" s="1"/>
  <c r="I295" i="2"/>
  <c r="J295" i="2" s="1"/>
  <c r="K295" i="2" s="1"/>
  <c r="M294" i="2"/>
  <c r="I294" i="2"/>
  <c r="J294" i="2" s="1"/>
  <c r="K294" i="2" s="1"/>
  <c r="M293" i="2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I286" i="2"/>
  <c r="J286" i="2" s="1"/>
  <c r="K286" i="2" s="1"/>
  <c r="I285" i="2"/>
  <c r="J285" i="2" s="1"/>
  <c r="K285" i="2" s="1"/>
  <c r="I284" i="2"/>
  <c r="J284" i="2" s="1"/>
  <c r="K284" i="2" s="1"/>
  <c r="M283" i="2"/>
  <c r="I283" i="2"/>
  <c r="J283" i="2" s="1"/>
  <c r="K283" i="2" s="1"/>
  <c r="M282" i="2"/>
  <c r="I282" i="2"/>
  <c r="J282" i="2" s="1"/>
  <c r="K282" i="2" s="1"/>
  <c r="I281" i="2"/>
  <c r="J281" i="2" s="1"/>
  <c r="K281" i="2" s="1"/>
  <c r="I280" i="2"/>
  <c r="J280" i="2" s="1"/>
  <c r="K280" i="2" s="1"/>
  <c r="M279" i="2"/>
  <c r="I279" i="2"/>
  <c r="J279" i="2" s="1"/>
  <c r="K279" i="2" s="1"/>
  <c r="I278" i="2"/>
  <c r="J278" i="2" s="1"/>
  <c r="K278" i="2" s="1"/>
  <c r="M277" i="2"/>
  <c r="I277" i="2"/>
  <c r="J277" i="2" s="1"/>
  <c r="K277" i="2" s="1"/>
  <c r="I276" i="2"/>
  <c r="J276" i="2" s="1"/>
  <c r="K276" i="2" s="1"/>
  <c r="I275" i="2"/>
  <c r="J275" i="2" s="1"/>
  <c r="K275" i="2" s="1"/>
  <c r="M54" i="5" l="1"/>
  <c r="L54" i="5"/>
  <c r="I54" i="5"/>
  <c r="J54" i="5" s="1"/>
  <c r="K54" i="5" s="1"/>
  <c r="I53" i="5"/>
  <c r="J53" i="5" s="1"/>
  <c r="K53" i="5" s="1"/>
  <c r="I52" i="5"/>
  <c r="J52" i="5" s="1"/>
  <c r="K52" i="5" s="1"/>
  <c r="I11" i="1" l="1"/>
  <c r="J11" i="1" s="1"/>
  <c r="K11" i="1" s="1"/>
  <c r="I10" i="1"/>
  <c r="J10" i="1" s="1"/>
  <c r="I9" i="1"/>
  <c r="J9" i="1" s="1"/>
  <c r="I87" i="5" l="1"/>
  <c r="J87" i="5" s="1"/>
  <c r="K87" i="5" s="1"/>
  <c r="I86" i="5"/>
  <c r="J86" i="5" s="1"/>
  <c r="K86" i="5" s="1"/>
  <c r="I85" i="5"/>
  <c r="J85" i="5" s="1"/>
  <c r="K85" i="5" s="1"/>
  <c r="I55" i="5"/>
  <c r="J55" i="5" s="1"/>
  <c r="K55" i="5" s="1"/>
  <c r="M51" i="5"/>
  <c r="L51" i="5"/>
  <c r="I51" i="5"/>
  <c r="J51" i="5" s="1"/>
  <c r="K51" i="5" s="1"/>
  <c r="I50" i="5"/>
  <c r="J50" i="5" s="1"/>
  <c r="K50" i="5" s="1"/>
  <c r="M49" i="5"/>
  <c r="L49" i="5"/>
  <c r="I49" i="5"/>
  <c r="I89" i="5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I267" i="2"/>
  <c r="J267" i="2" s="1"/>
  <c r="K267" i="2" s="1"/>
  <c r="I266" i="2"/>
  <c r="J266" i="2" s="1"/>
  <c r="K266" i="2" s="1"/>
  <c r="I265" i="2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M258" i="2"/>
  <c r="I258" i="2"/>
  <c r="J258" i="2" s="1"/>
  <c r="K258" i="2" s="1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I252" i="2"/>
  <c r="I251" i="2"/>
  <c r="I250" i="2"/>
  <c r="J250" i="2" s="1"/>
  <c r="K250" i="2" s="1"/>
  <c r="I249" i="2"/>
  <c r="J249" i="2" s="1"/>
  <c r="K249" i="2" s="1"/>
  <c r="I248" i="2"/>
  <c r="J248" i="2" s="1"/>
  <c r="K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65" i="2" l="1"/>
  <c r="I509" i="2"/>
  <c r="J259" i="2"/>
  <c r="J239" i="2"/>
  <c r="J268" i="2"/>
  <c r="J252" i="2"/>
  <c r="J49" i="5"/>
  <c r="J89" i="5" s="1"/>
  <c r="J251" i="2"/>
  <c r="M11" i="2"/>
  <c r="L11" i="2"/>
  <c r="I11" i="2"/>
  <c r="J11" i="2" s="1"/>
  <c r="K11" i="2" s="1"/>
  <c r="I10" i="2"/>
  <c r="J10" i="2" s="1"/>
  <c r="K10" i="2" s="1"/>
  <c r="K265" i="2" l="1"/>
  <c r="J509" i="2"/>
  <c r="K259" i="2"/>
  <c r="K239" i="2"/>
  <c r="K268" i="2"/>
  <c r="K49" i="5"/>
  <c r="K252" i="2"/>
  <c r="K251" i="2"/>
  <c r="I171" i="2"/>
  <c r="J171" i="2" s="1"/>
  <c r="K171" i="2" s="1"/>
  <c r="I170" i="2"/>
  <c r="J170" i="2" s="1"/>
  <c r="K170" i="2" s="1"/>
  <c r="I135" i="2"/>
  <c r="I134" i="2"/>
  <c r="J134" i="2" s="1"/>
  <c r="K134" i="2" s="1"/>
  <c r="J135" i="2" l="1"/>
  <c r="I108" i="4"/>
  <c r="J108" i="4" s="1"/>
  <c r="K108" i="4" s="1"/>
  <c r="I107" i="4"/>
  <c r="J107" i="4" s="1"/>
  <c r="K107" i="4" s="1"/>
  <c r="K135" i="2" l="1"/>
  <c r="K26" i="4"/>
  <c r="I11" i="5" l="1"/>
  <c r="J11" i="5" s="1"/>
  <c r="K11" i="5" s="1"/>
  <c r="I10" i="5"/>
  <c r="J10" i="5" s="1"/>
  <c r="K10" i="5" s="1"/>
  <c r="I106" i="4"/>
  <c r="J106" i="4" s="1"/>
  <c r="K106" i="4" s="1"/>
  <c r="I9" i="4" l="1"/>
  <c r="J9" i="4" s="1"/>
  <c r="K9" i="4" s="1"/>
  <c r="I102" i="4" l="1"/>
  <c r="I101" i="4"/>
  <c r="J101" i="4" s="1"/>
  <c r="K101" i="4" s="1"/>
  <c r="I100" i="4"/>
  <c r="J100" i="4" s="1"/>
  <c r="K100" i="4" s="1"/>
  <c r="I68" i="4"/>
  <c r="I67" i="4"/>
  <c r="J68" i="4" l="1"/>
  <c r="J67" i="4"/>
  <c r="J102" i="4"/>
  <c r="I18" i="3"/>
  <c r="J18" i="3" s="1"/>
  <c r="K18" i="3" s="1"/>
  <c r="I17" i="3"/>
  <c r="J17" i="3" s="1"/>
  <c r="K17" i="3" s="1"/>
  <c r="M16" i="3"/>
  <c r="L16" i="3"/>
  <c r="I16" i="3"/>
  <c r="M15" i="3"/>
  <c r="L15" i="3"/>
  <c r="K15" i="3"/>
  <c r="I15" i="3"/>
  <c r="I11" i="3"/>
  <c r="J11" i="3" s="1"/>
  <c r="K11" i="3" s="1"/>
  <c r="K68" i="4" l="1"/>
  <c r="J15" i="3"/>
  <c r="J20" i="3" s="1"/>
  <c r="I20" i="3"/>
  <c r="K67" i="4"/>
  <c r="J16" i="3"/>
  <c r="K16" i="3" s="1"/>
  <c r="K102" i="4"/>
  <c r="I48" i="5"/>
  <c r="J48" i="5" s="1"/>
  <c r="K48" i="5" s="1"/>
  <c r="I47" i="5"/>
  <c r="J47" i="5" s="1"/>
  <c r="K47" i="5" s="1"/>
  <c r="I46" i="5"/>
  <c r="J46" i="5" s="1"/>
  <c r="K46" i="5" s="1"/>
  <c r="I104" i="4"/>
  <c r="I103" i="4"/>
  <c r="J103" i="4" s="1"/>
  <c r="K103" i="4" s="1"/>
  <c r="I57" i="4"/>
  <c r="I56" i="4"/>
  <c r="J56" i="4" s="1"/>
  <c r="K56" i="4" s="1"/>
  <c r="I29" i="4"/>
  <c r="J29" i="4" s="1"/>
  <c r="K29" i="4" s="1"/>
  <c r="J104" i="4" l="1"/>
  <c r="I110" i="4"/>
  <c r="J57" i="4"/>
  <c r="I9" i="2"/>
  <c r="J9" i="2" s="1"/>
  <c r="K9" i="2" s="1"/>
  <c r="K104" i="4" l="1"/>
  <c r="J110" i="4"/>
  <c r="K57" i="4"/>
  <c r="I133" i="2"/>
  <c r="J133" i="2" s="1"/>
  <c r="K133" i="2" s="1"/>
  <c r="I132" i="2"/>
  <c r="J132" i="2" s="1"/>
  <c r="K132" i="2" s="1"/>
  <c r="I131" i="2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72" i="1"/>
  <c r="J72" i="1" s="1"/>
  <c r="K72" i="1" s="1"/>
  <c r="L72" i="1"/>
  <c r="M72" i="1"/>
  <c r="I73" i="1"/>
  <c r="J73" i="1" s="1"/>
  <c r="K73" i="1" s="1"/>
  <c r="L73" i="1"/>
  <c r="M73" i="1"/>
  <c r="I74" i="1"/>
  <c r="J74" i="1" s="1"/>
  <c r="K74" i="1" s="1"/>
  <c r="L74" i="1"/>
  <c r="M74" i="1"/>
  <c r="I75" i="1"/>
  <c r="J75" i="1" s="1"/>
  <c r="K75" i="1" s="1"/>
  <c r="L75" i="1"/>
  <c r="M75" i="1"/>
  <c r="I76" i="1"/>
  <c r="J76" i="1" s="1"/>
  <c r="K76" i="1" s="1"/>
  <c r="L76" i="1"/>
  <c r="M76" i="1"/>
  <c r="I77" i="1"/>
  <c r="J77" i="1" s="1"/>
  <c r="K77" i="1" s="1"/>
  <c r="L77" i="1"/>
  <c r="M77" i="1"/>
  <c r="I78" i="1"/>
  <c r="J78" i="1" s="1"/>
  <c r="K78" i="1" s="1"/>
  <c r="L78" i="1"/>
  <c r="M78" i="1"/>
  <c r="I79" i="1"/>
  <c r="J79" i="1" s="1"/>
  <c r="K79" i="1" s="1"/>
  <c r="L79" i="1"/>
  <c r="M79" i="1"/>
  <c r="I80" i="1"/>
  <c r="J80" i="1" s="1"/>
  <c r="K80" i="1" s="1"/>
  <c r="L80" i="1"/>
  <c r="M80" i="1"/>
  <c r="I81" i="1"/>
  <c r="J81" i="1" s="1"/>
  <c r="K81" i="1" s="1"/>
  <c r="L81" i="1"/>
  <c r="M81" i="1"/>
  <c r="J131" i="2" l="1"/>
  <c r="K131" i="2" l="1"/>
  <c r="M10" i="1" l="1"/>
  <c r="L10" i="1"/>
  <c r="K10" i="1"/>
  <c r="M9" i="1"/>
  <c r="L9" i="1"/>
  <c r="K9" i="1"/>
  <c r="L42" i="1" l="1"/>
  <c r="M42" i="1"/>
  <c r="I105" i="4"/>
  <c r="I28" i="4"/>
  <c r="J28" i="4" s="1"/>
  <c r="K28" i="4" s="1"/>
  <c r="J105" i="4" l="1"/>
  <c r="I9" i="5"/>
  <c r="J9" i="5" s="1"/>
  <c r="K9" i="5" s="1"/>
  <c r="I8" i="5"/>
  <c r="I126" i="2"/>
  <c r="J126" i="2" s="1"/>
  <c r="K126" i="2" s="1"/>
  <c r="I125" i="2"/>
  <c r="J125" i="2" s="1"/>
  <c r="K125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J80" i="2" s="1"/>
  <c r="K80" i="2" s="1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553" i="1"/>
  <c r="L553" i="1"/>
  <c r="I553" i="1"/>
  <c r="J553" i="1" s="1"/>
  <c r="K553" i="1" s="1"/>
  <c r="M552" i="1"/>
  <c r="L552" i="1"/>
  <c r="I552" i="1"/>
  <c r="M551" i="1"/>
  <c r="L551" i="1"/>
  <c r="I551" i="1"/>
  <c r="M550" i="1"/>
  <c r="L550" i="1"/>
  <c r="I550" i="1"/>
  <c r="M549" i="1"/>
  <c r="L549" i="1"/>
  <c r="I549" i="1"/>
  <c r="M548" i="1"/>
  <c r="L548" i="1"/>
  <c r="I548" i="1"/>
  <c r="M547" i="1"/>
  <c r="L547" i="1"/>
  <c r="I547" i="1"/>
  <c r="M546" i="1"/>
  <c r="L546" i="1"/>
  <c r="I546" i="1"/>
  <c r="M545" i="1"/>
  <c r="L545" i="1"/>
  <c r="I545" i="1"/>
  <c r="M544" i="1"/>
  <c r="L544" i="1"/>
  <c r="I544" i="1"/>
  <c r="M543" i="1"/>
  <c r="L543" i="1"/>
  <c r="I543" i="1"/>
  <c r="J543" i="1" s="1"/>
  <c r="K543" i="1" s="1"/>
  <c r="M542" i="1"/>
  <c r="L542" i="1"/>
  <c r="I542" i="1"/>
  <c r="J542" i="1" s="1"/>
  <c r="K542" i="1" s="1"/>
  <c r="M541" i="1"/>
  <c r="L541" i="1"/>
  <c r="I541" i="1"/>
  <c r="J541" i="1" s="1"/>
  <c r="K541" i="1" s="1"/>
  <c r="M540" i="1"/>
  <c r="L540" i="1"/>
  <c r="I540" i="1"/>
  <c r="M539" i="1"/>
  <c r="L539" i="1"/>
  <c r="I539" i="1"/>
  <c r="J539" i="1" s="1"/>
  <c r="K539" i="1" s="1"/>
  <c r="M538" i="1"/>
  <c r="L538" i="1"/>
  <c r="I538" i="1"/>
  <c r="J538" i="1" s="1"/>
  <c r="K538" i="1" s="1"/>
  <c r="M537" i="1"/>
  <c r="L537" i="1"/>
  <c r="I537" i="1"/>
  <c r="J537" i="1" s="1"/>
  <c r="K537" i="1" s="1"/>
  <c r="M536" i="1"/>
  <c r="L536" i="1"/>
  <c r="I536" i="1"/>
  <c r="M535" i="1"/>
  <c r="L535" i="1"/>
  <c r="I535" i="1"/>
  <c r="M534" i="1"/>
  <c r="L534" i="1"/>
  <c r="I534" i="1"/>
  <c r="J534" i="1" s="1"/>
  <c r="K534" i="1" s="1"/>
  <c r="M533" i="1"/>
  <c r="L533" i="1"/>
  <c r="I533" i="1"/>
  <c r="M532" i="1"/>
  <c r="L532" i="1"/>
  <c r="I532" i="1"/>
  <c r="M531" i="1"/>
  <c r="L531" i="1"/>
  <c r="I531" i="1"/>
  <c r="J531" i="1" s="1"/>
  <c r="K531" i="1" s="1"/>
  <c r="M530" i="1"/>
  <c r="L530" i="1"/>
  <c r="I530" i="1"/>
  <c r="M529" i="1"/>
  <c r="L529" i="1"/>
  <c r="I529" i="1"/>
  <c r="J529" i="1" s="1"/>
  <c r="K529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J533" i="1" l="1"/>
  <c r="I562" i="1"/>
  <c r="J536" i="1"/>
  <c r="J548" i="1"/>
  <c r="J552" i="1"/>
  <c r="J551" i="1"/>
  <c r="J550" i="1"/>
  <c r="J549" i="1"/>
  <c r="K105" i="4"/>
  <c r="K110" i="4"/>
  <c r="J547" i="1"/>
  <c r="J546" i="1"/>
  <c r="J535" i="1"/>
  <c r="J544" i="1"/>
  <c r="J545" i="1"/>
  <c r="J540" i="1"/>
  <c r="J532" i="1"/>
  <c r="J530" i="1"/>
  <c r="K533" i="1" l="1"/>
  <c r="J562" i="1"/>
  <c r="K536" i="1"/>
  <c r="K548" i="1"/>
  <c r="K552" i="1"/>
  <c r="K551" i="1"/>
  <c r="K550" i="1"/>
  <c r="K549" i="1"/>
  <c r="K547" i="1"/>
  <c r="K546" i="1"/>
  <c r="K535" i="1"/>
  <c r="K544" i="1"/>
  <c r="K545" i="1"/>
  <c r="K42" i="1"/>
  <c r="K540" i="1"/>
  <c r="K532" i="1"/>
  <c r="K530" i="1"/>
  <c r="I43" i="2" l="1"/>
  <c r="J43" i="2" s="1"/>
  <c r="K43" i="2" s="1"/>
  <c r="K509" i="2" l="1"/>
  <c r="K562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63" i="5" l="1"/>
  <c r="L61" i="5"/>
  <c r="L71" i="5"/>
  <c r="L70" i="5"/>
  <c r="L45" i="4"/>
  <c r="L48" i="4"/>
  <c r="L44" i="4"/>
  <c r="L47" i="4"/>
  <c r="L40" i="4"/>
  <c r="L46" i="4"/>
  <c r="L87" i="4"/>
  <c r="L93" i="4"/>
  <c r="L73" i="4"/>
  <c r="L82" i="4"/>
  <c r="L97" i="4"/>
  <c r="L81" i="4"/>
  <c r="L31" i="4"/>
  <c r="L124" i="2"/>
  <c r="L101" i="2"/>
  <c r="L97" i="2"/>
  <c r="L93" i="2"/>
  <c r="L110" i="2"/>
  <c r="L104" i="2"/>
  <c r="L123" i="2"/>
  <c r="L98" i="2"/>
  <c r="L96" i="2"/>
  <c r="L92" i="2"/>
  <c r="L119" i="2"/>
  <c r="L103" i="2"/>
  <c r="L122" i="2"/>
  <c r="L115" i="2"/>
  <c r="L99" i="2"/>
  <c r="L95" i="2"/>
  <c r="L91" i="2"/>
  <c r="L90" i="2"/>
  <c r="L118" i="2"/>
  <c r="L94" i="2"/>
  <c r="L500" i="2"/>
  <c r="L484" i="2"/>
  <c r="L471" i="2"/>
  <c r="L402" i="2"/>
  <c r="L496" i="2"/>
  <c r="L477" i="2"/>
  <c r="L437" i="2"/>
  <c r="L388" i="2"/>
  <c r="L497" i="2"/>
  <c r="L407" i="2"/>
  <c r="L409" i="2"/>
  <c r="L406" i="2"/>
  <c r="L459" i="2"/>
  <c r="L499" i="2"/>
  <c r="L411" i="2"/>
  <c r="L397" i="2"/>
  <c r="L453" i="2"/>
  <c r="L413" i="2"/>
  <c r="L455" i="2"/>
  <c r="L481" i="2"/>
  <c r="L427" i="2"/>
  <c r="L387" i="2"/>
  <c r="L479" i="2"/>
  <c r="L456" i="2"/>
  <c r="L408" i="2"/>
  <c r="L460" i="2"/>
  <c r="L412" i="2"/>
  <c r="L404" i="2"/>
  <c r="L379" i="2"/>
  <c r="L333" i="2"/>
  <c r="L353" i="2"/>
  <c r="L327" i="2"/>
  <c r="L330" i="2"/>
  <c r="L355" i="2"/>
  <c r="L354" i="2"/>
  <c r="L13" i="4"/>
  <c r="L15" i="4"/>
  <c r="L14" i="4"/>
  <c r="L24" i="2"/>
  <c r="L27" i="2"/>
  <c r="L22" i="2"/>
  <c r="L36" i="2"/>
  <c r="L34" i="2"/>
  <c r="L33" i="2"/>
  <c r="L32" i="2"/>
  <c r="L28" i="2"/>
  <c r="L39" i="5"/>
  <c r="L42" i="5"/>
  <c r="L38" i="5"/>
  <c r="L41" i="5"/>
  <c r="L69" i="5"/>
  <c r="L67" i="5"/>
  <c r="L57" i="5"/>
  <c r="L92" i="4"/>
  <c r="L85" i="4"/>
  <c r="L99" i="4"/>
  <c r="L88" i="4"/>
  <c r="L78" i="4"/>
  <c r="L76" i="4"/>
  <c r="L95" i="4"/>
  <c r="L71" i="4"/>
  <c r="L91" i="4"/>
  <c r="L86" i="4"/>
  <c r="L98" i="4"/>
  <c r="L84" i="4"/>
  <c r="L94" i="4"/>
  <c r="L90" i="4"/>
  <c r="L83" i="4"/>
  <c r="L89" i="4"/>
  <c r="L72" i="4"/>
  <c r="L69" i="4"/>
  <c r="L96" i="4"/>
  <c r="L75" i="4"/>
  <c r="L53" i="4"/>
  <c r="L39" i="2"/>
  <c r="L35" i="2"/>
  <c r="L38" i="2"/>
  <c r="L37" i="2"/>
  <c r="L30" i="2"/>
  <c r="L480" i="2"/>
  <c r="L473" i="2"/>
  <c r="L444" i="2"/>
  <c r="L434" i="2"/>
  <c r="L483" i="2"/>
  <c r="L451" i="2"/>
  <c r="L424" i="2"/>
  <c r="L396" i="2"/>
  <c r="L504" i="2"/>
  <c r="L476" i="2"/>
  <c r="L463" i="2"/>
  <c r="L447" i="2"/>
  <c r="L440" i="2"/>
  <c r="L399" i="2"/>
  <c r="L389" i="2"/>
  <c r="L507" i="2"/>
  <c r="L495" i="2"/>
  <c r="L472" i="2"/>
  <c r="L469" i="2"/>
  <c r="L443" i="2"/>
  <c r="L433" i="2"/>
  <c r="L414" i="2"/>
  <c r="L405" i="2"/>
  <c r="L450" i="2"/>
  <c r="L436" i="2"/>
  <c r="L423" i="2"/>
  <c r="L420" i="2"/>
  <c r="L417" i="2"/>
  <c r="L383" i="2"/>
  <c r="L448" i="2"/>
  <c r="L393" i="2"/>
  <c r="L488" i="2"/>
  <c r="L485" i="2"/>
  <c r="L482" i="2"/>
  <c r="L462" i="2"/>
  <c r="L439" i="2"/>
  <c r="L398" i="2"/>
  <c r="L395" i="2"/>
  <c r="L415" i="2"/>
  <c r="L506" i="2"/>
  <c r="L491" i="2"/>
  <c r="L446" i="2"/>
  <c r="L432" i="2"/>
  <c r="L426" i="2"/>
  <c r="L478" i="2"/>
  <c r="L449" i="2"/>
  <c r="L442" i="2"/>
  <c r="L410" i="2"/>
  <c r="L391" i="2"/>
  <c r="L382" i="2"/>
  <c r="L493" i="2"/>
  <c r="L494" i="2"/>
  <c r="L458" i="2"/>
  <c r="L394" i="2"/>
  <c r="L502" i="2"/>
  <c r="L490" i="2"/>
  <c r="L487" i="2"/>
  <c r="L474" i="2"/>
  <c r="L452" i="2"/>
  <c r="L445" i="2"/>
  <c r="L438" i="2"/>
  <c r="L467" i="2"/>
  <c r="L403" i="2"/>
  <c r="L400" i="2"/>
  <c r="L390" i="2"/>
  <c r="L367" i="2"/>
  <c r="L323" i="2"/>
  <c r="L307" i="2"/>
  <c r="L314" i="2"/>
  <c r="L366" i="2"/>
  <c r="L346" i="2"/>
  <c r="L370" i="2"/>
  <c r="L329" i="2"/>
  <c r="L369" i="2"/>
  <c r="L349" i="2"/>
  <c r="L178" i="2"/>
  <c r="L163" i="2"/>
  <c r="L83" i="5"/>
  <c r="L79" i="5"/>
  <c r="L75" i="5"/>
  <c r="L68" i="5"/>
  <c r="L76" i="5"/>
  <c r="L82" i="5"/>
  <c r="L78" i="5"/>
  <c r="L74" i="5"/>
  <c r="L56" i="5"/>
  <c r="L80" i="5"/>
  <c r="L81" i="5"/>
  <c r="L77" i="5"/>
  <c r="L73" i="5"/>
  <c r="L84" i="5"/>
  <c r="L58" i="5"/>
  <c r="L72" i="5"/>
  <c r="L54" i="4"/>
  <c r="L50" i="2"/>
  <c r="L56" i="2"/>
  <c r="L61" i="2"/>
  <c r="L64" i="2"/>
  <c r="L54" i="2"/>
  <c r="L60" i="2"/>
  <c r="L49" i="2"/>
  <c r="L52" i="2"/>
  <c r="L63" i="2"/>
  <c r="L53" i="2"/>
  <c r="L59" i="2"/>
  <c r="L62" i="2"/>
  <c r="L362" i="2"/>
  <c r="L345" i="2"/>
  <c r="L341" i="2"/>
  <c r="L336" i="2"/>
  <c r="L365" i="2"/>
  <c r="L331" i="2"/>
  <c r="L368" i="2"/>
  <c r="L356" i="2"/>
  <c r="L371" i="2"/>
  <c r="L360" i="2"/>
  <c r="L316" i="2"/>
  <c r="L312" i="2"/>
  <c r="L364" i="2"/>
  <c r="L363" i="2"/>
  <c r="L359" i="2"/>
  <c r="L342" i="2"/>
  <c r="L334" i="2"/>
  <c r="L201" i="2"/>
  <c r="L203" i="2"/>
  <c r="L195" i="2"/>
  <c r="L221" i="2"/>
  <c r="L157" i="2"/>
  <c r="L156" i="2"/>
  <c r="L160" i="2"/>
  <c r="L158" i="2"/>
  <c r="L35" i="5"/>
  <c r="L37" i="5"/>
  <c r="L24" i="4"/>
  <c r="L22" i="4"/>
  <c r="L23" i="4"/>
  <c r="L26" i="5"/>
  <c r="L16" i="5"/>
  <c r="L22" i="5"/>
  <c r="L31" i="5"/>
  <c r="L15" i="5"/>
  <c r="L35" i="4"/>
  <c r="L32" i="4"/>
  <c r="L55" i="4"/>
  <c r="L34" i="4"/>
  <c r="L37" i="4"/>
  <c r="L30" i="4"/>
  <c r="L52" i="4"/>
  <c r="L61" i="4"/>
  <c r="L59" i="4"/>
  <c r="L361" i="2"/>
  <c r="L352" i="2"/>
  <c r="L320" i="2"/>
  <c r="L303" i="2"/>
  <c r="L373" i="2"/>
  <c r="L358" i="2"/>
  <c r="L313" i="2"/>
  <c r="L306" i="2"/>
  <c r="L309" i="2"/>
  <c r="L302" i="2"/>
  <c r="L350" i="2"/>
  <c r="L376" i="2"/>
  <c r="L348" i="2"/>
  <c r="L326" i="2"/>
  <c r="L319" i="2"/>
  <c r="L301" i="2"/>
  <c r="L357" i="2"/>
  <c r="L351" i="2"/>
  <c r="L311" i="2"/>
  <c r="L372" i="2"/>
  <c r="L335" i="2"/>
  <c r="L332" i="2"/>
  <c r="L322" i="2"/>
  <c r="L305" i="2"/>
  <c r="L375" i="2"/>
  <c r="L338" i="2"/>
  <c r="L325" i="2"/>
  <c r="L318" i="2"/>
  <c r="L308" i="2"/>
  <c r="L378" i="2"/>
  <c r="L347" i="2"/>
  <c r="L344" i="2"/>
  <c r="L328" i="2"/>
  <c r="L324" i="2"/>
  <c r="L374" i="2"/>
  <c r="L340" i="2"/>
  <c r="L317" i="2"/>
  <c r="L304" i="2"/>
  <c r="L377" i="2"/>
  <c r="L310" i="2"/>
  <c r="L207" i="2"/>
  <c r="L193" i="2"/>
  <c r="L182" i="2"/>
  <c r="L176" i="2"/>
  <c r="L232" i="2"/>
  <c r="L211" i="2"/>
  <c r="L192" i="2"/>
  <c r="L181" i="2"/>
  <c r="L199" i="2"/>
  <c r="L236" i="2"/>
  <c r="L218" i="2"/>
  <c r="L219" i="2"/>
  <c r="L214" i="2"/>
  <c r="L222" i="2"/>
  <c r="L173" i="2"/>
  <c r="L137" i="2"/>
  <c r="L169" i="2"/>
  <c r="L152" i="2"/>
  <c r="L150" i="2"/>
  <c r="L161" i="2"/>
  <c r="L168" i="2"/>
  <c r="L155" i="2"/>
  <c r="L62" i="4"/>
  <c r="L66" i="4"/>
  <c r="L10" i="4"/>
  <c r="L196" i="2"/>
  <c r="L186" i="2"/>
  <c r="L234" i="2"/>
  <c r="L215" i="2"/>
  <c r="L212" i="2"/>
  <c r="L209" i="2"/>
  <c r="L179" i="2"/>
  <c r="L235" i="2"/>
  <c r="L237" i="2"/>
  <c r="L230" i="2"/>
  <c r="L227" i="2"/>
  <c r="L205" i="2"/>
  <c r="L189" i="2"/>
  <c r="L175" i="2"/>
  <c r="L202" i="2"/>
  <c r="L185" i="2"/>
  <c r="L172" i="2"/>
  <c r="L233" i="2"/>
  <c r="L223" i="2"/>
  <c r="L220" i="2"/>
  <c r="L208" i="2"/>
  <c r="L210" i="2"/>
  <c r="L229" i="2"/>
  <c r="L226" i="2"/>
  <c r="L217" i="2"/>
  <c r="L188" i="2"/>
  <c r="L204" i="2"/>
  <c r="L198" i="2"/>
  <c r="L184" i="2"/>
  <c r="L200" i="2"/>
  <c r="L194" i="2"/>
  <c r="L191" i="2"/>
  <c r="L225" i="2"/>
  <c r="L180" i="2"/>
  <c r="L177" i="2"/>
  <c r="L174" i="2"/>
  <c r="L228" i="2"/>
  <c r="L216" i="2"/>
  <c r="L213" i="2"/>
  <c r="L197" i="2"/>
  <c r="L187" i="2"/>
  <c r="L183" i="2"/>
  <c r="L238" i="2"/>
  <c r="L231" i="2"/>
  <c r="L224" i="2"/>
  <c r="L206" i="2"/>
  <c r="L190" i="2"/>
  <c r="L60" i="4"/>
  <c r="L63" i="4"/>
  <c r="L65" i="4"/>
  <c r="L58" i="4"/>
  <c r="L64" i="4"/>
  <c r="L159" i="2"/>
  <c r="L143" i="2"/>
  <c r="L136" i="2"/>
  <c r="L144" i="2"/>
  <c r="L162" i="2"/>
  <c r="L153" i="2"/>
  <c r="L139" i="2"/>
  <c r="L165" i="2"/>
  <c r="L146" i="2"/>
  <c r="L151" i="2"/>
  <c r="L149" i="2"/>
  <c r="L142" i="2"/>
  <c r="L164" i="2"/>
  <c r="L145" i="2"/>
  <c r="L138" i="2"/>
  <c r="L154" i="2"/>
  <c r="L167" i="2"/>
  <c r="L148" i="2"/>
  <c r="L141" i="2"/>
  <c r="L166" i="2"/>
  <c r="L147" i="2"/>
  <c r="L140" i="2"/>
  <c r="L282" i="2"/>
  <c r="L279" i="2"/>
  <c r="L296" i="2"/>
  <c r="L294" i="2"/>
  <c r="L283" i="2"/>
  <c r="L293" i="2"/>
  <c r="L277" i="2"/>
  <c r="L258" i="2"/>
  <c r="L299" i="2"/>
  <c r="L289" i="2"/>
  <c r="L276" i="2"/>
  <c r="L275" i="2"/>
  <c r="L292" i="2"/>
  <c r="L285" i="2"/>
  <c r="L278" i="2"/>
  <c r="L295" i="2"/>
  <c r="L288" i="2"/>
  <c r="L298" i="2"/>
  <c r="L291" i="2"/>
  <c r="L284" i="2"/>
  <c r="L281" i="2"/>
  <c r="L297" i="2"/>
  <c r="L287" i="2"/>
  <c r="L286" i="2"/>
  <c r="L290" i="2"/>
  <c r="L280" i="2"/>
  <c r="L274" i="2"/>
  <c r="L257" i="2"/>
  <c r="L256" i="2"/>
  <c r="L269" i="2"/>
  <c r="L68" i="4"/>
  <c r="L101" i="4"/>
  <c r="M101" i="4"/>
  <c r="M68" i="4"/>
  <c r="L52" i="5"/>
  <c r="L53" i="5"/>
  <c r="L85" i="5"/>
  <c r="L50" i="5"/>
  <c r="L55" i="5"/>
  <c r="L46" i="5"/>
  <c r="L48" i="5"/>
  <c r="L47" i="5"/>
  <c r="M52" i="5"/>
  <c r="M53" i="5"/>
  <c r="M85" i="5"/>
  <c r="M50" i="5"/>
  <c r="M55" i="5"/>
  <c r="M46" i="5"/>
  <c r="M48" i="5"/>
  <c r="M47" i="5"/>
  <c r="L268" i="2"/>
  <c r="L252" i="2"/>
  <c r="L261" i="2"/>
  <c r="L273" i="2"/>
  <c r="L265" i="2"/>
  <c r="L255" i="2"/>
  <c r="L263" i="2"/>
  <c r="L86" i="5"/>
  <c r="M86" i="5"/>
  <c r="L249" i="2"/>
  <c r="L251" i="2"/>
  <c r="L87" i="5"/>
  <c r="M87" i="5"/>
  <c r="L264" i="2"/>
  <c r="L254" i="2"/>
  <c r="L248" i="2"/>
  <c r="L267" i="2"/>
  <c r="L241" i="2"/>
  <c r="L270" i="2"/>
  <c r="L260" i="2"/>
  <c r="L244" i="2"/>
  <c r="L253" i="2"/>
  <c r="L247" i="2"/>
  <c r="L266" i="2"/>
  <c r="L250" i="2"/>
  <c r="L240" i="2"/>
  <c r="L259" i="2"/>
  <c r="L243" i="2"/>
  <c r="L271" i="2"/>
  <c r="L246" i="2"/>
  <c r="L272" i="2"/>
  <c r="L262" i="2"/>
  <c r="L239" i="2"/>
  <c r="L242" i="2"/>
  <c r="L245" i="2"/>
  <c r="L10" i="2"/>
  <c r="L100" i="4"/>
  <c r="M100" i="4"/>
  <c r="L67" i="4"/>
  <c r="M67" i="4"/>
  <c r="L134" i="2"/>
  <c r="L170" i="2"/>
  <c r="L171" i="2"/>
  <c r="L135" i="2"/>
  <c r="L108" i="4"/>
  <c r="L107" i="4"/>
  <c r="M108" i="4"/>
  <c r="M107" i="4"/>
  <c r="L10" i="5"/>
  <c r="L11" i="5"/>
  <c r="M10" i="5"/>
  <c r="M11" i="5"/>
  <c r="L106" i="4"/>
  <c r="M106" i="4"/>
  <c r="L9" i="4"/>
  <c r="M9" i="4"/>
  <c r="L110" i="4"/>
  <c r="M110" i="4"/>
  <c r="L102" i="4"/>
  <c r="M102" i="4"/>
  <c r="L104" i="4"/>
  <c r="L103" i="4"/>
  <c r="L57" i="4"/>
  <c r="L105" i="4"/>
  <c r="M103" i="4"/>
  <c r="M104" i="4"/>
  <c r="M57" i="4"/>
  <c r="M105" i="4"/>
  <c r="L56" i="4"/>
  <c r="L29" i="4"/>
  <c r="M56" i="4"/>
  <c r="M29" i="4"/>
  <c r="L11" i="3"/>
  <c r="L18" i="3"/>
  <c r="L17" i="3"/>
  <c r="M11" i="3"/>
  <c r="M18" i="3"/>
  <c r="M17" i="3"/>
  <c r="L9" i="2"/>
  <c r="L128" i="2"/>
  <c r="L132" i="2"/>
  <c r="L127" i="2"/>
  <c r="L131" i="2"/>
  <c r="L133" i="2"/>
  <c r="L130" i="2"/>
  <c r="L129" i="2"/>
  <c r="L28" i="4"/>
  <c r="M28" i="4"/>
  <c r="L9" i="5"/>
  <c r="M9" i="5"/>
  <c r="L126" i="2"/>
  <c r="L86" i="2"/>
  <c r="L77" i="2"/>
  <c r="L66" i="2"/>
  <c r="L45" i="2"/>
  <c r="L80" i="2"/>
  <c r="L73" i="2"/>
  <c r="L68" i="2"/>
  <c r="L125" i="2"/>
  <c r="L85" i="2"/>
  <c r="L70" i="2"/>
  <c r="L48" i="2"/>
  <c r="L87" i="2"/>
  <c r="L82" i="2"/>
  <c r="L76" i="2"/>
  <c r="L72" i="2"/>
  <c r="L67" i="2"/>
  <c r="L44" i="2"/>
  <c r="L79" i="2"/>
  <c r="L83" i="2"/>
  <c r="L88" i="2"/>
  <c r="L84" i="2"/>
  <c r="L47" i="2"/>
  <c r="L46" i="2"/>
  <c r="L81" i="2"/>
  <c r="L75" i="2"/>
  <c r="L71" i="2"/>
  <c r="L78" i="2"/>
  <c r="L69" i="2"/>
  <c r="L74" i="2"/>
  <c r="L509" i="2"/>
  <c r="L26" i="4"/>
  <c r="M26" i="4"/>
  <c r="L43" i="2"/>
  <c r="L10" i="3"/>
  <c r="M10" i="3"/>
  <c r="L8" i="5"/>
  <c r="L44" i="5"/>
  <c r="L89" i="5"/>
  <c r="M8" i="5"/>
  <c r="M89" i="5"/>
  <c r="M44" i="5"/>
  <c r="L8" i="4"/>
  <c r="M8" i="4"/>
  <c r="L41" i="2"/>
  <c r="L8" i="2"/>
  <c r="K41" i="2" l="1"/>
  <c r="L562" i="1"/>
  <c r="M562" i="1" l="1"/>
  <c r="I10" i="3"/>
  <c r="J10" i="3" s="1"/>
  <c r="K10" i="3" l="1"/>
  <c r="M292" i="2" l="1"/>
  <c r="M285" i="2"/>
  <c r="M276" i="2"/>
  <c r="M295" i="2"/>
  <c r="M288" i="2"/>
  <c r="M298" i="2"/>
  <c r="M278" i="2"/>
  <c r="M275" i="2"/>
  <c r="M291" i="2"/>
  <c r="M284" i="2"/>
  <c r="M281" i="2"/>
  <c r="M297" i="2"/>
  <c r="M287" i="2"/>
  <c r="M299" i="2"/>
  <c r="M290" i="2"/>
  <c r="M280" i="2"/>
  <c r="M286" i="2"/>
  <c r="M289" i="2"/>
  <c r="M274" i="2"/>
  <c r="M257" i="2"/>
  <c r="M256" i="2"/>
  <c r="M269" i="2"/>
  <c r="M261" i="2"/>
  <c r="M273" i="2"/>
  <c r="M268" i="2"/>
  <c r="M252" i="2"/>
  <c r="M265" i="2"/>
  <c r="M255" i="2"/>
  <c r="M263" i="2"/>
  <c r="M251" i="2"/>
  <c r="M249" i="2"/>
  <c r="M267" i="2"/>
  <c r="M241" i="2"/>
  <c r="M270" i="2"/>
  <c r="M260" i="2"/>
  <c r="M244" i="2"/>
  <c r="M264" i="2"/>
  <c r="M253" i="2"/>
  <c r="M247" i="2"/>
  <c r="M266" i="2"/>
  <c r="M250" i="2"/>
  <c r="M240" i="2"/>
  <c r="M259" i="2"/>
  <c r="M243" i="2"/>
  <c r="M246" i="2"/>
  <c r="M272" i="2"/>
  <c r="M262" i="2"/>
  <c r="M239" i="2"/>
  <c r="M254" i="2"/>
  <c r="M242" i="2"/>
  <c r="M245" i="2"/>
  <c r="M271" i="2"/>
  <c r="M248" i="2"/>
  <c r="M10" i="2"/>
  <c r="M134" i="2"/>
  <c r="M171" i="2"/>
  <c r="M170" i="2"/>
  <c r="M135" i="2"/>
  <c r="M9" i="2"/>
  <c r="M128" i="2"/>
  <c r="M132" i="2"/>
  <c r="M127" i="2"/>
  <c r="M131" i="2"/>
  <c r="M130" i="2"/>
  <c r="M129" i="2"/>
  <c r="M133" i="2"/>
  <c r="M126" i="2"/>
  <c r="M86" i="2"/>
  <c r="M77" i="2"/>
  <c r="M66" i="2"/>
  <c r="M45" i="2"/>
  <c r="M83" i="2"/>
  <c r="M69" i="2"/>
  <c r="M80" i="2"/>
  <c r="M73" i="2"/>
  <c r="M68" i="2"/>
  <c r="M125" i="2"/>
  <c r="M85" i="2"/>
  <c r="M70" i="2"/>
  <c r="M48" i="2"/>
  <c r="M82" i="2"/>
  <c r="M76" i="2"/>
  <c r="M72" i="2"/>
  <c r="M67" i="2"/>
  <c r="M44" i="2"/>
  <c r="M87" i="2"/>
  <c r="M46" i="2"/>
  <c r="M79" i="2"/>
  <c r="M88" i="2"/>
  <c r="M84" i="2"/>
  <c r="M47" i="2"/>
  <c r="M81" i="2"/>
  <c r="M75" i="2"/>
  <c r="M71" i="2"/>
  <c r="M78" i="2"/>
  <c r="M74" i="2"/>
  <c r="M509" i="2"/>
  <c r="M43" i="2"/>
  <c r="M41" i="2"/>
  <c r="M8" i="2"/>
  <c r="I8" i="3" l="1"/>
  <c r="I9" i="3" l="1"/>
  <c r="I13" i="3" s="1"/>
  <c r="K89" i="5" l="1"/>
  <c r="J8" i="5"/>
  <c r="K8" i="5" s="1"/>
  <c r="J9" i="3"/>
  <c r="J8" i="3"/>
  <c r="K8" i="3" s="1"/>
  <c r="J13" i="3" l="1"/>
  <c r="K9" i="3"/>
  <c r="L20" i="3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<sst xmlns="http://schemas.openxmlformats.org/spreadsheetml/2006/main" count="2557" uniqueCount="573">
  <si>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</si>
  <si>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</si>
  <si>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</si>
  <si>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</si>
  <si>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</si>
  <si>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</si>
  <si>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</si>
  <si>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</si>
  <si>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</si>
  <si>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</si>
  <si>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</si>
  <si>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</si>
  <si>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</si>
  <si>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</si>
  <si>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</si>
  <si>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</si>
  <si>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</si>
  <si>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</si>
  <si>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</si>
  <si>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</si>
  <si>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</si>
  <si>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</si>
  <si>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</si>
  <si>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</si>
  <si>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</si>
  <si>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</si>
  <si>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</si>
  <si>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</si>
  <si>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</si>
  <si>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</si>
  <si>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</si>
  <si>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</si>
  <si>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</si>
  <si>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</si>
  <si>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</si>
  <si>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</si>
  <si>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</si>
  <si>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</si>
  <si>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</si>
  <si>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</si>
  <si>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</si>
  <si>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</si>
  <si>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</si>
  <si>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</si>
  <si>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</si>
  <si>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</si>
  <si>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</si>
  <si>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</si>
  <si>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</si>
  <si>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</si>
  <si>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</si>
  <si>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</si>
  <si>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</si>
  <si>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</si>
  <si>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</si>
  <si>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</si>
  <si>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</si>
  <si>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</si>
  <si>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</si>
  <si>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</si>
  <si>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</si>
  <si>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</si>
  <si>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</si>
  <si>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</si>
  <si>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</si>
  <si>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</si>
  <si>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</si>
  <si>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</si>
  <si>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</si>
  <si>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</si>
  <si>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</si>
  <si>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</si>
  <si>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</si>
  <si>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</si>
  <si>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</si>
  <si>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</si>
  <si>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</si>
  <si>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</si>
  <si>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</si>
  <si>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</si>
  <si>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</si>
  <si>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</si>
  <si>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</si>
  <si>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</si>
  <si>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</si>
  <si>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</si>
  <si>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 xml:space="preserve">   FEDERAL SOURCES</t>
  </si>
  <si>
    <t>445350</t>
  </si>
  <si>
    <t>CARES ACT-ESSER</t>
  </si>
  <si>
    <t xml:space="preserve">   FEDERAL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</si>
  <si>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</si>
  <si>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</si>
  <si>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</si>
  <si>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</si>
  <si>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</si>
  <si>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</si>
  <si>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</si>
  <si>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</si>
  <si>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</si>
  <si>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</si>
  <si>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</si>
  <si>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</si>
  <si>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</si>
  <si>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</si>
  <si>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</si>
  <si>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</si>
  <si>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</si>
  <si>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</si>
  <si>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</si>
  <si>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</si>
  <si>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</si>
  <si>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</si>
  <si>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</si>
  <si>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</si>
  <si>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</si>
  <si>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</si>
  <si>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</si>
  <si>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</si>
  <si>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</si>
  <si>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</si>
  <si>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</si>
  <si>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</si>
  <si>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</si>
  <si>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</si>
  <si>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</si>
  <si>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</si>
  <si>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</si>
  <si>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</si>
  <si>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</si>
  <si>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</si>
  <si>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</si>
  <si>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</si>
  <si>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</si>
  <si>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</si>
  <si>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</si>
  <si>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</si>
  <si>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</si>
  <si>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</si>
  <si>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</si>
  <si>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</si>
  <si>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</si>
  <si>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</si>
  <si>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</si>
  <si>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</si>
  <si>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</si>
  <si>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</si>
  <si>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</si>
  <si>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</si>
  <si>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</si>
  <si>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</si>
  <si>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</si>
  <si>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</si>
  <si>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</si>
  <si>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</si>
  <si>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</si>
  <si>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</si>
  <si>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</si>
  <si>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</si>
  <si>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</si>
  <si>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</si>
  <si>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</si>
  <si>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</si>
  <si>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</si>
  <si>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</si>
  <si>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</si>
  <si>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</si>
  <si>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</si>
  <si>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</si>
  <si>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</si>
  <si>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</si>
  <si>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</si>
  <si>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</si>
  <si>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</si>
  <si>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</si>
  <si>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</si>
  <si>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</si>
  <si>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</si>
  <si>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</si>
  <si>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</si>
  <si>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</si>
  <si>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</si>
  <si>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</si>
  <si>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</si>
  <si>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</si>
  <si>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</si>
  <si>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</si>
  <si>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</si>
  <si>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</si>
  <si>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</si>
  <si>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</si>
  <si>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</si>
  <si>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</si>
  <si>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</si>
  <si>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</si>
  <si>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</si>
  <si>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</si>
  <si>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</si>
  <si>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</si>
  <si>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</si>
  <si>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</si>
  <si>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</si>
  <si>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</si>
  <si>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</si>
  <si>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</si>
  <si>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</si>
  <si>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</si>
  <si>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</si>
  <si>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</si>
  <si>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</si>
  <si>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</si>
  <si>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</si>
  <si>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</si>
  <si>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</si>
  <si>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</si>
  <si>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</si>
  <si>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</si>
  <si>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</si>
  <si>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</si>
  <si>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</si>
  <si>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</si>
  <si>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</si>
  <si>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</si>
  <si>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</si>
  <si>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</si>
  <si>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</si>
  <si>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</si>
  <si>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</si>
  <si>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</si>
  <si>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</si>
  <si>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</si>
  <si>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</si>
  <si>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</si>
  <si>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</si>
  <si>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</si>
  <si>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</si>
  <si>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</si>
  <si>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</si>
  <si>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</si>
  <si>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</si>
  <si>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</si>
  <si>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</si>
  <si>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</si>
  <si>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</si>
  <si>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</si>
  <si>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</si>
  <si>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</si>
  <si>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</si>
  <si>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</si>
  <si>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</si>
  <si>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</si>
  <si>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</si>
  <si>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</si>
  <si>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</si>
  <si>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</si>
  <si>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</si>
  <si>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</si>
  <si>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</si>
  <si>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</si>
  <si>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</si>
  <si>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</si>
  <si>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</si>
  <si>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</si>
  <si>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</si>
  <si>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</si>
  <si>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</si>
  <si>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</si>
  <si>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</si>
  <si>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</si>
  <si>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</si>
  <si>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</si>
  <si>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</si>
  <si>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</si>
  <si>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</si>
  <si>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</si>
  <si>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</si>
  <si>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</si>
  <si>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</si>
  <si>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</si>
  <si>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</si>
  <si>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</si>
  <si>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</si>
  <si>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</si>
  <si>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</si>
  <si>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</si>
  <si>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</si>
  <si>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</si>
  <si>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</si>
  <si>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</si>
  <si>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</si>
  <si>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</si>
  <si>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</si>
  <si>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</si>
  <si>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</si>
  <si>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</si>
  <si>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</si>
  <si>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</si>
  <si>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</si>
  <si>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</si>
  <si>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</si>
  <si>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</si>
  <si>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</si>
  <si>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</si>
  <si>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</si>
  <si>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</si>
  <si>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</si>
  <si>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</si>
  <si>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</si>
  <si>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</si>
  <si>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</si>
  <si>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</si>
  <si>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</si>
  <si>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</si>
  <si>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</si>
  <si>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</si>
  <si>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</si>
  <si>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</si>
  <si>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</si>
  <si>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</si>
  <si>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</si>
  <si>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</si>
  <si>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</si>
  <si>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</si>
  <si>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</si>
  <si>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</si>
  <si>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</si>
  <si>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</si>
  <si>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</si>
  <si>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</si>
  <si>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</si>
  <si>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</si>
  <si>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</si>
  <si>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</si>
  <si>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</si>
  <si>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</si>
  <si>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</si>
  <si>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</si>
  <si>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</si>
  <si>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</si>
  <si>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</si>
  <si>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</si>
  <si>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</si>
  <si>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</si>
  <si>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</si>
  <si>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</si>
  <si>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</si>
  <si>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</si>
  <si>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</si>
  <si>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</si>
  <si>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</si>
  <si>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</si>
  <si>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</si>
  <si>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</si>
  <si>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</si>
  <si>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</si>
  <si>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</si>
  <si>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</si>
  <si>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</si>
  <si>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</si>
  <si>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</si>
  <si>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</si>
  <si>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</si>
  <si>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</si>
  <si>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</si>
  <si>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</si>
  <si>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</si>
  <si>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</si>
  <si>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</si>
  <si>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</si>
  <si>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</si>
  <si>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</si>
  <si>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</si>
  <si>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</si>
  <si>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</si>
  <si>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</si>
  <si>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</si>
  <si>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</si>
  <si>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</si>
  <si>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</si>
  <si>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</si>
  <si>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</si>
  <si>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</si>
  <si>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</si>
  <si>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</si>
  <si>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</si>
  <si>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</si>
  <si>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</si>
  <si>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</si>
  <si>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</si>
  <si>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</si>
  <si>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</si>
  <si>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</si>
  <si>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</si>
  <si>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</si>
  <si>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</si>
  <si>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</si>
  <si>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</si>
  <si>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</si>
  <si>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</si>
  <si>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</si>
  <si>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</si>
  <si>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</si>
  <si>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</si>
  <si>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</si>
  <si>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</si>
  <si>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</si>
  <si>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</si>
  <si>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</si>
  <si>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</si>
  <si>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</si>
  <si>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</si>
  <si>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</si>
  <si>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</si>
  <si>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</si>
  <si>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</si>
  <si>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</si>
  <si>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</si>
  <si>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</si>
  <si>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</si>
  <si>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</si>
  <si>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</si>
  <si>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</si>
  <si>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</si>
  <si>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</si>
  <si>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</si>
  <si>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</si>
  <si>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</si>
  <si>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</si>
  <si>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</si>
  <si>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</si>
  <si>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</si>
  <si>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</si>
  <si>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</si>
  <si>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</si>
  <si>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</si>
  <si>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</si>
  <si>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</si>
  <si>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449950</t>
  </si>
  <si>
    <t>REV - FED SRCES NOT CLASSIFIED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</si>
  <si>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</si>
  <si>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</si>
  <si>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</si>
  <si>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</si>
  <si>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</si>
  <si>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</si>
  <si>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</si>
  <si>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</si>
  <si>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</si>
  <si>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</si>
  <si>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</si>
  <si>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</si>
  <si>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</si>
  <si>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</si>
  <si>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</si>
  <si>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</si>
  <si>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</si>
  <si>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</si>
  <si>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</si>
  <si>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</si>
  <si>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</si>
  <si>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</si>
  <si>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</si>
  <si>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</si>
  <si>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</si>
  <si>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</si>
  <si>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</si>
  <si>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</si>
  <si>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</si>
  <si>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</si>
  <si>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</si>
  <si>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</si>
  <si>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</si>
  <si>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</si>
  <si>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</si>
  <si>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</si>
  <si>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</si>
  <si>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</si>
  <si>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</si>
  <si>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</si>
  <si>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</si>
  <si>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</si>
  <si>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</si>
  <si>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</si>
  <si>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</si>
  <si>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</si>
  <si>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</si>
  <si>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</si>
  <si>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</si>
  <si>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</si>
  <si>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</si>
  <si>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</si>
  <si>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</si>
  <si>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</si>
  <si>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</si>
  <si>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</si>
  <si>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</si>
  <si>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</si>
  <si>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</si>
  <si>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</si>
  <si>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</si>
  <si>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</si>
  <si>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</si>
  <si>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</si>
  <si>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</si>
  <si>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</si>
  <si>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</si>
  <si>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</si>
  <si>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</si>
  <si>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</si>
  <si>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</si>
  <si>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</si>
  <si>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</si>
  <si>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</si>
  <si>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</si>
  <si>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</si>
  <si>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</si>
  <si>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</si>
  <si>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</si>
  <si>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</si>
  <si>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</si>
  <si>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</si>
  <si>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</si>
  <si>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</si>
  <si>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</si>
  <si>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</si>
  <si>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</si>
  <si>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</si>
  <si>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</si>
  <si>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</si>
  <si>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</si>
  <si>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</si>
  <si>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</si>
  <si>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</si>
  <si>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</si>
  <si>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</si>
  <si>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</si>
  <si>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</si>
  <si>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</si>
  <si>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</si>
  <si>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</si>
  <si>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</si>
  <si>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</si>
  <si>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</si>
  <si>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</si>
  <si>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</si>
  <si>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</si>
  <si>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</si>
  <si>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</si>
  <si>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</si>
  <si>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</si>
  <si>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</si>
  <si>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</si>
  <si>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</si>
  <si>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</si>
  <si>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</si>
  <si>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</si>
  <si>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</si>
  <si>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</si>
  <si>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</si>
  <si>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</si>
  <si>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</si>
  <si>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</si>
  <si>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 xml:space="preserve">   SCHOOL SAFETY AND SECURITY</t>
  </si>
  <si>
    <t>518300</t>
  </si>
  <si>
    <t>SAFETY AND SECURITY PERSONNEL</t>
  </si>
  <si>
    <t xml:space="preserve">   SCHOOL SAFETY AND SECURITY Total</t>
  </si>
  <si>
    <t>517800</t>
  </si>
  <si>
    <t>GRADUATION COACH</t>
  </si>
  <si>
    <t>FY2025 GENERAL FUND (DETAIL)</t>
  </si>
  <si>
    <t>FY2025 SCHOOL NUTRITION (DETAIL)</t>
  </si>
  <si>
    <t>FY2025 CAPITAL PROJECTS (DETAIL)</t>
  </si>
  <si>
    <t>FY2025 DEBT SERVICE (DETAIL)</t>
  </si>
  <si>
    <t>OTHER COST-BOARD LEGAL FEES</t>
  </si>
  <si>
    <t>FY2025 SPECIAL REVENUE (DETAIL)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</si>
</sst>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74"/>
  <sheetViews>
    <sheetView tabSelected="1" workbookViewId="0">
      <pane ySplit="7" topLeftCell="A8" activePane="bottomLeft" state="frozen"/>
      <selection activeCell="A2" sqref="A2:M2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3" t="s">
        <v>567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4">
        <v>45504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1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38</v>
      </c>
      <c r="B8" s="66" t="s">
        <v>39</v>
      </c>
      <c r="C8" s="51" t="s">
        <v>40</v>
      </c>
      <c r="D8" s="56">
        <v>919668398</v>
      </c>
      <c r="E8" s="56">
        <v>919668398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919668398</v>
      </c>
      <c r="K8" s="57">
        <f t="shared" ref="K8:K10" si="2">IF(E8=0,"NA",J8/E8)</f>
        <v>1</v>
      </c>
      <c r="L8" s="57">
        <f t="shared" ref="L8:L10" si="3">IF(E8=0,"NA",(  ( F8 - (E8/$L$6)) / (E8/$L$6)))</f>
        <v>-1</v>
      </c>
      <c r="M8" s="57">
        <f t="shared" ref="M8:M10" si="4">IF(E8=0,"NA",(  ( G8 - ($M$6*(E8/12))) / ($M$6*(E8/12))))</f>
        <v>-1</v>
      </c>
      <c r="R8" s="53"/>
      <c r="S8" s="53"/>
      <c r="T8" s="53"/>
      <c r="U8" s="53"/>
      <c r="V8" s="53"/>
    </row>
    <row r="9" spans="1:25" s="51" customFormat="1" x14ac:dyDescent="0.2">
      <c r="B9" s="66" t="s">
        <v>41</v>
      </c>
      <c r="C9" s="51" t="s">
        <v>42</v>
      </c>
      <c r="D9" s="56">
        <v>6500000</v>
      </c>
      <c r="E9" s="56">
        <v>6500000</v>
      </c>
      <c r="F9" s="56">
        <v>0</v>
      </c>
      <c r="G9" s="56">
        <v>0</v>
      </c>
      <c r="H9" s="56">
        <v>0</v>
      </c>
      <c r="I9" s="56">
        <f t="shared" ref="I9:I11" si="5">SUM(G9:H9)</f>
        <v>0</v>
      </c>
      <c r="J9" s="56">
        <f t="shared" ref="J9:J11" si="6">E9-I9</f>
        <v>6500000</v>
      </c>
      <c r="K9" s="57">
        <f t="shared" si="2"/>
        <v>1</v>
      </c>
      <c r="L9" s="57">
        <f t="shared" si="3"/>
        <v>-1</v>
      </c>
      <c r="M9" s="57">
        <f t="shared" si="4"/>
        <v>-1</v>
      </c>
      <c r="R9" s="53"/>
      <c r="S9" s="53"/>
      <c r="T9" s="53"/>
      <c r="U9" s="53"/>
      <c r="V9" s="53"/>
    </row>
    <row r="10" spans="1:25" s="51" customFormat="1" x14ac:dyDescent="0.2">
      <c r="B10" s="66" t="s">
        <v>43</v>
      </c>
      <c r="C10" s="51" t="s">
        <v>44</v>
      </c>
      <c r="D10" s="56">
        <v>3000000</v>
      </c>
      <c r="E10" s="56">
        <v>3000000</v>
      </c>
      <c r="F10" s="56">
        <v>0</v>
      </c>
      <c r="G10" s="56">
        <v>0</v>
      </c>
      <c r="H10" s="56">
        <v>0</v>
      </c>
      <c r="I10" s="56">
        <f t="shared" si="5"/>
        <v>0</v>
      </c>
      <c r="J10" s="56">
        <f t="shared" si="6"/>
        <v>3000000</v>
      </c>
      <c r="K10" s="57">
        <f t="shared" si="2"/>
        <v>1</v>
      </c>
      <c r="L10" s="57">
        <f t="shared" si="3"/>
        <v>-1</v>
      </c>
      <c r="M10" s="57">
        <f t="shared" si="4"/>
        <v>-1</v>
      </c>
      <c r="R10" s="53"/>
      <c r="S10" s="53"/>
      <c r="T10" s="53"/>
      <c r="U10" s="53"/>
      <c r="V10" s="53"/>
    </row>
    <row r="11" spans="1:25" s="51" customFormat="1" x14ac:dyDescent="0.2">
      <c r="B11" s="66" t="s">
        <v>45</v>
      </c>
      <c r="C11" s="51" t="s">
        <v>46</v>
      </c>
      <c r="D11" s="56">
        <v>33600000</v>
      </c>
      <c r="E11" s="56">
        <v>33600000</v>
      </c>
      <c r="F11" s="56">
        <v>0</v>
      </c>
      <c r="G11" s="56">
        <v>0</v>
      </c>
      <c r="H11" s="56">
        <v>0</v>
      </c>
      <c r="I11" s="56">
        <f t="shared" si="5"/>
        <v>0</v>
      </c>
      <c r="J11" s="56">
        <f t="shared" si="6"/>
        <v>33600000</v>
      </c>
      <c r="K11" s="57">
        <f t="shared" ref="K11:K33" si="7">IF(E11=0,"NA",J11/E11)</f>
        <v>1</v>
      </c>
      <c r="L11" s="57">
        <f t="shared" ref="L11:L33" si="8">IF(E11=0,"NA",(  ( F11 - (E11/$L$6)) / (E11/$L$6)))</f>
        <v>-1</v>
      </c>
      <c r="M11" s="57">
        <f t="shared" ref="M11:M33" si="9">IF(E11=0,"NA",(  ( G11 - ($M$6*(E11/12))) / ($M$6*(E11/12))))</f>
        <v>-1</v>
      </c>
      <c r="R11" s="53"/>
      <c r="S11" s="53"/>
      <c r="T11" s="53"/>
      <c r="U11" s="53"/>
      <c r="V11" s="53"/>
    </row>
    <row r="12" spans="1:25" s="51" customFormat="1" x14ac:dyDescent="0.2">
      <c r="B12" s="66" t="s">
        <v>47</v>
      </c>
      <c r="C12" s="51" t="s">
        <v>48</v>
      </c>
      <c r="D12" s="56">
        <v>0</v>
      </c>
      <c r="E12" s="56">
        <v>40025.839999999997</v>
      </c>
      <c r="F12" s="56">
        <v>0</v>
      </c>
      <c r="G12" s="56">
        <v>0</v>
      </c>
      <c r="H12" s="56">
        <v>0</v>
      </c>
      <c r="I12" s="56">
        <f t="shared" ref="I12:I33" si="10">SUM(G12:H12)</f>
        <v>0</v>
      </c>
      <c r="J12" s="56">
        <f t="shared" ref="J12:J33" si="11">E12-I12</f>
        <v>40025.839999999997</v>
      </c>
      <c r="K12" s="57">
        <f t="shared" si="7"/>
        <v>1</v>
      </c>
      <c r="L12" s="57">
        <f t="shared" si="8"/>
        <v>-1</v>
      </c>
      <c r="M12" s="57">
        <f t="shared" si="9"/>
        <v>-1</v>
      </c>
      <c r="R12" s="53"/>
      <c r="S12" s="53"/>
      <c r="T12" s="53"/>
      <c r="U12" s="53"/>
      <c r="V12" s="53"/>
    </row>
    <row r="13" spans="1:25" s="51" customFormat="1" x14ac:dyDescent="0.2">
      <c r="B13" s="66" t="s">
        <v>49</v>
      </c>
      <c r="C13" s="51" t="s">
        <v>50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0</v>
      </c>
      <c r="K13" s="57" t="str">
        <f t="shared" si="7"/>
        <v>NA</v>
      </c>
      <c r="L13" s="57" t="str">
        <f t="shared" si="8"/>
        <v>NA</v>
      </c>
      <c r="M13" s="57" t="str">
        <f t="shared" si="9"/>
        <v>NA</v>
      </c>
      <c r="R13" s="53"/>
      <c r="S13" s="53"/>
      <c r="T13" s="53"/>
      <c r="U13" s="53"/>
      <c r="V13" s="53"/>
    </row>
    <row r="14" spans="1:25" s="51" customFormat="1" x14ac:dyDescent="0.2">
      <c r="B14" s="66" t="s">
        <v>51</v>
      </c>
      <c r="C14" s="51" t="s">
        <v>52</v>
      </c>
      <c r="D14" s="56">
        <v>775000</v>
      </c>
      <c r="E14" s="56">
        <v>775000</v>
      </c>
      <c r="F14" s="56">
        <v>0</v>
      </c>
      <c r="G14" s="56">
        <v>0</v>
      </c>
      <c r="H14" s="56">
        <v>0</v>
      </c>
      <c r="I14" s="56">
        <f t="shared" si="10"/>
        <v>0</v>
      </c>
      <c r="J14" s="56">
        <f t="shared" si="11"/>
        <v>775000</v>
      </c>
      <c r="K14" s="57">
        <f t="shared" si="7"/>
        <v>1</v>
      </c>
      <c r="L14" s="57">
        <f t="shared" si="8"/>
        <v>-1</v>
      </c>
      <c r="M14" s="57">
        <f t="shared" si="9"/>
        <v>-1</v>
      </c>
      <c r="R14" s="53"/>
      <c r="S14" s="53"/>
      <c r="T14" s="53"/>
      <c r="U14" s="53"/>
      <c r="V14" s="53"/>
    </row>
    <row r="15" spans="1:25" s="51" customFormat="1" x14ac:dyDescent="0.2">
      <c r="B15" s="66" t="s">
        <v>53</v>
      </c>
      <c r="C15" s="51" t="s">
        <v>54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0"/>
        <v>0</v>
      </c>
      <c r="J15" s="56">
        <f t="shared" si="11"/>
        <v>0</v>
      </c>
      <c r="K15" s="57" t="str">
        <f t="shared" si="7"/>
        <v>NA</v>
      </c>
      <c r="L15" s="57" t="str">
        <f t="shared" si="8"/>
        <v>NA</v>
      </c>
      <c r="M15" s="57" t="str">
        <f t="shared" si="9"/>
        <v>NA</v>
      </c>
      <c r="R15" s="53"/>
      <c r="S15" s="53"/>
      <c r="T15" s="53"/>
      <c r="U15" s="53"/>
      <c r="V15" s="53"/>
    </row>
    <row r="16" spans="1:25" s="51" customFormat="1" x14ac:dyDescent="0.2">
      <c r="B16" s="66" t="s">
        <v>55</v>
      </c>
      <c r="C16" s="51" t="s">
        <v>56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10"/>
        <v>0</v>
      </c>
      <c r="J16" s="56">
        <f t="shared" si="11"/>
        <v>0</v>
      </c>
      <c r="K16" s="57" t="str">
        <f t="shared" si="7"/>
        <v>NA</v>
      </c>
      <c r="L16" s="57" t="str">
        <f t="shared" si="8"/>
        <v>NA</v>
      </c>
      <c r="M16" s="57" t="str">
        <f t="shared" si="9"/>
        <v>NA</v>
      </c>
      <c r="R16" s="53"/>
      <c r="S16" s="53"/>
      <c r="T16" s="53"/>
      <c r="U16" s="53"/>
      <c r="V16" s="53"/>
    </row>
    <row r="17" spans="1:22" s="51" customFormat="1" x14ac:dyDescent="0.2">
      <c r="B17" s="66" t="s">
        <v>57</v>
      </c>
      <c r="C17" s="51" t="s">
        <v>58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ref="I17:I23" si="12">SUM(G17:H17)</f>
        <v>0</v>
      </c>
      <c r="J17" s="56">
        <f t="shared" ref="J17:J26" si="13">E17-I17</f>
        <v>0</v>
      </c>
      <c r="K17" s="57" t="str">
        <f t="shared" ref="K17:K26" si="14">IF(E17=0,"NA",J17/E17)</f>
        <v>NA</v>
      </c>
      <c r="L17" s="57" t="str">
        <f t="shared" ref="L17:L26" si="15">IF(E17=0,"NA",(  ( F17 - (E17/$L$6)) / (E17/$L$6)))</f>
        <v>NA</v>
      </c>
      <c r="M17" s="57" t="str">
        <f t="shared" ref="M17:M26" si="16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B18" s="66" t="s">
        <v>59</v>
      </c>
      <c r="C18" s="51" t="s">
        <v>60</v>
      </c>
      <c r="D18" s="56">
        <v>5000000</v>
      </c>
      <c r="E18" s="56">
        <v>5000000</v>
      </c>
      <c r="F18" s="56">
        <v>0</v>
      </c>
      <c r="G18" s="56">
        <v>0</v>
      </c>
      <c r="H18" s="56">
        <v>0</v>
      </c>
      <c r="I18" s="56">
        <f t="shared" si="12"/>
        <v>0</v>
      </c>
      <c r="J18" s="56">
        <f t="shared" si="13"/>
        <v>5000000</v>
      </c>
      <c r="K18" s="57">
        <f t="shared" si="14"/>
        <v>1</v>
      </c>
      <c r="L18" s="57">
        <f t="shared" si="15"/>
        <v>-1</v>
      </c>
      <c r="M18" s="57">
        <f t="shared" si="16"/>
        <v>-1</v>
      </c>
      <c r="R18" s="53"/>
      <c r="S18" s="53"/>
      <c r="T18" s="53"/>
      <c r="U18" s="53"/>
      <c r="V18" s="53"/>
    </row>
    <row r="19" spans="1:22" s="51" customFormat="1" x14ac:dyDescent="0.2">
      <c r="B19" s="66" t="s">
        <v>61</v>
      </c>
      <c r="C19" s="51" t="s">
        <v>62</v>
      </c>
      <c r="D19" s="56">
        <v>1795000</v>
      </c>
      <c r="E19" s="56">
        <v>1795000</v>
      </c>
      <c r="F19" s="56">
        <v>0</v>
      </c>
      <c r="G19" s="56">
        <v>0</v>
      </c>
      <c r="H19" s="56">
        <v>0</v>
      </c>
      <c r="I19" s="56">
        <f t="shared" si="12"/>
        <v>0</v>
      </c>
      <c r="J19" s="56">
        <f t="shared" si="13"/>
        <v>1795000</v>
      </c>
      <c r="K19" s="57">
        <f t="shared" si="14"/>
        <v>1</v>
      </c>
      <c r="L19" s="57">
        <f t="shared" si="15"/>
        <v>-1</v>
      </c>
      <c r="M19" s="57">
        <f t="shared" si="16"/>
        <v>-1</v>
      </c>
      <c r="R19" s="53"/>
      <c r="S19" s="53"/>
      <c r="T19" s="53"/>
      <c r="U19" s="53"/>
      <c r="V19" s="53"/>
    </row>
    <row r="20" spans="1:22" s="51" customFormat="1" x14ac:dyDescent="0.2">
      <c r="B20" s="66" t="s">
        <v>63</v>
      </c>
      <c r="C20" s="51" t="s">
        <v>64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2"/>
        <v>0</v>
      </c>
      <c r="J20" s="56">
        <f t="shared" si="13"/>
        <v>0</v>
      </c>
      <c r="K20" s="57" t="str">
        <f t="shared" si="14"/>
        <v>NA</v>
      </c>
      <c r="L20" s="57" t="str">
        <f t="shared" si="15"/>
        <v>NA</v>
      </c>
      <c r="M20" s="57" t="str">
        <f t="shared" si="16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65</v>
      </c>
      <c r="B21" s="71"/>
      <c r="C21" s="63"/>
      <c r="D21" s="64">
        <v>970338398</v>
      </c>
      <c r="E21" s="64">
        <v>970378423.84000003</v>
      </c>
      <c r="F21" s="64">
        <v>0</v>
      </c>
      <c r="G21" s="64">
        <v>0</v>
      </c>
      <c r="H21" s="64">
        <v>0</v>
      </c>
      <c r="I21" s="64">
        <f t="shared" si="12"/>
        <v>0</v>
      </c>
      <c r="J21" s="64">
        <f t="shared" si="13"/>
        <v>970378423.84000003</v>
      </c>
      <c r="K21" s="65">
        <f t="shared" si="14"/>
        <v>1</v>
      </c>
      <c r="L21" s="65">
        <f t="shared" si="15"/>
        <v>-1</v>
      </c>
      <c r="M21" s="65">
        <f t="shared" si="16"/>
        <v>-1</v>
      </c>
      <c r="R21" s="53"/>
      <c r="S21" s="53"/>
      <c r="T21" s="53"/>
      <c r="U21" s="53"/>
      <c r="V21" s="53"/>
    </row>
    <row r="22" spans="1:22" s="51" customFormat="1" x14ac:dyDescent="0.2">
      <c r="A22" s="51" t="s">
        <v>20</v>
      </c>
      <c r="B22" s="66" t="s">
        <v>21</v>
      </c>
      <c r="C22" s="51" t="s">
        <v>22</v>
      </c>
      <c r="D22" s="56">
        <v>15000000</v>
      </c>
      <c r="E22" s="56">
        <v>15000000</v>
      </c>
      <c r="F22" s="56">
        <v>2000986.86</v>
      </c>
      <c r="G22" s="56">
        <v>2000986.86</v>
      </c>
      <c r="H22" s="56">
        <v>0</v>
      </c>
      <c r="I22" s="56">
        <f t="shared" si="12"/>
        <v>2000986.86</v>
      </c>
      <c r="J22" s="56">
        <f t="shared" si="13"/>
        <v>12999013.140000001</v>
      </c>
      <c r="K22" s="57">
        <f t="shared" si="14"/>
        <v>0.86660087600000002</v>
      </c>
      <c r="L22" s="57">
        <f t="shared" si="15"/>
        <v>-0.86660087600000002</v>
      </c>
      <c r="M22" s="57">
        <f t="shared" si="16"/>
        <v>0.60078948800000009</v>
      </c>
      <c r="R22" s="53"/>
      <c r="S22" s="53"/>
      <c r="T22" s="53"/>
      <c r="U22" s="53"/>
      <c r="V22" s="53"/>
    </row>
    <row r="23" spans="1:22" s="51" customFormat="1" x14ac:dyDescent="0.2">
      <c r="A23" s="63" t="s">
        <v>23</v>
      </c>
      <c r="B23" s="71"/>
      <c r="C23" s="63"/>
      <c r="D23" s="64">
        <v>15000000</v>
      </c>
      <c r="E23" s="64">
        <v>15000000</v>
      </c>
      <c r="F23" s="64">
        <v>2000986.86</v>
      </c>
      <c r="G23" s="64">
        <v>2000986.86</v>
      </c>
      <c r="H23" s="64">
        <v>0</v>
      </c>
      <c r="I23" s="64">
        <f t="shared" si="12"/>
        <v>2000986.86</v>
      </c>
      <c r="J23" s="64">
        <f t="shared" si="13"/>
        <v>12999013.140000001</v>
      </c>
      <c r="K23" s="65">
        <f t="shared" si="14"/>
        <v>0.86660087600000002</v>
      </c>
      <c r="L23" s="65">
        <f t="shared" si="15"/>
        <v>-0.86660087600000002</v>
      </c>
      <c r="M23" s="65">
        <f t="shared" si="16"/>
        <v>0.60078948800000009</v>
      </c>
      <c r="R23" s="53"/>
      <c r="S23" s="53"/>
      <c r="T23" s="53"/>
      <c r="U23" s="53"/>
      <c r="V23" s="53"/>
    </row>
    <row r="24" spans="1:22" s="51" customFormat="1" x14ac:dyDescent="0.2">
      <c r="A24" s="51" t="s">
        <v>66</v>
      </c>
      <c r="B24" s="66" t="s">
        <v>67</v>
      </c>
      <c r="C24" s="51" t="s">
        <v>68</v>
      </c>
      <c r="D24" s="56">
        <v>669730614</v>
      </c>
      <c r="E24" s="56">
        <v>669730614</v>
      </c>
      <c r="F24" s="56">
        <v>17557767</v>
      </c>
      <c r="G24" s="56">
        <v>17557767</v>
      </c>
      <c r="H24" s="56">
        <v>0</v>
      </c>
      <c r="I24" s="56">
        <f t="shared" ref="I24:I26" si="17">SUM(G24:H24)</f>
        <v>17557767</v>
      </c>
      <c r="J24" s="56">
        <f t="shared" si="13"/>
        <v>652172847</v>
      </c>
      <c r="K24" s="57">
        <f t="shared" si="14"/>
        <v>0.97378383691446424</v>
      </c>
      <c r="L24" s="57">
        <f t="shared" si="15"/>
        <v>-0.97378383691446424</v>
      </c>
      <c r="M24" s="57">
        <f t="shared" si="16"/>
        <v>-0.68540604297357088</v>
      </c>
      <c r="R24" s="53"/>
      <c r="S24" s="53"/>
      <c r="T24" s="53"/>
      <c r="U24" s="53"/>
      <c r="V24" s="53"/>
    </row>
    <row r="25" spans="1:22" s="51" customFormat="1" x14ac:dyDescent="0.2">
      <c r="B25" s="66" t="s">
        <v>69</v>
      </c>
      <c r="C25" s="51" t="s">
        <v>70</v>
      </c>
      <c r="D25" s="56">
        <v>39838074</v>
      </c>
      <c r="E25" s="56">
        <v>39838074</v>
      </c>
      <c r="F25" s="56">
        <v>3319944</v>
      </c>
      <c r="G25" s="56">
        <v>3319944</v>
      </c>
      <c r="H25" s="56">
        <v>0</v>
      </c>
      <c r="I25" s="56">
        <f t="shared" si="17"/>
        <v>3319944</v>
      </c>
      <c r="J25" s="56">
        <f t="shared" si="13"/>
        <v>36518130</v>
      </c>
      <c r="K25" s="57">
        <f t="shared" si="14"/>
        <v>0.91666404354788833</v>
      </c>
      <c r="L25" s="57">
        <f t="shared" si="15"/>
        <v>-0.91666404354788833</v>
      </c>
      <c r="M25" s="57">
        <f t="shared" si="16"/>
        <v>3.1477425339387643E-5</v>
      </c>
      <c r="R25" s="53"/>
      <c r="S25" s="53"/>
      <c r="T25" s="53"/>
      <c r="U25" s="53"/>
      <c r="V25" s="53"/>
    </row>
    <row r="26" spans="1:22" s="51" customFormat="1" x14ac:dyDescent="0.2">
      <c r="B26" s="66" t="s">
        <v>71</v>
      </c>
      <c r="C26" s="51" t="s">
        <v>72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17"/>
        <v>0</v>
      </c>
      <c r="J26" s="56">
        <f t="shared" si="13"/>
        <v>0</v>
      </c>
      <c r="K26" s="57" t="str">
        <f t="shared" si="14"/>
        <v>NA</v>
      </c>
      <c r="L26" s="57" t="str">
        <f t="shared" si="15"/>
        <v>NA</v>
      </c>
      <c r="M26" s="57" t="str">
        <f t="shared" si="16"/>
        <v>NA</v>
      </c>
      <c r="R26" s="53"/>
      <c r="S26" s="53"/>
      <c r="T26" s="53"/>
      <c r="U26" s="53"/>
      <c r="V26" s="53"/>
    </row>
    <row r="27" spans="1:22" s="51" customFormat="1" x14ac:dyDescent="0.2">
      <c r="B27" s="66" t="s">
        <v>73</v>
      </c>
      <c r="C27" s="51" t="s">
        <v>74</v>
      </c>
      <c r="D27" s="56">
        <v>17951797</v>
      </c>
      <c r="E27" s="56">
        <v>17951797</v>
      </c>
      <c r="F27" s="56">
        <v>1220599</v>
      </c>
      <c r="G27" s="56">
        <v>1220599</v>
      </c>
      <c r="H27" s="56">
        <v>0</v>
      </c>
      <c r="I27" s="56">
        <f t="shared" si="10"/>
        <v>1220599</v>
      </c>
      <c r="J27" s="56">
        <f t="shared" si="11"/>
        <v>16731198</v>
      </c>
      <c r="K27" s="57">
        <f t="shared" si="7"/>
        <v>0.93200686259988341</v>
      </c>
      <c r="L27" s="57">
        <f t="shared" si="8"/>
        <v>-0.93200686259988341</v>
      </c>
      <c r="M27" s="57">
        <f t="shared" si="9"/>
        <v>-0.18408235119860142</v>
      </c>
      <c r="R27" s="53"/>
      <c r="S27" s="53"/>
      <c r="T27" s="53"/>
      <c r="U27" s="53"/>
      <c r="V27" s="53"/>
    </row>
    <row r="28" spans="1:22" s="51" customFormat="1" x14ac:dyDescent="0.2">
      <c r="B28" s="66" t="s">
        <v>75</v>
      </c>
      <c r="C28" s="51" t="s">
        <v>76</v>
      </c>
      <c r="D28" s="56">
        <v>-183008042</v>
      </c>
      <c r="E28" s="56">
        <v>-183008042</v>
      </c>
      <c r="F28" s="56">
        <v>-15250793</v>
      </c>
      <c r="G28" s="56">
        <v>-15250793</v>
      </c>
      <c r="H28" s="56">
        <v>0</v>
      </c>
      <c r="I28" s="56">
        <f t="shared" si="10"/>
        <v>-15250793</v>
      </c>
      <c r="J28" s="56">
        <f t="shared" si="11"/>
        <v>-167757249</v>
      </c>
      <c r="K28" s="57">
        <f t="shared" si="7"/>
        <v>0.91666599547576166</v>
      </c>
      <c r="L28" s="57">
        <f t="shared" si="8"/>
        <v>-0.91666599547576166</v>
      </c>
      <c r="M28" s="57">
        <f t="shared" si="9"/>
        <v>8.0542908601112218E-6</v>
      </c>
      <c r="R28" s="53"/>
      <c r="S28" s="53"/>
      <c r="T28" s="53"/>
      <c r="U28" s="53"/>
      <c r="V28" s="53"/>
    </row>
    <row r="29" spans="1:22" s="51" customFormat="1" x14ac:dyDescent="0.2">
      <c r="B29" s="66" t="s">
        <v>77</v>
      </c>
      <c r="C29" s="51" t="s">
        <v>78</v>
      </c>
      <c r="D29" s="56">
        <v>6552300</v>
      </c>
      <c r="E29" s="56">
        <v>6822300</v>
      </c>
      <c r="F29" s="56">
        <v>995744</v>
      </c>
      <c r="G29" s="56">
        <v>995744</v>
      </c>
      <c r="H29" s="56">
        <v>0</v>
      </c>
      <c r="I29" s="56">
        <f t="shared" si="10"/>
        <v>995744</v>
      </c>
      <c r="J29" s="56">
        <f t="shared" si="11"/>
        <v>5826556</v>
      </c>
      <c r="K29" s="57">
        <f t="shared" si="7"/>
        <v>0.85404570306201721</v>
      </c>
      <c r="L29" s="57">
        <f t="shared" si="8"/>
        <v>-0.85404570306201721</v>
      </c>
      <c r="M29" s="57">
        <f t="shared" si="9"/>
        <v>0.75145156325579354</v>
      </c>
      <c r="R29" s="53"/>
      <c r="S29" s="53"/>
      <c r="T29" s="53"/>
      <c r="U29" s="53"/>
      <c r="V29" s="53"/>
    </row>
    <row r="30" spans="1:22" s="51" customFormat="1" x14ac:dyDescent="0.2">
      <c r="B30" s="66" t="s">
        <v>79</v>
      </c>
      <c r="C30" s="51" t="s">
        <v>80</v>
      </c>
      <c r="D30" s="56">
        <v>188000</v>
      </c>
      <c r="E30" s="56">
        <v>188000</v>
      </c>
      <c r="F30" s="56">
        <v>0</v>
      </c>
      <c r="G30" s="56">
        <v>0</v>
      </c>
      <c r="H30" s="56">
        <v>0</v>
      </c>
      <c r="I30" s="56">
        <f t="shared" si="10"/>
        <v>0</v>
      </c>
      <c r="J30" s="56">
        <f t="shared" si="11"/>
        <v>188000</v>
      </c>
      <c r="K30" s="57">
        <f t="shared" si="7"/>
        <v>1</v>
      </c>
      <c r="L30" s="57">
        <f t="shared" si="8"/>
        <v>-1</v>
      </c>
      <c r="M30" s="57">
        <f t="shared" si="9"/>
        <v>-1</v>
      </c>
      <c r="R30" s="53"/>
      <c r="S30" s="53"/>
      <c r="T30" s="53"/>
      <c r="U30" s="53"/>
      <c r="V30" s="53"/>
    </row>
    <row r="31" spans="1:22" s="51" customFormat="1" x14ac:dyDescent="0.2">
      <c r="B31" s="66" t="s">
        <v>81</v>
      </c>
      <c r="C31" s="51" t="s">
        <v>82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10"/>
        <v>0</v>
      </c>
      <c r="J31" s="56">
        <f t="shared" si="11"/>
        <v>1917413</v>
      </c>
      <c r="K31" s="57">
        <f t="shared" si="7"/>
        <v>1</v>
      </c>
      <c r="L31" s="57">
        <f t="shared" si="8"/>
        <v>-1</v>
      </c>
      <c r="M31" s="57">
        <f t="shared" si="9"/>
        <v>-1</v>
      </c>
      <c r="R31" s="53"/>
      <c r="S31" s="53"/>
      <c r="T31" s="53"/>
      <c r="U31" s="53"/>
      <c r="V31" s="53"/>
    </row>
    <row r="32" spans="1:22" s="51" customFormat="1" x14ac:dyDescent="0.2">
      <c r="B32" s="66" t="s">
        <v>83</v>
      </c>
      <c r="C32" s="51" t="s">
        <v>84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10"/>
        <v>0</v>
      </c>
      <c r="J32" s="56">
        <f t="shared" si="11"/>
        <v>0</v>
      </c>
      <c r="K32" s="57" t="str">
        <f t="shared" si="7"/>
        <v>NA</v>
      </c>
      <c r="L32" s="57" t="str">
        <f t="shared" si="8"/>
        <v>NA</v>
      </c>
      <c r="M32" s="57" t="str">
        <f t="shared" si="9"/>
        <v>NA</v>
      </c>
      <c r="R32" s="53"/>
      <c r="S32" s="53"/>
      <c r="T32" s="53"/>
      <c r="U32" s="53"/>
      <c r="V32" s="53"/>
    </row>
    <row r="33" spans="1:25" s="51" customFormat="1" x14ac:dyDescent="0.2">
      <c r="A33" s="63" t="s">
        <v>85</v>
      </c>
      <c r="B33" s="71"/>
      <c r="C33" s="63"/>
      <c r="D33" s="64">
        <v>553170156</v>
      </c>
      <c r="E33" s="64">
        <v>553440156</v>
      </c>
      <c r="F33" s="64">
        <v>7843261</v>
      </c>
      <c r="G33" s="64">
        <v>7843261</v>
      </c>
      <c r="H33" s="64">
        <v>0</v>
      </c>
      <c r="I33" s="64">
        <f t="shared" si="10"/>
        <v>7843261</v>
      </c>
      <c r="J33" s="64">
        <f t="shared" si="11"/>
        <v>545596895</v>
      </c>
      <c r="K33" s="65">
        <f t="shared" si="7"/>
        <v>0.98582816784259508</v>
      </c>
      <c r="L33" s="65">
        <f t="shared" si="8"/>
        <v>-0.98582816784259508</v>
      </c>
      <c r="M33" s="65">
        <f t="shared" si="9"/>
        <v>-0.82993801411114088</v>
      </c>
      <c r="R33" s="53"/>
      <c r="S33" s="53"/>
      <c r="T33" s="53"/>
      <c r="U33" s="53"/>
      <c r="V33" s="53"/>
    </row>
    <row r="34" spans="1:25" s="51" customFormat="1" x14ac:dyDescent="0.2">
      <c r="A34" s="51" t="s">
        <v>86</v>
      </c>
      <c r="B34" s="66" t="s">
        <v>87</v>
      </c>
      <c r="C34" s="51" t="s">
        <v>88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ref="I34:I40" si="18">SUM(G34:H34)</f>
        <v>0</v>
      </c>
      <c r="J34" s="56">
        <f t="shared" ref="J34:J40" si="19">E34-I34</f>
        <v>0</v>
      </c>
      <c r="K34" s="57" t="str">
        <f t="shared" ref="K34:K40" si="20">IF(E34=0,"NA",J34/E34)</f>
        <v>NA</v>
      </c>
      <c r="L34" s="57" t="str">
        <f t="shared" ref="L34:L40" si="21">IF(E34=0,"NA",(  ( F34 - (E34/$L$6)) / (E34/$L$6)))</f>
        <v>NA</v>
      </c>
      <c r="M34" s="57" t="str">
        <f t="shared" ref="M34:M40" si="22">IF(E34=0,"NA",(  ( G34 - ($M$6*(E34/12))) / ($M$6*(E34/12))))</f>
        <v>NA</v>
      </c>
      <c r="R34" s="53"/>
      <c r="S34" s="53"/>
      <c r="T34" s="53"/>
      <c r="U34" s="53"/>
      <c r="V34" s="53"/>
    </row>
    <row r="35" spans="1:25" s="51" customFormat="1" x14ac:dyDescent="0.2">
      <c r="A35" s="63" t="s">
        <v>89</v>
      </c>
      <c r="B35" s="71"/>
      <c r="C35" s="63"/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f t="shared" si="18"/>
        <v>0</v>
      </c>
      <c r="J35" s="64">
        <f t="shared" si="19"/>
        <v>0</v>
      </c>
      <c r="K35" s="65" t="str">
        <f t="shared" si="20"/>
        <v>NA</v>
      </c>
      <c r="L35" s="65" t="str">
        <f t="shared" si="21"/>
        <v>NA</v>
      </c>
      <c r="M35" s="65" t="str">
        <f t="shared" si="22"/>
        <v>NA</v>
      </c>
      <c r="R35" s="53"/>
      <c r="S35" s="53"/>
      <c r="T35" s="53"/>
      <c r="U35" s="53"/>
      <c r="V35" s="53"/>
    </row>
    <row r="36" spans="1:25" s="51" customFormat="1" x14ac:dyDescent="0.2">
      <c r="A36" s="51" t="s">
        <v>24</v>
      </c>
      <c r="B36" s="66" t="s">
        <v>25</v>
      </c>
      <c r="C36" s="51" t="s">
        <v>26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18"/>
        <v>0</v>
      </c>
      <c r="J36" s="56">
        <f t="shared" si="19"/>
        <v>0</v>
      </c>
      <c r="K36" s="57" t="str">
        <f t="shared" si="20"/>
        <v>NA</v>
      </c>
      <c r="L36" s="57" t="str">
        <f t="shared" si="21"/>
        <v>NA</v>
      </c>
      <c r="M36" s="57" t="str">
        <f t="shared" si="22"/>
        <v>NA</v>
      </c>
      <c r="R36" s="53"/>
      <c r="S36" s="53"/>
      <c r="T36" s="53"/>
      <c r="U36" s="53"/>
      <c r="V36" s="53"/>
    </row>
    <row r="37" spans="1:25" s="51" customFormat="1" x14ac:dyDescent="0.2">
      <c r="B37" s="66" t="s">
        <v>90</v>
      </c>
      <c r="C37" s="51" t="s">
        <v>91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18"/>
        <v>0</v>
      </c>
      <c r="J37" s="56">
        <f t="shared" si="19"/>
        <v>0</v>
      </c>
      <c r="K37" s="57" t="str">
        <f t="shared" si="20"/>
        <v>NA</v>
      </c>
      <c r="L37" s="57" t="str">
        <f t="shared" si="21"/>
        <v>NA</v>
      </c>
      <c r="M37" s="57" t="str">
        <f t="shared" si="22"/>
        <v>NA</v>
      </c>
      <c r="R37" s="53"/>
      <c r="S37" s="53"/>
      <c r="T37" s="53"/>
      <c r="U37" s="53"/>
      <c r="V37" s="53"/>
    </row>
    <row r="38" spans="1:25" s="51" customFormat="1" x14ac:dyDescent="0.2">
      <c r="B38" s="66" t="s">
        <v>92</v>
      </c>
      <c r="C38" s="51" t="s">
        <v>93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8"/>
        <v>0</v>
      </c>
      <c r="J38" s="56">
        <f t="shared" si="19"/>
        <v>0</v>
      </c>
      <c r="K38" s="57" t="str">
        <f t="shared" si="20"/>
        <v>NA</v>
      </c>
      <c r="L38" s="57" t="str">
        <f t="shared" si="21"/>
        <v>NA</v>
      </c>
      <c r="M38" s="57" t="str">
        <f t="shared" si="22"/>
        <v>NA</v>
      </c>
      <c r="R38" s="53"/>
      <c r="S38" s="53"/>
      <c r="T38" s="53"/>
      <c r="U38" s="53"/>
      <c r="V38" s="53"/>
    </row>
    <row r="39" spans="1:25" s="51" customFormat="1" x14ac:dyDescent="0.2">
      <c r="B39" s="66" t="s">
        <v>94</v>
      </c>
      <c r="C39" s="51" t="s">
        <v>95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si="18"/>
        <v>0</v>
      </c>
      <c r="J39" s="56">
        <f t="shared" si="19"/>
        <v>0</v>
      </c>
      <c r="K39" s="57" t="str">
        <f t="shared" si="20"/>
        <v>NA</v>
      </c>
      <c r="L39" s="57" t="str">
        <f t="shared" si="21"/>
        <v>NA</v>
      </c>
      <c r="M39" s="57" t="str">
        <f t="shared" si="22"/>
        <v>NA</v>
      </c>
      <c r="R39" s="53"/>
      <c r="S39" s="53"/>
      <c r="T39" s="53"/>
      <c r="U39" s="53"/>
      <c r="V39" s="53"/>
    </row>
    <row r="40" spans="1:25" s="51" customFormat="1" x14ac:dyDescent="0.2">
      <c r="A40" s="63" t="s">
        <v>27</v>
      </c>
      <c r="B40" s="71"/>
      <c r="C40" s="63"/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8"/>
        <v>0</v>
      </c>
      <c r="J40" s="64">
        <f t="shared" si="19"/>
        <v>0</v>
      </c>
      <c r="K40" s="65" t="str">
        <f t="shared" si="20"/>
        <v>NA</v>
      </c>
      <c r="L40" s="65" t="str">
        <f t="shared" si="21"/>
        <v>NA</v>
      </c>
      <c r="M40" s="65" t="str">
        <f t="shared" si="22"/>
        <v>NA</v>
      </c>
      <c r="R40" s="53"/>
      <c r="S40" s="53"/>
      <c r="T40" s="53"/>
      <c r="U40" s="53"/>
      <c r="V40" s="53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4" customFormat="1" ht="15.75" x14ac:dyDescent="0.25">
      <c r="A42" s="25" t="s">
        <v>12</v>
      </c>
      <c r="B42" s="32"/>
      <c r="C42" s="25"/>
      <c r="D42" s="6">
        <f>+D21+D23+D33+D35+D40</f>
        <v>1538508554</v>
      </c>
      <c r="E42" s="6">
        <f t="shared" ref="E42:J42" si="23">+E21+E23+E33+E35+E40</f>
        <v>1538818579.8400002</v>
      </c>
      <c r="F42" s="6">
        <f t="shared" si="23"/>
        <v>9844247.8599999994</v>
      </c>
      <c r="G42" s="6">
        <f t="shared" si="23"/>
        <v>9844247.8599999994</v>
      </c>
      <c r="H42" s="6">
        <f t="shared" si="23"/>
        <v>0</v>
      </c>
      <c r="I42" s="6">
        <f t="shared" si="23"/>
        <v>9844247.8599999994</v>
      </c>
      <c r="J42" s="6">
        <f t="shared" si="23"/>
        <v>1528974331.98</v>
      </c>
      <c r="K42" s="38">
        <f>IF(E42=0,"NA",J42/E42)</f>
        <v>0.99360272355106105</v>
      </c>
      <c r="L42" s="38">
        <f>IF(E42=0,"NA",(  ( F42 - (E42/12)) / (E42/12)))</f>
        <v>-0.9232326826127335</v>
      </c>
      <c r="M42" s="38">
        <f>IF(E42=0,"NA",(  ( G42 - ($M$6*(E42/12))) / ($M$6*(E42/12))))</f>
        <v>-0.9232326826127335</v>
      </c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s="17" customFormat="1" ht="12" customHeight="1" x14ac:dyDescent="0.2">
      <c r="B43" s="43"/>
      <c r="D43" s="18"/>
      <c r="E43" s="18"/>
      <c r="F43" s="18"/>
      <c r="G43" s="18"/>
      <c r="H43" s="18"/>
      <c r="I43" s="18"/>
      <c r="J43" s="18"/>
      <c r="K43" s="37"/>
      <c r="L43" s="37"/>
      <c r="M43" s="37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s="51" customFormat="1" x14ac:dyDescent="0.2">
      <c r="A44" s="51" t="s">
        <v>96</v>
      </c>
      <c r="B44" s="66" t="s">
        <v>97</v>
      </c>
      <c r="C44" s="51" t="s">
        <v>98</v>
      </c>
      <c r="D44" s="56">
        <v>447341202.84999818</v>
      </c>
      <c r="E44" s="56">
        <v>447321202.84999818</v>
      </c>
      <c r="F44" s="56">
        <v>280317.82000000007</v>
      </c>
      <c r="G44" s="56">
        <v>280317.82000000007</v>
      </c>
      <c r="H44" s="56">
        <v>0</v>
      </c>
      <c r="I44" s="56">
        <f t="shared" ref="I44" si="24">SUM(G44:H44)</f>
        <v>280317.82000000007</v>
      </c>
      <c r="J44" s="56">
        <f t="shared" ref="J44" si="25">E44-I44</f>
        <v>447040885.02999818</v>
      </c>
      <c r="K44" s="57">
        <f t="shared" ref="K44" si="26">IF(E44=0,"NA",J44/E44)</f>
        <v>0.99937334108418285</v>
      </c>
      <c r="L44" s="57">
        <f t="shared" ref="L44" si="27">IF(E44=0,"NA",(  ( F44 - (E44/$L$6)) / (E44/$L$6)))</f>
        <v>-0.99937334108418285</v>
      </c>
      <c r="M44" s="57">
        <f t="shared" ref="M44" si="28">IF(E44=0,"NA",(  ( G44 - ($M$6*(E44/12))) / ($M$6*(E44/12))))</f>
        <v>-0.99248009301019424</v>
      </c>
      <c r="R44" s="53"/>
      <c r="S44" s="53"/>
      <c r="T44" s="53"/>
      <c r="U44" s="53"/>
      <c r="V44" s="53"/>
    </row>
    <row r="45" spans="1:25" s="51" customFormat="1" x14ac:dyDescent="0.2">
      <c r="B45" s="66" t="s">
        <v>99</v>
      </c>
      <c r="C45" s="51" t="s">
        <v>100</v>
      </c>
      <c r="D45" s="56">
        <v>1885000</v>
      </c>
      <c r="E45" s="56">
        <v>1885000</v>
      </c>
      <c r="F45" s="56">
        <v>26431.759999999998</v>
      </c>
      <c r="G45" s="56">
        <v>26431.759999999998</v>
      </c>
      <c r="H45" s="56">
        <v>0</v>
      </c>
      <c r="I45" s="56">
        <f t="shared" ref="I45:I535" si="29">SUM(G45:H45)</f>
        <v>26431.759999999998</v>
      </c>
      <c r="J45" s="56">
        <f t="shared" ref="J45:J535" si="30">E45-I45</f>
        <v>1858568.24</v>
      </c>
      <c r="K45" s="57">
        <f t="shared" ref="K45:K535" si="31">IF(E45=0,"NA",J45/E45)</f>
        <v>0.98597784615384609</v>
      </c>
      <c r="L45" s="57">
        <f t="shared" ref="L45:L535" si="32">IF(E45=0,"NA",(  ( F45 - (E45/$L$6)) / (E45/$L$6)))</f>
        <v>-0.98597784615384609</v>
      </c>
      <c r="M45" s="57">
        <f t="shared" ref="M45:M535" si="33">IF(E45=0,"NA",(  ( G45 - ($M$6*(E45/12))) / ($M$6*(E45/12))))</f>
        <v>-0.8317341538461539</v>
      </c>
      <c r="R45" s="53"/>
      <c r="S45" s="53"/>
      <c r="T45" s="53"/>
      <c r="U45" s="53"/>
      <c r="V45" s="53"/>
    </row>
    <row r="46" spans="1:25" s="51" customFormat="1" x14ac:dyDescent="0.2">
      <c r="B46" s="66" t="s">
        <v>101</v>
      </c>
      <c r="C46" s="51" t="s">
        <v>100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9"/>
        <v>0</v>
      </c>
      <c r="J46" s="56">
        <f t="shared" si="30"/>
        <v>0</v>
      </c>
      <c r="K46" s="57" t="str">
        <f t="shared" si="31"/>
        <v>NA</v>
      </c>
      <c r="L46" s="57" t="str">
        <f t="shared" si="32"/>
        <v>NA</v>
      </c>
      <c r="M46" s="57" t="str">
        <f t="shared" si="33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102</v>
      </c>
      <c r="C47" s="51" t="s">
        <v>103</v>
      </c>
      <c r="D47" s="56">
        <v>930671.75</v>
      </c>
      <c r="E47" s="56">
        <v>930671.75</v>
      </c>
      <c r="F47" s="56">
        <v>0</v>
      </c>
      <c r="G47" s="56">
        <v>0</v>
      </c>
      <c r="H47" s="56">
        <v>0</v>
      </c>
      <c r="I47" s="56">
        <f t="shared" si="29"/>
        <v>0</v>
      </c>
      <c r="J47" s="56">
        <f t="shared" si="30"/>
        <v>930671.75</v>
      </c>
      <c r="K47" s="57">
        <f t="shared" si="31"/>
        <v>1</v>
      </c>
      <c r="L47" s="57">
        <f t="shared" si="32"/>
        <v>-1</v>
      </c>
      <c r="M47" s="57">
        <f t="shared" si="33"/>
        <v>-1</v>
      </c>
      <c r="R47" s="53"/>
      <c r="S47" s="53"/>
      <c r="T47" s="53"/>
      <c r="U47" s="53"/>
      <c r="V47" s="53"/>
    </row>
    <row r="48" spans="1:25" s="51" customFormat="1" x14ac:dyDescent="0.2">
      <c r="B48" s="66" t="s">
        <v>104</v>
      </c>
      <c r="C48" s="51" t="s">
        <v>105</v>
      </c>
      <c r="D48" s="56">
        <v>0</v>
      </c>
      <c r="E48" s="56">
        <v>35000</v>
      </c>
      <c r="F48" s="56">
        <v>0</v>
      </c>
      <c r="G48" s="56">
        <v>0</v>
      </c>
      <c r="H48" s="56">
        <v>0</v>
      </c>
      <c r="I48" s="56">
        <f t="shared" si="29"/>
        <v>0</v>
      </c>
      <c r="J48" s="56">
        <f t="shared" si="30"/>
        <v>35000</v>
      </c>
      <c r="K48" s="57">
        <f t="shared" si="31"/>
        <v>1</v>
      </c>
      <c r="L48" s="57">
        <f t="shared" si="32"/>
        <v>-1</v>
      </c>
      <c r="M48" s="57">
        <f t="shared" si="33"/>
        <v>-1</v>
      </c>
      <c r="R48" s="53"/>
      <c r="S48" s="53"/>
      <c r="T48" s="53"/>
      <c r="U48" s="53"/>
      <c r="V48" s="53"/>
    </row>
    <row r="49" spans="2:22" s="51" customFormat="1" x14ac:dyDescent="0.2">
      <c r="B49" s="66" t="s">
        <v>106</v>
      </c>
      <c r="C49" s="51" t="s">
        <v>107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29"/>
        <v>0</v>
      </c>
      <c r="J49" s="56">
        <f t="shared" si="30"/>
        <v>0</v>
      </c>
      <c r="K49" s="57" t="str">
        <f t="shared" si="31"/>
        <v>NA</v>
      </c>
      <c r="L49" s="57" t="str">
        <f t="shared" si="32"/>
        <v>NA</v>
      </c>
      <c r="M49" s="57" t="str">
        <f t="shared" si="33"/>
        <v>NA</v>
      </c>
      <c r="R49" s="53"/>
      <c r="S49" s="53"/>
      <c r="T49" s="53"/>
      <c r="U49" s="53"/>
      <c r="V49" s="53"/>
    </row>
    <row r="50" spans="2:22" s="51" customFormat="1" x14ac:dyDescent="0.2">
      <c r="B50" s="66" t="s">
        <v>108</v>
      </c>
      <c r="C50" s="51" t="s">
        <v>109</v>
      </c>
      <c r="D50" s="56">
        <v>44328950.24000001</v>
      </c>
      <c r="E50" s="56">
        <v>44328950.24000001</v>
      </c>
      <c r="F50" s="56">
        <v>23842.390000000003</v>
      </c>
      <c r="G50" s="56">
        <v>23842.390000000003</v>
      </c>
      <c r="H50" s="56">
        <v>0</v>
      </c>
      <c r="I50" s="56">
        <f t="shared" si="29"/>
        <v>23842.390000000003</v>
      </c>
      <c r="J50" s="56">
        <f t="shared" si="30"/>
        <v>44305107.850000009</v>
      </c>
      <c r="K50" s="57">
        <f t="shared" si="31"/>
        <v>0.99946214855368976</v>
      </c>
      <c r="L50" s="57">
        <f t="shared" si="32"/>
        <v>-0.99946214855368976</v>
      </c>
      <c r="M50" s="57">
        <f t="shared" si="33"/>
        <v>-0.99354578264427673</v>
      </c>
      <c r="R50" s="53"/>
      <c r="S50" s="53"/>
      <c r="T50" s="53"/>
      <c r="U50" s="53"/>
      <c r="V50" s="53"/>
    </row>
    <row r="51" spans="2:22" s="51" customFormat="1" x14ac:dyDescent="0.2">
      <c r="B51" s="66" t="s">
        <v>110</v>
      </c>
      <c r="C51" s="51" t="s">
        <v>111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ref="I51:I71" si="34">SUM(G51:H51)</f>
        <v>0</v>
      </c>
      <c r="J51" s="56">
        <f t="shared" ref="J51:J71" si="35">E51-I51</f>
        <v>0</v>
      </c>
      <c r="K51" s="57" t="str">
        <f t="shared" ref="K51:K71" si="36">IF(E51=0,"NA",J51/E51)</f>
        <v>NA</v>
      </c>
      <c r="L51" s="57" t="str">
        <f t="shared" ref="L51:L71" si="37">IF(E51=0,"NA",(  ( F51 - (E51/$L$6)) / (E51/$L$6)))</f>
        <v>NA</v>
      </c>
      <c r="M51" s="57" t="str">
        <f t="shared" ref="M51:M71" si="38">IF(E51=0,"NA",(  ( G51 - ($M$6*(E51/12))) / ($M$6*(E51/12))))</f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112</v>
      </c>
      <c r="C52" s="51" t="s">
        <v>113</v>
      </c>
      <c r="D52" s="56">
        <v>24984096.989999983</v>
      </c>
      <c r="E52" s="56">
        <v>24984096.989999983</v>
      </c>
      <c r="F52" s="56">
        <v>10391.310000000003</v>
      </c>
      <c r="G52" s="56">
        <v>10391.310000000003</v>
      </c>
      <c r="H52" s="56">
        <v>0</v>
      </c>
      <c r="I52" s="56">
        <f t="shared" si="34"/>
        <v>10391.310000000003</v>
      </c>
      <c r="J52" s="56">
        <f t="shared" si="35"/>
        <v>24973705.679999985</v>
      </c>
      <c r="K52" s="57">
        <f t="shared" si="36"/>
        <v>0.99958408302672863</v>
      </c>
      <c r="L52" s="57">
        <f t="shared" si="37"/>
        <v>-0.99958408302672863</v>
      </c>
      <c r="M52" s="57">
        <f t="shared" si="38"/>
        <v>-0.99500899632074313</v>
      </c>
      <c r="R52" s="53"/>
      <c r="S52" s="53"/>
      <c r="T52" s="53"/>
      <c r="U52" s="53"/>
      <c r="V52" s="53"/>
    </row>
    <row r="53" spans="2:22" s="51" customFormat="1" x14ac:dyDescent="0.2">
      <c r="B53" s="66" t="s">
        <v>114</v>
      </c>
      <c r="C53" s="51" t="s">
        <v>115</v>
      </c>
      <c r="D53" s="56">
        <v>9227324.3199999984</v>
      </c>
      <c r="E53" s="56">
        <v>9227324.3199999984</v>
      </c>
      <c r="F53" s="56">
        <v>0</v>
      </c>
      <c r="G53" s="56">
        <v>0</v>
      </c>
      <c r="H53" s="56">
        <v>0</v>
      </c>
      <c r="I53" s="56">
        <f t="shared" si="34"/>
        <v>0</v>
      </c>
      <c r="J53" s="56">
        <f t="shared" si="35"/>
        <v>9227324.3199999984</v>
      </c>
      <c r="K53" s="57">
        <f t="shared" si="36"/>
        <v>1</v>
      </c>
      <c r="L53" s="57">
        <f t="shared" si="37"/>
        <v>-1</v>
      </c>
      <c r="M53" s="57">
        <f t="shared" si="38"/>
        <v>-1</v>
      </c>
      <c r="R53" s="53"/>
      <c r="S53" s="53"/>
      <c r="T53" s="53"/>
      <c r="U53" s="53"/>
      <c r="V53" s="53"/>
    </row>
    <row r="54" spans="2:22" s="51" customFormat="1" x14ac:dyDescent="0.2">
      <c r="B54" s="66" t="s">
        <v>116</v>
      </c>
      <c r="C54" s="51" t="s">
        <v>117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f t="shared" si="34"/>
        <v>0</v>
      </c>
      <c r="J54" s="56">
        <f t="shared" si="35"/>
        <v>0</v>
      </c>
      <c r="K54" s="57" t="str">
        <f t="shared" si="36"/>
        <v>NA</v>
      </c>
      <c r="L54" s="57" t="str">
        <f t="shared" si="37"/>
        <v>NA</v>
      </c>
      <c r="M54" s="57" t="str">
        <f t="shared" si="38"/>
        <v>NA</v>
      </c>
      <c r="R54" s="53"/>
      <c r="S54" s="53"/>
      <c r="T54" s="53"/>
      <c r="U54" s="53"/>
      <c r="V54" s="53"/>
    </row>
    <row r="55" spans="2:22" s="51" customFormat="1" x14ac:dyDescent="0.2">
      <c r="B55" s="66" t="s">
        <v>118</v>
      </c>
      <c r="C55" s="51" t="s">
        <v>119</v>
      </c>
      <c r="D55" s="56">
        <v>83317</v>
      </c>
      <c r="E55" s="56">
        <v>83317</v>
      </c>
      <c r="F55" s="56">
        <v>0</v>
      </c>
      <c r="G55" s="56">
        <v>0</v>
      </c>
      <c r="H55" s="56">
        <v>0</v>
      </c>
      <c r="I55" s="56">
        <f t="shared" si="34"/>
        <v>0</v>
      </c>
      <c r="J55" s="56">
        <f t="shared" si="35"/>
        <v>83317</v>
      </c>
      <c r="K55" s="57">
        <f t="shared" si="36"/>
        <v>1</v>
      </c>
      <c r="L55" s="57">
        <f t="shared" si="37"/>
        <v>-1</v>
      </c>
      <c r="M55" s="57">
        <f t="shared" si="38"/>
        <v>-1</v>
      </c>
      <c r="R55" s="53"/>
      <c r="S55" s="53"/>
      <c r="T55" s="53"/>
      <c r="U55" s="53"/>
      <c r="V55" s="53"/>
    </row>
    <row r="56" spans="2:22" s="51" customFormat="1" x14ac:dyDescent="0.2">
      <c r="B56" s="66" t="s">
        <v>224</v>
      </c>
      <c r="C56" s="51" t="s">
        <v>225</v>
      </c>
      <c r="D56" s="56">
        <v>5946825.8599999957</v>
      </c>
      <c r="E56" s="56">
        <v>5946825.8599999957</v>
      </c>
      <c r="F56" s="56">
        <v>0</v>
      </c>
      <c r="G56" s="56">
        <v>0</v>
      </c>
      <c r="H56" s="56">
        <v>0</v>
      </c>
      <c r="I56" s="56">
        <f t="shared" si="34"/>
        <v>0</v>
      </c>
      <c r="J56" s="56">
        <f t="shared" si="35"/>
        <v>5946825.8599999957</v>
      </c>
      <c r="K56" s="57">
        <f t="shared" si="36"/>
        <v>1</v>
      </c>
      <c r="L56" s="57">
        <f t="shared" si="37"/>
        <v>-1</v>
      </c>
      <c r="M56" s="57">
        <f t="shared" si="38"/>
        <v>-1</v>
      </c>
      <c r="R56" s="53"/>
      <c r="S56" s="53"/>
      <c r="T56" s="53"/>
      <c r="U56" s="53"/>
      <c r="V56" s="53"/>
    </row>
    <row r="57" spans="2:22" s="51" customFormat="1" x14ac:dyDescent="0.2">
      <c r="B57" s="66" t="s">
        <v>120</v>
      </c>
      <c r="C57" s="51" t="s">
        <v>121</v>
      </c>
      <c r="D57" s="56">
        <v>9558767.5199999996</v>
      </c>
      <c r="E57" s="56">
        <v>9558767.5199999996</v>
      </c>
      <c r="F57" s="56">
        <v>20734.000000000004</v>
      </c>
      <c r="G57" s="56">
        <v>20734.000000000004</v>
      </c>
      <c r="H57" s="56">
        <v>0</v>
      </c>
      <c r="I57" s="56">
        <f t="shared" si="34"/>
        <v>20734.000000000004</v>
      </c>
      <c r="J57" s="56">
        <f t="shared" si="35"/>
        <v>9538033.5199999996</v>
      </c>
      <c r="K57" s="57">
        <f t="shared" si="36"/>
        <v>0.99783089190561258</v>
      </c>
      <c r="L57" s="57">
        <f t="shared" si="37"/>
        <v>-0.99783089190561258</v>
      </c>
      <c r="M57" s="57">
        <f t="shared" si="38"/>
        <v>-0.97397070286735044</v>
      </c>
      <c r="R57" s="53"/>
      <c r="S57" s="53"/>
      <c r="T57" s="53"/>
      <c r="U57" s="53"/>
      <c r="V57" s="53"/>
    </row>
    <row r="58" spans="2:22" s="51" customFormat="1" x14ac:dyDescent="0.2">
      <c r="B58" s="66" t="s">
        <v>266</v>
      </c>
      <c r="C58" s="51" t="s">
        <v>267</v>
      </c>
      <c r="D58" s="56">
        <v>81750.509999999995</v>
      </c>
      <c r="E58" s="56">
        <v>81750.509999999995</v>
      </c>
      <c r="F58" s="56">
        <v>0</v>
      </c>
      <c r="G58" s="56">
        <v>0</v>
      </c>
      <c r="H58" s="56">
        <v>0</v>
      </c>
      <c r="I58" s="56">
        <f t="shared" si="34"/>
        <v>0</v>
      </c>
      <c r="J58" s="56">
        <f t="shared" si="35"/>
        <v>81750.509999999995</v>
      </c>
      <c r="K58" s="57">
        <f t="shared" si="36"/>
        <v>1</v>
      </c>
      <c r="L58" s="57">
        <f t="shared" si="37"/>
        <v>-1</v>
      </c>
      <c r="M58" s="57">
        <f t="shared" si="38"/>
        <v>-1</v>
      </c>
      <c r="R58" s="53"/>
      <c r="S58" s="53"/>
      <c r="T58" s="53"/>
      <c r="U58" s="53"/>
      <c r="V58" s="53"/>
    </row>
    <row r="59" spans="2:22" s="51" customFormat="1" x14ac:dyDescent="0.2">
      <c r="B59" s="66" t="s">
        <v>226</v>
      </c>
      <c r="C59" s="51" t="s">
        <v>227</v>
      </c>
      <c r="D59" s="56">
        <v>84421</v>
      </c>
      <c r="E59" s="56">
        <v>84421</v>
      </c>
      <c r="F59" s="56">
        <v>0</v>
      </c>
      <c r="G59" s="56">
        <v>0</v>
      </c>
      <c r="H59" s="56">
        <v>0</v>
      </c>
      <c r="I59" s="56">
        <f t="shared" si="34"/>
        <v>0</v>
      </c>
      <c r="J59" s="56">
        <f t="shared" si="35"/>
        <v>84421</v>
      </c>
      <c r="K59" s="57">
        <f t="shared" si="36"/>
        <v>1</v>
      </c>
      <c r="L59" s="57">
        <f t="shared" si="37"/>
        <v>-1</v>
      </c>
      <c r="M59" s="57">
        <f t="shared" si="38"/>
        <v>-1</v>
      </c>
      <c r="R59" s="53"/>
      <c r="S59" s="53"/>
      <c r="T59" s="53"/>
      <c r="U59" s="53"/>
      <c r="V59" s="53"/>
    </row>
    <row r="60" spans="2:22" s="51" customFormat="1" x14ac:dyDescent="0.2">
      <c r="B60" s="66" t="s">
        <v>122</v>
      </c>
      <c r="C60" s="51" t="s">
        <v>123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34"/>
        <v>0</v>
      </c>
      <c r="J60" s="56">
        <f t="shared" si="35"/>
        <v>0</v>
      </c>
      <c r="K60" s="57" t="str">
        <f t="shared" si="36"/>
        <v>NA</v>
      </c>
      <c r="L60" s="57" t="str">
        <f t="shared" si="37"/>
        <v>NA</v>
      </c>
      <c r="M60" s="57" t="str">
        <f t="shared" si="38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124</v>
      </c>
      <c r="C61" s="51" t="s">
        <v>125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34"/>
        <v>0</v>
      </c>
      <c r="J61" s="56">
        <f t="shared" si="35"/>
        <v>0</v>
      </c>
      <c r="K61" s="57" t="str">
        <f t="shared" si="36"/>
        <v>NA</v>
      </c>
      <c r="L61" s="57" t="str">
        <f t="shared" si="37"/>
        <v>NA</v>
      </c>
      <c r="M61" s="57" t="str">
        <f t="shared" si="38"/>
        <v>NA</v>
      </c>
      <c r="R61" s="53"/>
      <c r="S61" s="53"/>
      <c r="T61" s="53"/>
      <c r="U61" s="53"/>
      <c r="V61" s="53"/>
    </row>
    <row r="62" spans="2:22" s="51" customFormat="1" x14ac:dyDescent="0.2">
      <c r="B62" s="66" t="s">
        <v>230</v>
      </c>
      <c r="C62" s="51" t="s">
        <v>231</v>
      </c>
      <c r="D62" s="56">
        <v>4332467.4499999955</v>
      </c>
      <c r="E62" s="56">
        <v>4332467.4499999955</v>
      </c>
      <c r="F62" s="56">
        <v>0</v>
      </c>
      <c r="G62" s="56">
        <v>0</v>
      </c>
      <c r="H62" s="56">
        <v>0</v>
      </c>
      <c r="I62" s="56">
        <f t="shared" si="34"/>
        <v>0</v>
      </c>
      <c r="J62" s="56">
        <f t="shared" si="35"/>
        <v>4332467.4499999955</v>
      </c>
      <c r="K62" s="57">
        <f t="shared" si="36"/>
        <v>1</v>
      </c>
      <c r="L62" s="57">
        <f t="shared" si="37"/>
        <v>-1</v>
      </c>
      <c r="M62" s="57">
        <f t="shared" si="38"/>
        <v>-1</v>
      </c>
      <c r="R62" s="53"/>
      <c r="S62" s="53"/>
      <c r="T62" s="53"/>
      <c r="U62" s="53"/>
      <c r="V62" s="53"/>
    </row>
    <row r="63" spans="2:22" s="51" customFormat="1" x14ac:dyDescent="0.2">
      <c r="B63" s="66" t="s">
        <v>126</v>
      </c>
      <c r="C63" s="51" t="s">
        <v>127</v>
      </c>
      <c r="D63" s="56">
        <v>93905</v>
      </c>
      <c r="E63" s="56">
        <v>93905</v>
      </c>
      <c r="F63" s="56">
        <v>0</v>
      </c>
      <c r="G63" s="56">
        <v>0</v>
      </c>
      <c r="H63" s="56">
        <v>0</v>
      </c>
      <c r="I63" s="56">
        <f t="shared" si="34"/>
        <v>0</v>
      </c>
      <c r="J63" s="56">
        <f t="shared" si="35"/>
        <v>93905</v>
      </c>
      <c r="K63" s="57">
        <f t="shared" si="36"/>
        <v>1</v>
      </c>
      <c r="L63" s="57">
        <f t="shared" si="37"/>
        <v>-1</v>
      </c>
      <c r="M63" s="57">
        <f t="shared" si="38"/>
        <v>-1</v>
      </c>
      <c r="R63" s="53"/>
      <c r="S63" s="53"/>
      <c r="T63" s="53"/>
      <c r="U63" s="53"/>
      <c r="V63" s="53"/>
    </row>
    <row r="64" spans="2:22" s="51" customFormat="1" x14ac:dyDescent="0.2">
      <c r="B64" s="66" t="s">
        <v>128</v>
      </c>
      <c r="C64" s="51" t="s">
        <v>129</v>
      </c>
      <c r="D64" s="56">
        <v>7354915.3200000077</v>
      </c>
      <c r="E64" s="56">
        <v>7354915.3200000077</v>
      </c>
      <c r="F64" s="56">
        <v>0</v>
      </c>
      <c r="G64" s="56">
        <v>0</v>
      </c>
      <c r="H64" s="56">
        <v>0</v>
      </c>
      <c r="I64" s="56">
        <f t="shared" si="34"/>
        <v>0</v>
      </c>
      <c r="J64" s="56">
        <f t="shared" si="35"/>
        <v>7354915.3200000077</v>
      </c>
      <c r="K64" s="57">
        <f t="shared" si="36"/>
        <v>1</v>
      </c>
      <c r="L64" s="57">
        <f t="shared" si="37"/>
        <v>-1</v>
      </c>
      <c r="M64" s="57">
        <f t="shared" si="38"/>
        <v>-1</v>
      </c>
      <c r="R64" s="53"/>
      <c r="S64" s="53"/>
      <c r="T64" s="53"/>
      <c r="U64" s="53"/>
      <c r="V64" s="53"/>
    </row>
    <row r="65" spans="2:22" s="51" customFormat="1" x14ac:dyDescent="0.2">
      <c r="B65" s="66" t="s">
        <v>130</v>
      </c>
      <c r="C65" s="51" t="s">
        <v>131</v>
      </c>
      <c r="D65" s="56">
        <v>-12107184.460000001</v>
      </c>
      <c r="E65" s="56">
        <v>-12039684.460000001</v>
      </c>
      <c r="F65" s="56">
        <v>1105</v>
      </c>
      <c r="G65" s="56">
        <v>1105</v>
      </c>
      <c r="H65" s="56">
        <v>0</v>
      </c>
      <c r="I65" s="56">
        <f t="shared" si="34"/>
        <v>1105</v>
      </c>
      <c r="J65" s="56">
        <f t="shared" si="35"/>
        <v>-12040789.460000001</v>
      </c>
      <c r="K65" s="57">
        <f t="shared" si="36"/>
        <v>1.0000917798139703</v>
      </c>
      <c r="L65" s="57">
        <f t="shared" si="37"/>
        <v>-1.0000917798139703</v>
      </c>
      <c r="M65" s="57">
        <f t="shared" si="38"/>
        <v>-1.0011013577676438</v>
      </c>
      <c r="R65" s="53"/>
      <c r="S65" s="53"/>
      <c r="T65" s="53"/>
      <c r="U65" s="53"/>
      <c r="V65" s="53"/>
    </row>
    <row r="66" spans="2:22" s="51" customFormat="1" x14ac:dyDescent="0.2">
      <c r="B66" s="66" t="s">
        <v>132</v>
      </c>
      <c r="C66" s="51" t="s">
        <v>133</v>
      </c>
      <c r="D66" s="56">
        <v>101793</v>
      </c>
      <c r="E66" s="56">
        <v>101793</v>
      </c>
      <c r="F66" s="56">
        <v>0</v>
      </c>
      <c r="G66" s="56">
        <v>0</v>
      </c>
      <c r="H66" s="56">
        <v>0</v>
      </c>
      <c r="I66" s="56">
        <f t="shared" si="34"/>
        <v>0</v>
      </c>
      <c r="J66" s="56">
        <f t="shared" si="35"/>
        <v>101793</v>
      </c>
      <c r="K66" s="57">
        <f t="shared" si="36"/>
        <v>1</v>
      </c>
      <c r="L66" s="57">
        <f t="shared" si="37"/>
        <v>-1</v>
      </c>
      <c r="M66" s="57">
        <f t="shared" si="38"/>
        <v>-1</v>
      </c>
      <c r="R66" s="53"/>
      <c r="S66" s="53"/>
      <c r="T66" s="53"/>
      <c r="U66" s="53"/>
      <c r="V66" s="53"/>
    </row>
    <row r="67" spans="2:22" s="51" customFormat="1" x14ac:dyDescent="0.2">
      <c r="B67" s="66" t="s">
        <v>134</v>
      </c>
      <c r="C67" s="51" t="s">
        <v>135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34"/>
        <v>0</v>
      </c>
      <c r="J67" s="56">
        <f t="shared" si="35"/>
        <v>0</v>
      </c>
      <c r="K67" s="57" t="str">
        <f t="shared" si="36"/>
        <v>NA</v>
      </c>
      <c r="L67" s="57" t="str">
        <f t="shared" si="37"/>
        <v>NA</v>
      </c>
      <c r="M67" s="57" t="str">
        <f t="shared" si="38"/>
        <v>NA</v>
      </c>
      <c r="R67" s="53"/>
      <c r="S67" s="53"/>
      <c r="T67" s="53"/>
      <c r="U67" s="53"/>
      <c r="V67" s="53"/>
    </row>
    <row r="68" spans="2:22" s="51" customFormat="1" x14ac:dyDescent="0.2">
      <c r="B68" s="66" t="s">
        <v>136</v>
      </c>
      <c r="C68" s="51" t="s">
        <v>137</v>
      </c>
      <c r="D68" s="56">
        <v>116478935</v>
      </c>
      <c r="E68" s="56">
        <v>116478935</v>
      </c>
      <c r="F68" s="56">
        <v>32212.850000000002</v>
      </c>
      <c r="G68" s="56">
        <v>32212.850000000002</v>
      </c>
      <c r="H68" s="56">
        <v>0</v>
      </c>
      <c r="I68" s="56">
        <f t="shared" si="34"/>
        <v>32212.850000000002</v>
      </c>
      <c r="J68" s="56">
        <f t="shared" si="35"/>
        <v>116446722.15000001</v>
      </c>
      <c r="K68" s="57">
        <f t="shared" si="36"/>
        <v>0.99972344484434039</v>
      </c>
      <c r="L68" s="57">
        <f t="shared" si="37"/>
        <v>-0.99972344484434039</v>
      </c>
      <c r="M68" s="57">
        <f t="shared" si="38"/>
        <v>-0.99668133813208371</v>
      </c>
      <c r="R68" s="53"/>
      <c r="S68" s="53"/>
      <c r="T68" s="53"/>
      <c r="U68" s="53"/>
      <c r="V68" s="53"/>
    </row>
    <row r="69" spans="2:22" s="51" customFormat="1" x14ac:dyDescent="0.2">
      <c r="B69" s="66" t="s">
        <v>138</v>
      </c>
      <c r="C69" s="51" t="s">
        <v>139</v>
      </c>
      <c r="D69" s="56">
        <v>0</v>
      </c>
      <c r="E69" s="56">
        <v>0</v>
      </c>
      <c r="F69" s="56">
        <v>3251.6400000000017</v>
      </c>
      <c r="G69" s="56">
        <v>3251.6400000000017</v>
      </c>
      <c r="H69" s="56">
        <v>0</v>
      </c>
      <c r="I69" s="56">
        <f t="shared" si="34"/>
        <v>3251.6400000000017</v>
      </c>
      <c r="J69" s="56">
        <f t="shared" si="35"/>
        <v>-3251.6400000000017</v>
      </c>
      <c r="K69" s="57" t="str">
        <f t="shared" si="36"/>
        <v>NA</v>
      </c>
      <c r="L69" s="57" t="str">
        <f t="shared" si="37"/>
        <v>NA</v>
      </c>
      <c r="M69" s="57" t="str">
        <f t="shared" si="38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140</v>
      </c>
      <c r="C70" s="51" t="s">
        <v>141</v>
      </c>
      <c r="D70" s="56">
        <v>110337447.12999983</v>
      </c>
      <c r="E70" s="56">
        <v>110337447.12999983</v>
      </c>
      <c r="F70" s="56">
        <v>79498.710000000006</v>
      </c>
      <c r="G70" s="56">
        <v>79498.710000000006</v>
      </c>
      <c r="H70" s="56">
        <v>0</v>
      </c>
      <c r="I70" s="56">
        <f t="shared" si="34"/>
        <v>79498.710000000006</v>
      </c>
      <c r="J70" s="56">
        <f t="shared" si="35"/>
        <v>110257948.41999984</v>
      </c>
      <c r="K70" s="57">
        <f t="shared" si="36"/>
        <v>0.9992794947493544</v>
      </c>
      <c r="L70" s="57">
        <f t="shared" si="37"/>
        <v>-0.9992794947493544</v>
      </c>
      <c r="M70" s="57">
        <f t="shared" si="38"/>
        <v>-0.99135393699225227</v>
      </c>
      <c r="R70" s="53"/>
      <c r="S70" s="53"/>
      <c r="T70" s="53"/>
      <c r="U70" s="53"/>
      <c r="V70" s="53"/>
    </row>
    <row r="71" spans="2:22" s="51" customFormat="1" x14ac:dyDescent="0.2">
      <c r="B71" s="66" t="s">
        <v>319</v>
      </c>
      <c r="C71" s="51" t="s">
        <v>320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34"/>
        <v>0</v>
      </c>
      <c r="J71" s="56">
        <f t="shared" si="35"/>
        <v>0</v>
      </c>
      <c r="K71" s="57" t="str">
        <f t="shared" si="36"/>
        <v>NA</v>
      </c>
      <c r="L71" s="57" t="str">
        <f t="shared" si="37"/>
        <v>NA</v>
      </c>
      <c r="M71" s="57" t="str">
        <f t="shared" si="38"/>
        <v>NA</v>
      </c>
      <c r="R71" s="53"/>
      <c r="S71" s="53"/>
      <c r="T71" s="53"/>
      <c r="U71" s="53"/>
      <c r="V71" s="53"/>
    </row>
    <row r="72" spans="2:22" s="51" customFormat="1" x14ac:dyDescent="0.2">
      <c r="B72" s="66" t="s">
        <v>142</v>
      </c>
      <c r="C72" s="51" t="s">
        <v>143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29"/>
        <v>0</v>
      </c>
      <c r="J72" s="56">
        <f t="shared" si="30"/>
        <v>0</v>
      </c>
      <c r="K72" s="57" t="str">
        <f t="shared" si="31"/>
        <v>NA</v>
      </c>
      <c r="L72" s="57" t="str">
        <f t="shared" si="32"/>
        <v>NA</v>
      </c>
      <c r="M72" s="57" t="str">
        <f t="shared" si="33"/>
        <v>NA</v>
      </c>
      <c r="R72" s="53"/>
      <c r="S72" s="53"/>
      <c r="T72" s="53"/>
      <c r="U72" s="53"/>
      <c r="V72" s="53"/>
    </row>
    <row r="73" spans="2:22" s="51" customFormat="1" x14ac:dyDescent="0.2">
      <c r="B73" s="66" t="s">
        <v>144</v>
      </c>
      <c r="C73" s="51" t="s">
        <v>145</v>
      </c>
      <c r="D73" s="56">
        <v>8500000</v>
      </c>
      <c r="E73" s="56">
        <v>8500000</v>
      </c>
      <c r="F73" s="56">
        <v>0</v>
      </c>
      <c r="G73" s="56">
        <v>0</v>
      </c>
      <c r="H73" s="56">
        <v>0</v>
      </c>
      <c r="I73" s="56">
        <f t="shared" si="29"/>
        <v>0</v>
      </c>
      <c r="J73" s="56">
        <f t="shared" si="30"/>
        <v>8500000</v>
      </c>
      <c r="K73" s="57">
        <f t="shared" si="31"/>
        <v>1</v>
      </c>
      <c r="L73" s="57">
        <f t="shared" si="32"/>
        <v>-1</v>
      </c>
      <c r="M73" s="57">
        <f t="shared" si="33"/>
        <v>-1</v>
      </c>
      <c r="R73" s="53"/>
      <c r="S73" s="53"/>
      <c r="T73" s="53"/>
      <c r="U73" s="53"/>
      <c r="V73" s="53"/>
    </row>
    <row r="74" spans="2:22" s="51" customFormat="1" x14ac:dyDescent="0.2">
      <c r="B74" s="66" t="s">
        <v>146</v>
      </c>
      <c r="C74" s="51" t="s">
        <v>147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29"/>
        <v>0</v>
      </c>
      <c r="J74" s="56">
        <f t="shared" si="30"/>
        <v>0</v>
      </c>
      <c r="K74" s="57" t="str">
        <f t="shared" si="31"/>
        <v>NA</v>
      </c>
      <c r="L74" s="57" t="str">
        <f t="shared" si="32"/>
        <v>NA</v>
      </c>
      <c r="M74" s="57" t="str">
        <f t="shared" si="33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148</v>
      </c>
      <c r="C75" s="51" t="s">
        <v>149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29"/>
        <v>0</v>
      </c>
      <c r="J75" s="56">
        <f t="shared" si="30"/>
        <v>0</v>
      </c>
      <c r="K75" s="57" t="str">
        <f t="shared" si="31"/>
        <v>NA</v>
      </c>
      <c r="L75" s="57" t="str">
        <f t="shared" si="32"/>
        <v>NA</v>
      </c>
      <c r="M75" s="57" t="str">
        <f t="shared" si="33"/>
        <v>NA</v>
      </c>
      <c r="R75" s="53"/>
      <c r="S75" s="53"/>
      <c r="T75" s="53"/>
      <c r="U75" s="53"/>
      <c r="V75" s="53"/>
    </row>
    <row r="76" spans="2:22" s="51" customFormat="1" x14ac:dyDescent="0.2">
      <c r="B76" s="66" t="s">
        <v>150</v>
      </c>
      <c r="C76" s="51" t="s">
        <v>151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29"/>
        <v>0</v>
      </c>
      <c r="J76" s="56">
        <f t="shared" si="30"/>
        <v>0</v>
      </c>
      <c r="K76" s="57" t="str">
        <f t="shared" si="31"/>
        <v>NA</v>
      </c>
      <c r="L76" s="57" t="str">
        <f t="shared" si="32"/>
        <v>NA</v>
      </c>
      <c r="M76" s="57" t="str">
        <f t="shared" si="33"/>
        <v>NA</v>
      </c>
      <c r="R76" s="53"/>
      <c r="S76" s="53"/>
      <c r="T76" s="53"/>
      <c r="U76" s="53"/>
      <c r="V76" s="53"/>
    </row>
    <row r="77" spans="2:22" s="51" customFormat="1" x14ac:dyDescent="0.2">
      <c r="B77" s="66" t="s">
        <v>152</v>
      </c>
      <c r="C77" s="51" t="s">
        <v>153</v>
      </c>
      <c r="D77" s="56">
        <v>0</v>
      </c>
      <c r="E77" s="56">
        <v>0</v>
      </c>
      <c r="F77" s="56">
        <v>502.32</v>
      </c>
      <c r="G77" s="56">
        <v>502.32</v>
      </c>
      <c r="H77" s="56">
        <v>0</v>
      </c>
      <c r="I77" s="56">
        <f t="shared" si="29"/>
        <v>502.32</v>
      </c>
      <c r="J77" s="56">
        <f t="shared" si="30"/>
        <v>-502.32</v>
      </c>
      <c r="K77" s="57" t="str">
        <f t="shared" si="31"/>
        <v>NA</v>
      </c>
      <c r="L77" s="57" t="str">
        <f t="shared" si="32"/>
        <v>NA</v>
      </c>
      <c r="M77" s="57" t="str">
        <f t="shared" si="33"/>
        <v>NA</v>
      </c>
      <c r="R77" s="53"/>
      <c r="S77" s="53"/>
      <c r="T77" s="53"/>
      <c r="U77" s="53"/>
      <c r="V77" s="53"/>
    </row>
    <row r="78" spans="2:22" s="51" customFormat="1" x14ac:dyDescent="0.2">
      <c r="B78" s="66" t="s">
        <v>154</v>
      </c>
      <c r="C78" s="51" t="s">
        <v>155</v>
      </c>
      <c r="D78" s="56">
        <v>19831708.97999993</v>
      </c>
      <c r="E78" s="56">
        <v>19831708.97999993</v>
      </c>
      <c r="F78" s="56">
        <v>5583.26</v>
      </c>
      <c r="G78" s="56">
        <v>5583.26</v>
      </c>
      <c r="H78" s="56">
        <v>0</v>
      </c>
      <c r="I78" s="56">
        <f t="shared" si="29"/>
        <v>5583.26</v>
      </c>
      <c r="J78" s="56">
        <f t="shared" si="30"/>
        <v>19826125.719999928</v>
      </c>
      <c r="K78" s="57">
        <f t="shared" si="31"/>
        <v>0.99971846803492159</v>
      </c>
      <c r="L78" s="57">
        <f t="shared" si="32"/>
        <v>-0.99971846803492159</v>
      </c>
      <c r="M78" s="57">
        <f t="shared" si="33"/>
        <v>-0.99662161641906055</v>
      </c>
      <c r="R78" s="53"/>
      <c r="S78" s="53"/>
      <c r="T78" s="53"/>
      <c r="U78" s="53"/>
      <c r="V78" s="53"/>
    </row>
    <row r="79" spans="2:22" s="51" customFormat="1" x14ac:dyDescent="0.2">
      <c r="B79" s="66" t="s">
        <v>156</v>
      </c>
      <c r="C79" s="51" t="s">
        <v>157</v>
      </c>
      <c r="D79" s="56">
        <v>4223439.3</v>
      </c>
      <c r="E79" s="56">
        <v>3570180.5999999996</v>
      </c>
      <c r="F79" s="56">
        <v>21150</v>
      </c>
      <c r="G79" s="56">
        <v>21150</v>
      </c>
      <c r="H79" s="56">
        <v>69087.17</v>
      </c>
      <c r="I79" s="56">
        <f t="shared" si="29"/>
        <v>90237.17</v>
      </c>
      <c r="J79" s="56">
        <f t="shared" si="30"/>
        <v>3479943.4299999997</v>
      </c>
      <c r="K79" s="57">
        <f t="shared" si="31"/>
        <v>0.97472476042248402</v>
      </c>
      <c r="L79" s="57">
        <f t="shared" si="32"/>
        <v>-0.99407592994035088</v>
      </c>
      <c r="M79" s="57">
        <f t="shared" si="33"/>
        <v>-0.92891115928421097</v>
      </c>
      <c r="R79" s="53"/>
      <c r="S79" s="53"/>
      <c r="T79" s="53"/>
      <c r="U79" s="53"/>
      <c r="V79" s="53"/>
    </row>
    <row r="80" spans="2:22" s="51" customFormat="1" x14ac:dyDescent="0.2">
      <c r="B80" s="66" t="s">
        <v>158</v>
      </c>
      <c r="C80" s="51" t="s">
        <v>159</v>
      </c>
      <c r="D80" s="56">
        <v>1530558</v>
      </c>
      <c r="E80" s="56">
        <v>1567058</v>
      </c>
      <c r="F80" s="56">
        <v>0</v>
      </c>
      <c r="G80" s="56">
        <v>0</v>
      </c>
      <c r="H80" s="56">
        <v>64022</v>
      </c>
      <c r="I80" s="56">
        <f t="shared" si="29"/>
        <v>64022</v>
      </c>
      <c r="J80" s="56">
        <f t="shared" si="30"/>
        <v>1503036</v>
      </c>
      <c r="K80" s="57">
        <f t="shared" si="31"/>
        <v>0.95914509864982667</v>
      </c>
      <c r="L80" s="57">
        <f t="shared" si="32"/>
        <v>-1</v>
      </c>
      <c r="M80" s="57">
        <f t="shared" si="33"/>
        <v>-1</v>
      </c>
      <c r="R80" s="53"/>
      <c r="S80" s="53"/>
      <c r="T80" s="53"/>
      <c r="U80" s="53"/>
      <c r="V80" s="53"/>
    </row>
    <row r="81" spans="2:22" s="51" customFormat="1" x14ac:dyDescent="0.2">
      <c r="B81" s="66" t="s">
        <v>160</v>
      </c>
      <c r="C81" s="51" t="s">
        <v>161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29"/>
        <v>0</v>
      </c>
      <c r="J81" s="56">
        <f t="shared" si="30"/>
        <v>0</v>
      </c>
      <c r="K81" s="57" t="str">
        <f t="shared" si="31"/>
        <v>NA</v>
      </c>
      <c r="L81" s="57" t="str">
        <f t="shared" si="32"/>
        <v>NA</v>
      </c>
      <c r="M81" s="57" t="str">
        <f t="shared" si="33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162</v>
      </c>
      <c r="C82" s="51" t="s">
        <v>163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f t="shared" si="29"/>
        <v>0</v>
      </c>
      <c r="J82" s="56">
        <f t="shared" si="30"/>
        <v>0</v>
      </c>
      <c r="K82" s="57" t="str">
        <f t="shared" si="31"/>
        <v>NA</v>
      </c>
      <c r="L82" s="57" t="str">
        <f t="shared" si="32"/>
        <v>NA</v>
      </c>
      <c r="M82" s="57" t="str">
        <f t="shared" si="33"/>
        <v>NA</v>
      </c>
      <c r="R82" s="53"/>
      <c r="S82" s="53"/>
      <c r="T82" s="53"/>
      <c r="U82" s="53"/>
      <c r="V82" s="53"/>
    </row>
    <row r="83" spans="2:22" s="51" customFormat="1" x14ac:dyDescent="0.2">
      <c r="B83" s="66" t="s">
        <v>164</v>
      </c>
      <c r="C83" s="51" t="s">
        <v>165</v>
      </c>
      <c r="D83" s="56">
        <v>1097700</v>
      </c>
      <c r="E83" s="56">
        <v>1099595</v>
      </c>
      <c r="F83" s="56">
        <v>678956.63</v>
      </c>
      <c r="G83" s="56">
        <v>678956.63</v>
      </c>
      <c r="H83" s="56">
        <v>1753274.51</v>
      </c>
      <c r="I83" s="56">
        <f t="shared" si="29"/>
        <v>2432231.14</v>
      </c>
      <c r="J83" s="56">
        <f t="shared" si="30"/>
        <v>-1332636.1400000001</v>
      </c>
      <c r="K83" s="57">
        <f t="shared" si="31"/>
        <v>-1.2119336119207527</v>
      </c>
      <c r="L83" s="57">
        <f t="shared" si="32"/>
        <v>-0.38253936221972634</v>
      </c>
      <c r="M83" s="57">
        <f t="shared" si="33"/>
        <v>6.4095276533632841</v>
      </c>
      <c r="R83" s="53"/>
      <c r="S83" s="53"/>
      <c r="T83" s="53"/>
      <c r="U83" s="53"/>
      <c r="V83" s="53"/>
    </row>
    <row r="84" spans="2:22" s="51" customFormat="1" x14ac:dyDescent="0.2">
      <c r="B84" s="66" t="s">
        <v>166</v>
      </c>
      <c r="C84" s="51" t="s">
        <v>167</v>
      </c>
      <c r="D84" s="56">
        <v>36200</v>
      </c>
      <c r="E84" s="56">
        <v>36200</v>
      </c>
      <c r="F84" s="56">
        <v>0</v>
      </c>
      <c r="G84" s="56">
        <v>0</v>
      </c>
      <c r="H84" s="56">
        <v>0</v>
      </c>
      <c r="I84" s="56">
        <f t="shared" si="29"/>
        <v>0</v>
      </c>
      <c r="J84" s="56">
        <f t="shared" si="30"/>
        <v>36200</v>
      </c>
      <c r="K84" s="57">
        <f t="shared" si="31"/>
        <v>1</v>
      </c>
      <c r="L84" s="57">
        <f t="shared" si="32"/>
        <v>-1</v>
      </c>
      <c r="M84" s="57">
        <f t="shared" si="33"/>
        <v>-1</v>
      </c>
      <c r="R84" s="53"/>
      <c r="S84" s="53"/>
      <c r="T84" s="53"/>
      <c r="U84" s="53"/>
      <c r="V84" s="53"/>
    </row>
    <row r="85" spans="2:22" s="51" customFormat="1" x14ac:dyDescent="0.2">
      <c r="B85" s="66" t="s">
        <v>168</v>
      </c>
      <c r="C85" s="51" t="s">
        <v>169</v>
      </c>
      <c r="D85" s="56">
        <v>85863</v>
      </c>
      <c r="E85" s="56">
        <v>85863</v>
      </c>
      <c r="F85" s="56">
        <v>827.6</v>
      </c>
      <c r="G85" s="56">
        <v>827.6</v>
      </c>
      <c r="H85" s="56">
        <v>0</v>
      </c>
      <c r="I85" s="56">
        <f t="shared" si="29"/>
        <v>827.6</v>
      </c>
      <c r="J85" s="56">
        <f t="shared" si="30"/>
        <v>85035.4</v>
      </c>
      <c r="K85" s="57">
        <f t="shared" si="31"/>
        <v>0.99036138965561415</v>
      </c>
      <c r="L85" s="57">
        <f t="shared" si="32"/>
        <v>-0.99036138965561415</v>
      </c>
      <c r="M85" s="57">
        <f t="shared" si="33"/>
        <v>-0.88433667586737008</v>
      </c>
      <c r="R85" s="53"/>
      <c r="S85" s="53"/>
      <c r="T85" s="53"/>
      <c r="U85" s="53"/>
      <c r="V85" s="53"/>
    </row>
    <row r="86" spans="2:22" s="51" customFormat="1" x14ac:dyDescent="0.2">
      <c r="B86" s="66" t="s">
        <v>170</v>
      </c>
      <c r="C86" s="51" t="s">
        <v>171</v>
      </c>
      <c r="D86" s="56">
        <v>43850</v>
      </c>
      <c r="E86" s="56">
        <v>39218.050000000003</v>
      </c>
      <c r="F86" s="56">
        <v>0</v>
      </c>
      <c r="G86" s="56">
        <v>0</v>
      </c>
      <c r="H86" s="56">
        <v>0</v>
      </c>
      <c r="I86" s="56">
        <f t="shared" si="29"/>
        <v>0</v>
      </c>
      <c r="J86" s="56">
        <f t="shared" si="30"/>
        <v>39218.050000000003</v>
      </c>
      <c r="K86" s="57">
        <f t="shared" si="31"/>
        <v>1</v>
      </c>
      <c r="L86" s="57">
        <f t="shared" si="32"/>
        <v>-1</v>
      </c>
      <c r="M86" s="57">
        <f t="shared" si="33"/>
        <v>-1</v>
      </c>
      <c r="R86" s="53"/>
      <c r="S86" s="53"/>
      <c r="T86" s="53"/>
      <c r="U86" s="53"/>
      <c r="V86" s="53"/>
    </row>
    <row r="87" spans="2:22" s="51" customFormat="1" x14ac:dyDescent="0.2">
      <c r="B87" s="66" t="s">
        <v>172</v>
      </c>
      <c r="C87" s="51" t="s">
        <v>173</v>
      </c>
      <c r="D87" s="56">
        <v>1530380</v>
      </c>
      <c r="E87" s="56">
        <v>1602003.59</v>
      </c>
      <c r="F87" s="56">
        <v>17474</v>
      </c>
      <c r="G87" s="56">
        <v>17474</v>
      </c>
      <c r="H87" s="56">
        <v>40497.449999999997</v>
      </c>
      <c r="I87" s="56">
        <f t="shared" si="29"/>
        <v>57971.45</v>
      </c>
      <c r="J87" s="56">
        <f t="shared" si="30"/>
        <v>1544032.1400000001</v>
      </c>
      <c r="K87" s="57">
        <f t="shared" si="31"/>
        <v>0.96381315849610549</v>
      </c>
      <c r="L87" s="57">
        <f t="shared" si="32"/>
        <v>-0.98909240896270401</v>
      </c>
      <c r="M87" s="57">
        <f t="shared" si="33"/>
        <v>-0.86910890755244807</v>
      </c>
      <c r="R87" s="53"/>
      <c r="S87" s="53"/>
      <c r="T87" s="53"/>
      <c r="U87" s="53"/>
      <c r="V87" s="53"/>
    </row>
    <row r="88" spans="2:22" s="51" customFormat="1" x14ac:dyDescent="0.2">
      <c r="B88" s="66" t="s">
        <v>174</v>
      </c>
      <c r="C88" s="51" t="s">
        <v>175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f t="shared" si="29"/>
        <v>0</v>
      </c>
      <c r="J88" s="56">
        <f t="shared" si="30"/>
        <v>0</v>
      </c>
      <c r="K88" s="57" t="str">
        <f t="shared" si="31"/>
        <v>NA</v>
      </c>
      <c r="L88" s="57" t="str">
        <f t="shared" si="32"/>
        <v>NA</v>
      </c>
      <c r="M88" s="57" t="str">
        <f t="shared" si="33"/>
        <v>NA</v>
      </c>
      <c r="R88" s="53"/>
      <c r="S88" s="53"/>
      <c r="T88" s="53"/>
      <c r="U88" s="53"/>
      <c r="V88" s="53"/>
    </row>
    <row r="89" spans="2:22" s="51" customFormat="1" x14ac:dyDescent="0.2">
      <c r="B89" s="66" t="s">
        <v>176</v>
      </c>
      <c r="C89" s="51" t="s">
        <v>177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29"/>
        <v>0</v>
      </c>
      <c r="J89" s="56">
        <f t="shared" si="30"/>
        <v>0</v>
      </c>
      <c r="K89" s="57" t="str">
        <f t="shared" si="31"/>
        <v>NA</v>
      </c>
      <c r="L89" s="57" t="str">
        <f t="shared" si="32"/>
        <v>NA</v>
      </c>
      <c r="M89" s="57" t="str">
        <f t="shared" si="33"/>
        <v>NA</v>
      </c>
      <c r="R89" s="53"/>
      <c r="S89" s="53"/>
      <c r="T89" s="53"/>
      <c r="U89" s="53"/>
      <c r="V89" s="53"/>
    </row>
    <row r="90" spans="2:22" s="51" customFormat="1" x14ac:dyDescent="0.2">
      <c r="B90" s="66" t="s">
        <v>178</v>
      </c>
      <c r="C90" s="51" t="s">
        <v>179</v>
      </c>
      <c r="D90" s="56">
        <v>823050</v>
      </c>
      <c r="E90" s="56">
        <v>1005769.5</v>
      </c>
      <c r="F90" s="56">
        <v>5040.4399999999996</v>
      </c>
      <c r="G90" s="56">
        <v>5040.4399999999996</v>
      </c>
      <c r="H90" s="56">
        <v>516.5</v>
      </c>
      <c r="I90" s="56">
        <f t="shared" si="29"/>
        <v>5556.94</v>
      </c>
      <c r="J90" s="56">
        <f t="shared" si="30"/>
        <v>1000212.56</v>
      </c>
      <c r="K90" s="57">
        <f t="shared" si="31"/>
        <v>0.99447493685183341</v>
      </c>
      <c r="L90" s="57">
        <f t="shared" si="32"/>
        <v>-0.99498847399926127</v>
      </c>
      <c r="M90" s="57">
        <f t="shared" si="33"/>
        <v>-0.93986168799113512</v>
      </c>
      <c r="R90" s="53"/>
      <c r="S90" s="53"/>
      <c r="T90" s="53"/>
      <c r="U90" s="53"/>
      <c r="V90" s="53"/>
    </row>
    <row r="91" spans="2:22" s="51" customFormat="1" x14ac:dyDescent="0.2">
      <c r="B91" s="66" t="s">
        <v>180</v>
      </c>
      <c r="C91" s="51" t="s">
        <v>181</v>
      </c>
      <c r="D91" s="56">
        <v>1399654</v>
      </c>
      <c r="E91" s="56">
        <v>1399654</v>
      </c>
      <c r="F91" s="56">
        <v>73387.08</v>
      </c>
      <c r="G91" s="56">
        <v>73387.08</v>
      </c>
      <c r="H91" s="56">
        <v>0</v>
      </c>
      <c r="I91" s="56">
        <f t="shared" si="29"/>
        <v>73387.08</v>
      </c>
      <c r="J91" s="56">
        <f t="shared" si="30"/>
        <v>1326266.92</v>
      </c>
      <c r="K91" s="57">
        <f t="shared" si="31"/>
        <v>0.94756769887415027</v>
      </c>
      <c r="L91" s="57">
        <f t="shared" si="32"/>
        <v>-0.94756769887415027</v>
      </c>
      <c r="M91" s="57">
        <f t="shared" si="33"/>
        <v>-0.37081238648980386</v>
      </c>
      <c r="R91" s="53"/>
      <c r="S91" s="53"/>
      <c r="T91" s="53"/>
      <c r="U91" s="53"/>
      <c r="V91" s="53"/>
    </row>
    <row r="92" spans="2:22" s="51" customFormat="1" x14ac:dyDescent="0.2">
      <c r="B92" s="66" t="s">
        <v>182</v>
      </c>
      <c r="C92" s="51" t="s">
        <v>183</v>
      </c>
      <c r="D92" s="56">
        <v>62568382.320000008</v>
      </c>
      <c r="E92" s="56">
        <v>62568382.320000008</v>
      </c>
      <c r="F92" s="56">
        <v>5701503.3700000001</v>
      </c>
      <c r="G92" s="56">
        <v>5701503.3700000001</v>
      </c>
      <c r="H92" s="56">
        <v>0</v>
      </c>
      <c r="I92" s="56">
        <f t="shared" si="29"/>
        <v>5701503.3700000001</v>
      </c>
      <c r="J92" s="56">
        <f t="shared" si="30"/>
        <v>56866878.95000001</v>
      </c>
      <c r="K92" s="57">
        <f t="shared" si="31"/>
        <v>0.90887564679489075</v>
      </c>
      <c r="L92" s="57">
        <f t="shared" si="32"/>
        <v>-0.90887564679489075</v>
      </c>
      <c r="M92" s="57">
        <f t="shared" si="33"/>
        <v>9.3492238461312313E-2</v>
      </c>
      <c r="R92" s="53"/>
      <c r="S92" s="53"/>
      <c r="T92" s="53"/>
      <c r="U92" s="53"/>
      <c r="V92" s="53"/>
    </row>
    <row r="93" spans="2:22" s="51" customFormat="1" x14ac:dyDescent="0.2">
      <c r="B93" s="66" t="s">
        <v>184</v>
      </c>
      <c r="C93" s="51" t="s">
        <v>185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f t="shared" si="29"/>
        <v>0</v>
      </c>
      <c r="J93" s="56">
        <f t="shared" si="30"/>
        <v>0</v>
      </c>
      <c r="K93" s="57" t="str">
        <f t="shared" si="31"/>
        <v>NA</v>
      </c>
      <c r="L93" s="57" t="str">
        <f t="shared" si="32"/>
        <v>NA</v>
      </c>
      <c r="M93" s="57" t="str">
        <f t="shared" si="33"/>
        <v>NA</v>
      </c>
      <c r="R93" s="53"/>
      <c r="S93" s="53"/>
      <c r="T93" s="53"/>
      <c r="U93" s="53"/>
      <c r="V93" s="53"/>
    </row>
    <row r="94" spans="2:22" s="51" customFormat="1" x14ac:dyDescent="0.2">
      <c r="B94" s="66" t="s">
        <v>186</v>
      </c>
      <c r="C94" s="51" t="s">
        <v>187</v>
      </c>
      <c r="D94" s="56">
        <v>2700568.88</v>
      </c>
      <c r="E94" s="56">
        <v>7292509.910000002</v>
      </c>
      <c r="F94" s="56">
        <v>96781.589999999982</v>
      </c>
      <c r="G94" s="56">
        <v>96781.589999999982</v>
      </c>
      <c r="H94" s="56">
        <v>302339.98999999982</v>
      </c>
      <c r="I94" s="56">
        <f t="shared" si="29"/>
        <v>399121.57999999978</v>
      </c>
      <c r="J94" s="56">
        <f t="shared" si="30"/>
        <v>6893388.3300000019</v>
      </c>
      <c r="K94" s="57">
        <f t="shared" si="31"/>
        <v>0.9452696554511778</v>
      </c>
      <c r="L94" s="57">
        <f t="shared" si="32"/>
        <v>-0.98672863099338592</v>
      </c>
      <c r="M94" s="57">
        <f t="shared" si="33"/>
        <v>-0.84074357192063121</v>
      </c>
      <c r="R94" s="53"/>
      <c r="S94" s="53"/>
      <c r="T94" s="53"/>
      <c r="U94" s="53"/>
      <c r="V94" s="53"/>
    </row>
    <row r="95" spans="2:22" s="51" customFormat="1" x14ac:dyDescent="0.2">
      <c r="B95" s="66" t="s">
        <v>188</v>
      </c>
      <c r="C95" s="51" t="s">
        <v>189</v>
      </c>
      <c r="D95" s="56">
        <v>22500</v>
      </c>
      <c r="E95" s="56">
        <v>22500</v>
      </c>
      <c r="F95" s="56">
        <v>0</v>
      </c>
      <c r="G95" s="56">
        <v>0</v>
      </c>
      <c r="H95" s="56">
        <v>0</v>
      </c>
      <c r="I95" s="56">
        <f t="shared" si="29"/>
        <v>0</v>
      </c>
      <c r="J95" s="56">
        <f t="shared" si="30"/>
        <v>22500</v>
      </c>
      <c r="K95" s="57">
        <f t="shared" si="31"/>
        <v>1</v>
      </c>
      <c r="L95" s="57">
        <f t="shared" si="32"/>
        <v>-1</v>
      </c>
      <c r="M95" s="57">
        <f t="shared" si="33"/>
        <v>-1</v>
      </c>
      <c r="R95" s="53"/>
      <c r="S95" s="53"/>
      <c r="T95" s="53"/>
      <c r="U95" s="53"/>
      <c r="V95" s="53"/>
    </row>
    <row r="96" spans="2:22" s="51" customFormat="1" x14ac:dyDescent="0.2">
      <c r="B96" s="66" t="s">
        <v>190</v>
      </c>
      <c r="C96" s="51" t="s">
        <v>191</v>
      </c>
      <c r="D96" s="56">
        <v>140962</v>
      </c>
      <c r="E96" s="56">
        <v>187495.56</v>
      </c>
      <c r="F96" s="56">
        <v>757.95</v>
      </c>
      <c r="G96" s="56">
        <v>757.95</v>
      </c>
      <c r="H96" s="56">
        <v>10074.780000000001</v>
      </c>
      <c r="I96" s="56">
        <f t="shared" si="29"/>
        <v>10832.730000000001</v>
      </c>
      <c r="J96" s="56">
        <f t="shared" si="30"/>
        <v>176662.83</v>
      </c>
      <c r="K96" s="57">
        <f t="shared" si="31"/>
        <v>0.94222407186602175</v>
      </c>
      <c r="L96" s="57">
        <f t="shared" si="32"/>
        <v>-0.99595750427370111</v>
      </c>
      <c r="M96" s="57">
        <f t="shared" si="33"/>
        <v>-0.95149005128441433</v>
      </c>
      <c r="R96" s="53"/>
      <c r="S96" s="53"/>
      <c r="T96" s="53"/>
      <c r="U96" s="53"/>
      <c r="V96" s="53"/>
    </row>
    <row r="97" spans="1:22" s="51" customFormat="1" x14ac:dyDescent="0.2">
      <c r="B97" s="66" t="s">
        <v>192</v>
      </c>
      <c r="C97" s="51" t="s">
        <v>193</v>
      </c>
      <c r="D97" s="56">
        <v>7869441.5899999999</v>
      </c>
      <c r="E97" s="56">
        <v>8471413.129999999</v>
      </c>
      <c r="F97" s="56">
        <v>1732132.86</v>
      </c>
      <c r="G97" s="56">
        <v>1732132.86</v>
      </c>
      <c r="H97" s="56">
        <v>1544143.79</v>
      </c>
      <c r="I97" s="56">
        <f t="shared" si="29"/>
        <v>3276276.6500000004</v>
      </c>
      <c r="J97" s="56">
        <f t="shared" si="30"/>
        <v>5195136.4799999986</v>
      </c>
      <c r="K97" s="57">
        <f t="shared" si="31"/>
        <v>0.61325500247442177</v>
      </c>
      <c r="L97" s="57">
        <f t="shared" si="32"/>
        <v>-0.79553200470580754</v>
      </c>
      <c r="M97" s="57">
        <f t="shared" si="33"/>
        <v>1.4536159435303095</v>
      </c>
      <c r="R97" s="53"/>
      <c r="S97" s="53"/>
      <c r="T97" s="53"/>
      <c r="U97" s="53"/>
      <c r="V97" s="53"/>
    </row>
    <row r="98" spans="1:22" s="51" customFormat="1" x14ac:dyDescent="0.2">
      <c r="B98" s="66" t="s">
        <v>194</v>
      </c>
      <c r="C98" s="51" t="s">
        <v>195</v>
      </c>
      <c r="D98" s="56">
        <v>661268</v>
      </c>
      <c r="E98" s="56">
        <v>2415009.0199999991</v>
      </c>
      <c r="F98" s="56">
        <v>18541.2</v>
      </c>
      <c r="G98" s="56">
        <v>18541.2</v>
      </c>
      <c r="H98" s="56">
        <v>408828.57000000007</v>
      </c>
      <c r="I98" s="56">
        <f t="shared" si="29"/>
        <v>427369.77000000008</v>
      </c>
      <c r="J98" s="56">
        <f t="shared" si="30"/>
        <v>1987639.2499999991</v>
      </c>
      <c r="K98" s="57">
        <f t="shared" si="31"/>
        <v>0.82303595288434983</v>
      </c>
      <c r="L98" s="57">
        <f t="shared" si="32"/>
        <v>-0.99232251314738351</v>
      </c>
      <c r="M98" s="57">
        <f t="shared" si="33"/>
        <v>-0.90787015776860314</v>
      </c>
      <c r="R98" s="53"/>
      <c r="S98" s="53"/>
      <c r="T98" s="53"/>
      <c r="U98" s="53"/>
      <c r="V98" s="53"/>
    </row>
    <row r="99" spans="1:22" s="51" customFormat="1" x14ac:dyDescent="0.2">
      <c r="B99" s="66" t="s">
        <v>196</v>
      </c>
      <c r="C99" s="51" t="s">
        <v>197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29"/>
        <v>0</v>
      </c>
      <c r="J99" s="56">
        <f t="shared" si="30"/>
        <v>0</v>
      </c>
      <c r="K99" s="57" t="str">
        <f t="shared" si="31"/>
        <v>NA</v>
      </c>
      <c r="L99" s="57" t="str">
        <f t="shared" si="32"/>
        <v>NA</v>
      </c>
      <c r="M99" s="57" t="str">
        <f t="shared" si="33"/>
        <v>NA</v>
      </c>
      <c r="R99" s="53"/>
      <c r="S99" s="53"/>
      <c r="T99" s="53"/>
      <c r="U99" s="53"/>
      <c r="V99" s="53"/>
    </row>
    <row r="100" spans="1:22" s="51" customFormat="1" x14ac:dyDescent="0.2">
      <c r="B100" s="66" t="s">
        <v>198</v>
      </c>
      <c r="C100" s="51" t="s">
        <v>199</v>
      </c>
      <c r="D100" s="56">
        <v>745400</v>
      </c>
      <c r="E100" s="56">
        <v>740267.12</v>
      </c>
      <c r="F100" s="56">
        <v>2353.5299999999997</v>
      </c>
      <c r="G100" s="56">
        <v>2353.5299999999997</v>
      </c>
      <c r="H100" s="56">
        <v>56223.1</v>
      </c>
      <c r="I100" s="56">
        <f t="shared" si="29"/>
        <v>58576.63</v>
      </c>
      <c r="J100" s="56">
        <f t="shared" si="30"/>
        <v>681690.49</v>
      </c>
      <c r="K100" s="57">
        <f t="shared" si="31"/>
        <v>0.92087095533839192</v>
      </c>
      <c r="L100" s="57">
        <f t="shared" si="32"/>
        <v>-0.99682070169481518</v>
      </c>
      <c r="M100" s="57">
        <f t="shared" si="33"/>
        <v>-0.96184842033778295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200</v>
      </c>
      <c r="C101" s="51" t="s">
        <v>201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29"/>
        <v>0</v>
      </c>
      <c r="J101" s="56">
        <f t="shared" si="30"/>
        <v>0</v>
      </c>
      <c r="K101" s="57" t="str">
        <f t="shared" si="31"/>
        <v>NA</v>
      </c>
      <c r="L101" s="57" t="str">
        <f t="shared" si="32"/>
        <v>NA</v>
      </c>
      <c r="M101" s="57" t="str">
        <f t="shared" si="33"/>
        <v>NA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202</v>
      </c>
      <c r="C102" s="51" t="s">
        <v>203</v>
      </c>
      <c r="D102" s="56">
        <v>713172.1</v>
      </c>
      <c r="E102" s="56">
        <v>702284.65</v>
      </c>
      <c r="F102" s="56">
        <v>0</v>
      </c>
      <c r="G102" s="56">
        <v>0</v>
      </c>
      <c r="H102" s="56">
        <v>479.67</v>
      </c>
      <c r="I102" s="56">
        <f t="shared" si="29"/>
        <v>479.67</v>
      </c>
      <c r="J102" s="56">
        <f t="shared" si="30"/>
        <v>701804.98</v>
      </c>
      <c r="K102" s="57">
        <f t="shared" si="31"/>
        <v>0.99931698635304067</v>
      </c>
      <c r="L102" s="57">
        <f t="shared" si="32"/>
        <v>-1</v>
      </c>
      <c r="M102" s="57">
        <f t="shared" si="33"/>
        <v>-1</v>
      </c>
      <c r="R102" s="53"/>
      <c r="S102" s="53"/>
      <c r="T102" s="53"/>
      <c r="U102" s="53"/>
      <c r="V102" s="53"/>
    </row>
    <row r="103" spans="1:22" s="51" customFormat="1" x14ac:dyDescent="0.2">
      <c r="B103" s="66" t="s">
        <v>204</v>
      </c>
      <c r="C103" s="51" t="s">
        <v>205</v>
      </c>
      <c r="D103" s="56">
        <v>5486524.4000000004</v>
      </c>
      <c r="E103" s="56">
        <v>5548991.3300000001</v>
      </c>
      <c r="F103" s="56">
        <v>0</v>
      </c>
      <c r="G103" s="56">
        <v>0</v>
      </c>
      <c r="H103" s="56">
        <v>3577848.07</v>
      </c>
      <c r="I103" s="56">
        <f t="shared" ref="I103:I528" si="39">SUM(G103:H103)</f>
        <v>3577848.07</v>
      </c>
      <c r="J103" s="56">
        <f t="shared" ref="J103:J528" si="40">E103-I103</f>
        <v>1971143.2600000002</v>
      </c>
      <c r="K103" s="57">
        <f t="shared" ref="K103:K528" si="41">IF(E103=0,"NA",J103/E103)</f>
        <v>0.35522550726349761</v>
      </c>
      <c r="L103" s="57">
        <f t="shared" ref="L103:L528" si="42">IF(E103=0,"NA",(  ( F103 - (E103/$L$6)) / (E103/$L$6)))</f>
        <v>-1</v>
      </c>
      <c r="M103" s="57">
        <f t="shared" ref="M103:M528" si="43">IF(E103=0,"NA",(  ( G103 - ($M$6*(E103/12))) / ($M$6*(E103/12))))</f>
        <v>-1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206</v>
      </c>
      <c r="C104" s="51" t="s">
        <v>207</v>
      </c>
      <c r="D104" s="56">
        <v>55650</v>
      </c>
      <c r="E104" s="56">
        <v>78595.64</v>
      </c>
      <c r="F104" s="56">
        <v>23.4</v>
      </c>
      <c r="G104" s="56">
        <v>23.4</v>
      </c>
      <c r="H104" s="56">
        <v>12946.42</v>
      </c>
      <c r="I104" s="56">
        <f t="shared" si="39"/>
        <v>12969.82</v>
      </c>
      <c r="J104" s="56">
        <f t="shared" si="40"/>
        <v>65625.820000000007</v>
      </c>
      <c r="K104" s="57">
        <f t="shared" si="41"/>
        <v>0.83498041367180176</v>
      </c>
      <c r="L104" s="57">
        <f t="shared" si="42"/>
        <v>-0.99970227356123065</v>
      </c>
      <c r="M104" s="57">
        <f t="shared" si="43"/>
        <v>-0.99642728273476755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208</v>
      </c>
      <c r="C105" s="51" t="s">
        <v>209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39"/>
        <v>0</v>
      </c>
      <c r="J105" s="56">
        <f t="shared" si="40"/>
        <v>0</v>
      </c>
      <c r="K105" s="57" t="str">
        <f t="shared" si="41"/>
        <v>NA</v>
      </c>
      <c r="L105" s="57" t="str">
        <f t="shared" si="42"/>
        <v>NA</v>
      </c>
      <c r="M105" s="57" t="str">
        <f t="shared" si="43"/>
        <v>NA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210</v>
      </c>
      <c r="C106" s="51" t="s">
        <v>211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39"/>
        <v>0</v>
      </c>
      <c r="J106" s="56">
        <f t="shared" si="40"/>
        <v>0</v>
      </c>
      <c r="K106" s="57" t="str">
        <f t="shared" si="41"/>
        <v>NA</v>
      </c>
      <c r="L106" s="57" t="str">
        <f t="shared" si="42"/>
        <v>NA</v>
      </c>
      <c r="M106" s="57" t="str">
        <f t="shared" si="43"/>
        <v>NA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212</v>
      </c>
      <c r="C107" s="51" t="s">
        <v>213</v>
      </c>
      <c r="D107" s="56">
        <v>1878340</v>
      </c>
      <c r="E107" s="56">
        <v>1868461</v>
      </c>
      <c r="F107" s="56">
        <v>0</v>
      </c>
      <c r="G107" s="56">
        <v>0</v>
      </c>
      <c r="H107" s="56">
        <v>800</v>
      </c>
      <c r="I107" s="56">
        <f t="shared" si="39"/>
        <v>800</v>
      </c>
      <c r="J107" s="56">
        <f t="shared" si="40"/>
        <v>1867661</v>
      </c>
      <c r="K107" s="57">
        <f t="shared" si="41"/>
        <v>0.99957184014009393</v>
      </c>
      <c r="L107" s="57">
        <f t="shared" si="42"/>
        <v>-1</v>
      </c>
      <c r="M107" s="57">
        <f t="shared" si="43"/>
        <v>-1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214</v>
      </c>
      <c r="C108" s="51" t="s">
        <v>215</v>
      </c>
      <c r="D108" s="56">
        <v>20000</v>
      </c>
      <c r="E108" s="56">
        <v>20000</v>
      </c>
      <c r="F108" s="56">
        <v>0</v>
      </c>
      <c r="G108" s="56">
        <v>0</v>
      </c>
      <c r="H108" s="56">
        <v>0</v>
      </c>
      <c r="I108" s="56">
        <f t="shared" si="39"/>
        <v>0</v>
      </c>
      <c r="J108" s="56">
        <f t="shared" si="40"/>
        <v>20000</v>
      </c>
      <c r="K108" s="57">
        <f t="shared" si="41"/>
        <v>1</v>
      </c>
      <c r="L108" s="57">
        <f t="shared" si="42"/>
        <v>-1</v>
      </c>
      <c r="M108" s="57">
        <f t="shared" si="43"/>
        <v>-1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216</v>
      </c>
      <c r="C109" s="51" t="s">
        <v>217</v>
      </c>
      <c r="D109" s="56">
        <v>845712</v>
      </c>
      <c r="E109" s="56">
        <v>885452</v>
      </c>
      <c r="F109" s="56">
        <v>0</v>
      </c>
      <c r="G109" s="56">
        <v>0</v>
      </c>
      <c r="H109" s="56">
        <v>450</v>
      </c>
      <c r="I109" s="56">
        <f t="shared" si="39"/>
        <v>450</v>
      </c>
      <c r="J109" s="56">
        <f t="shared" si="40"/>
        <v>885002</v>
      </c>
      <c r="K109" s="57">
        <f t="shared" si="41"/>
        <v>0.99949178498665092</v>
      </c>
      <c r="L109" s="57">
        <f t="shared" si="42"/>
        <v>-1</v>
      </c>
      <c r="M109" s="57">
        <f t="shared" si="43"/>
        <v>-1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218</v>
      </c>
      <c r="C110" s="51" t="s">
        <v>219</v>
      </c>
      <c r="D110" s="56">
        <v>1064369.93</v>
      </c>
      <c r="E110" s="56">
        <v>1064369.93</v>
      </c>
      <c r="F110" s="56">
        <v>0</v>
      </c>
      <c r="G110" s="56">
        <v>0</v>
      </c>
      <c r="H110" s="56">
        <v>0</v>
      </c>
      <c r="I110" s="56">
        <f t="shared" si="39"/>
        <v>0</v>
      </c>
      <c r="J110" s="56">
        <f t="shared" si="40"/>
        <v>1064369.93</v>
      </c>
      <c r="K110" s="57">
        <f t="shared" si="41"/>
        <v>1</v>
      </c>
      <c r="L110" s="57">
        <f t="shared" si="42"/>
        <v>-1</v>
      </c>
      <c r="M110" s="57">
        <f t="shared" si="43"/>
        <v>-1</v>
      </c>
      <c r="R110" s="53"/>
      <c r="S110" s="53"/>
      <c r="T110" s="53"/>
      <c r="U110" s="53"/>
      <c r="V110" s="53"/>
    </row>
    <row r="111" spans="1:22" s="51" customFormat="1" x14ac:dyDescent="0.2">
      <c r="A111" s="63" t="s">
        <v>220</v>
      </c>
      <c r="B111" s="71"/>
      <c r="C111" s="63"/>
      <c r="D111" s="64">
        <v>894919300.97999799</v>
      </c>
      <c r="E111" s="64">
        <v>901730088.80999792</v>
      </c>
      <c r="F111" s="64">
        <v>8832800.709999999</v>
      </c>
      <c r="G111" s="64">
        <v>8832800.709999999</v>
      </c>
      <c r="H111" s="64">
        <v>7841532.0199999996</v>
      </c>
      <c r="I111" s="64">
        <f t="shared" si="39"/>
        <v>16674332.729999999</v>
      </c>
      <c r="J111" s="64">
        <f t="shared" si="40"/>
        <v>885055756.0799979</v>
      </c>
      <c r="K111" s="65">
        <f t="shared" si="41"/>
        <v>0.98150851021062757</v>
      </c>
      <c r="L111" s="65">
        <f t="shared" si="42"/>
        <v>-0.99020460687781131</v>
      </c>
      <c r="M111" s="65">
        <f t="shared" si="43"/>
        <v>-0.8824552825337364</v>
      </c>
      <c r="R111" s="53"/>
      <c r="S111" s="53"/>
      <c r="T111" s="53"/>
      <c r="U111" s="53"/>
      <c r="V111" s="53"/>
    </row>
    <row r="112" spans="1:22" s="51" customFormat="1" x14ac:dyDescent="0.2">
      <c r="A112" s="51" t="s">
        <v>221</v>
      </c>
      <c r="B112" s="66" t="s">
        <v>97</v>
      </c>
      <c r="C112" s="51" t="s">
        <v>98</v>
      </c>
      <c r="D112" s="56">
        <v>35589.5</v>
      </c>
      <c r="E112" s="56">
        <v>35589.5</v>
      </c>
      <c r="F112" s="56">
        <v>0</v>
      </c>
      <c r="G112" s="56">
        <v>0</v>
      </c>
      <c r="H112" s="56">
        <v>0</v>
      </c>
      <c r="I112" s="56">
        <f t="shared" si="39"/>
        <v>0</v>
      </c>
      <c r="J112" s="56">
        <f t="shared" si="40"/>
        <v>35589.5</v>
      </c>
      <c r="K112" s="57">
        <f t="shared" si="41"/>
        <v>1</v>
      </c>
      <c r="L112" s="57">
        <f t="shared" si="42"/>
        <v>-1</v>
      </c>
      <c r="M112" s="57">
        <f t="shared" si="43"/>
        <v>-1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101</v>
      </c>
      <c r="C113" s="51" t="s">
        <v>100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f t="shared" si="39"/>
        <v>0</v>
      </c>
      <c r="J113" s="56">
        <f t="shared" si="40"/>
        <v>0</v>
      </c>
      <c r="K113" s="57" t="str">
        <f t="shared" si="41"/>
        <v>NA</v>
      </c>
      <c r="L113" s="57" t="str">
        <f t="shared" si="42"/>
        <v>NA</v>
      </c>
      <c r="M113" s="57" t="str">
        <f t="shared" si="43"/>
        <v>NA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104</v>
      </c>
      <c r="C114" s="51" t="s">
        <v>105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f t="shared" si="39"/>
        <v>0</v>
      </c>
      <c r="J114" s="56">
        <f t="shared" si="40"/>
        <v>0</v>
      </c>
      <c r="K114" s="57" t="str">
        <f t="shared" si="41"/>
        <v>NA</v>
      </c>
      <c r="L114" s="57" t="str">
        <f t="shared" si="42"/>
        <v>NA</v>
      </c>
      <c r="M114" s="57" t="str">
        <f t="shared" si="43"/>
        <v>NA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112</v>
      </c>
      <c r="C115" s="51" t="s">
        <v>113</v>
      </c>
      <c r="D115" s="56">
        <v>0</v>
      </c>
      <c r="E115" s="56">
        <v>0</v>
      </c>
      <c r="F115" s="56">
        <v>60</v>
      </c>
      <c r="G115" s="56">
        <v>60</v>
      </c>
      <c r="H115" s="56">
        <v>0</v>
      </c>
      <c r="I115" s="56">
        <f t="shared" si="39"/>
        <v>60</v>
      </c>
      <c r="J115" s="56">
        <f t="shared" si="40"/>
        <v>-60</v>
      </c>
      <c r="K115" s="57" t="str">
        <f t="shared" si="41"/>
        <v>NA</v>
      </c>
      <c r="L115" s="57" t="str">
        <f t="shared" si="42"/>
        <v>NA</v>
      </c>
      <c r="M115" s="57" t="str">
        <f t="shared" si="43"/>
        <v>NA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114</v>
      </c>
      <c r="C116" s="51" t="s">
        <v>115</v>
      </c>
      <c r="D116" s="56">
        <v>2499351.4299999997</v>
      </c>
      <c r="E116" s="56">
        <v>2499351.4299999997</v>
      </c>
      <c r="F116" s="56">
        <v>185162.68000000005</v>
      </c>
      <c r="G116" s="56">
        <v>185162.68000000005</v>
      </c>
      <c r="H116" s="56">
        <v>0</v>
      </c>
      <c r="I116" s="56">
        <f t="shared" si="39"/>
        <v>185162.68000000005</v>
      </c>
      <c r="J116" s="56">
        <f t="shared" si="40"/>
        <v>2314188.7499999995</v>
      </c>
      <c r="K116" s="57">
        <f t="shared" si="41"/>
        <v>0.92591570846041438</v>
      </c>
      <c r="L116" s="57">
        <f t="shared" si="42"/>
        <v>-0.92591570846041438</v>
      </c>
      <c r="M116" s="57">
        <f t="shared" si="43"/>
        <v>-0.11098850152497322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116</v>
      </c>
      <c r="C117" s="51" t="s">
        <v>117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f t="shared" si="39"/>
        <v>0</v>
      </c>
      <c r="J117" s="56">
        <f t="shared" si="40"/>
        <v>0</v>
      </c>
      <c r="K117" s="57" t="str">
        <f t="shared" si="41"/>
        <v>NA</v>
      </c>
      <c r="L117" s="57" t="str">
        <f t="shared" si="42"/>
        <v>NA</v>
      </c>
      <c r="M117" s="57" t="str">
        <f t="shared" si="43"/>
        <v>NA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222</v>
      </c>
      <c r="C118" s="51" t="s">
        <v>223</v>
      </c>
      <c r="D118" s="56">
        <v>1399391</v>
      </c>
      <c r="E118" s="56">
        <v>1322410.02</v>
      </c>
      <c r="F118" s="56">
        <v>107459.07</v>
      </c>
      <c r="G118" s="56">
        <v>107459.07</v>
      </c>
      <c r="H118" s="56">
        <v>0</v>
      </c>
      <c r="I118" s="56">
        <f t="shared" si="39"/>
        <v>107459.07</v>
      </c>
      <c r="J118" s="56">
        <f t="shared" si="40"/>
        <v>1214950.95</v>
      </c>
      <c r="K118" s="57">
        <f t="shared" si="41"/>
        <v>0.91873997597205137</v>
      </c>
      <c r="L118" s="57">
        <f t="shared" si="42"/>
        <v>-0.91873997597205137</v>
      </c>
      <c r="M118" s="57">
        <f t="shared" si="43"/>
        <v>-2.487971166461669E-2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315</v>
      </c>
      <c r="C119" s="51" t="s">
        <v>316</v>
      </c>
      <c r="D119" s="56">
        <v>90180</v>
      </c>
      <c r="E119" s="56">
        <v>90180</v>
      </c>
      <c r="F119" s="56">
        <v>0</v>
      </c>
      <c r="G119" s="56">
        <v>0</v>
      </c>
      <c r="H119" s="56">
        <v>0</v>
      </c>
      <c r="I119" s="56">
        <f t="shared" si="39"/>
        <v>0</v>
      </c>
      <c r="J119" s="56">
        <f t="shared" si="40"/>
        <v>90180</v>
      </c>
      <c r="K119" s="57">
        <f t="shared" si="41"/>
        <v>1</v>
      </c>
      <c r="L119" s="57">
        <f t="shared" si="42"/>
        <v>-1</v>
      </c>
      <c r="M119" s="57">
        <f t="shared" si="43"/>
        <v>-1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224</v>
      </c>
      <c r="C120" s="51" t="s">
        <v>225</v>
      </c>
      <c r="D120" s="56">
        <v>515244</v>
      </c>
      <c r="E120" s="56">
        <v>515244</v>
      </c>
      <c r="F120" s="56">
        <v>11711.67</v>
      </c>
      <c r="G120" s="56">
        <v>11711.67</v>
      </c>
      <c r="H120" s="56">
        <v>0</v>
      </c>
      <c r="I120" s="56">
        <f t="shared" si="39"/>
        <v>11711.67</v>
      </c>
      <c r="J120" s="56">
        <f t="shared" si="40"/>
        <v>503532.33</v>
      </c>
      <c r="K120" s="57">
        <f t="shared" si="41"/>
        <v>0.9772696625288213</v>
      </c>
      <c r="L120" s="57">
        <f t="shared" si="42"/>
        <v>-0.9772696625288213</v>
      </c>
      <c r="M120" s="57">
        <f t="shared" si="43"/>
        <v>-0.72723595034585564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120</v>
      </c>
      <c r="C121" s="51" t="s">
        <v>121</v>
      </c>
      <c r="D121" s="56">
        <v>120347</v>
      </c>
      <c r="E121" s="56">
        <v>120347</v>
      </c>
      <c r="F121" s="56">
        <v>0</v>
      </c>
      <c r="G121" s="56">
        <v>0</v>
      </c>
      <c r="H121" s="56">
        <v>0</v>
      </c>
      <c r="I121" s="56">
        <f t="shared" si="39"/>
        <v>0</v>
      </c>
      <c r="J121" s="56">
        <f t="shared" si="40"/>
        <v>120347</v>
      </c>
      <c r="K121" s="57">
        <f t="shared" si="41"/>
        <v>1</v>
      </c>
      <c r="L121" s="57">
        <f t="shared" si="42"/>
        <v>-1</v>
      </c>
      <c r="M121" s="57">
        <f t="shared" si="43"/>
        <v>-1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226</v>
      </c>
      <c r="C122" s="51" t="s">
        <v>227</v>
      </c>
      <c r="D122" s="56">
        <v>729227.53</v>
      </c>
      <c r="E122" s="56">
        <v>729227.53</v>
      </c>
      <c r="F122" s="56">
        <v>0</v>
      </c>
      <c r="G122" s="56">
        <v>0</v>
      </c>
      <c r="H122" s="56">
        <v>0</v>
      </c>
      <c r="I122" s="56">
        <f t="shared" si="39"/>
        <v>0</v>
      </c>
      <c r="J122" s="56">
        <f t="shared" si="40"/>
        <v>729227.53</v>
      </c>
      <c r="K122" s="57">
        <f t="shared" si="41"/>
        <v>1</v>
      </c>
      <c r="L122" s="57">
        <f t="shared" si="42"/>
        <v>-1</v>
      </c>
      <c r="M122" s="57">
        <f t="shared" si="43"/>
        <v>-1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122</v>
      </c>
      <c r="C123" s="51" t="s">
        <v>123</v>
      </c>
      <c r="D123" s="56">
        <v>9369450.2699999921</v>
      </c>
      <c r="E123" s="56">
        <v>9369450.2699999921</v>
      </c>
      <c r="F123" s="56">
        <v>13797.199999999999</v>
      </c>
      <c r="G123" s="56">
        <v>13797.199999999999</v>
      </c>
      <c r="H123" s="56">
        <v>0</v>
      </c>
      <c r="I123" s="56">
        <f t="shared" si="39"/>
        <v>13797.199999999999</v>
      </c>
      <c r="J123" s="56">
        <f t="shared" si="40"/>
        <v>9355653.0699999928</v>
      </c>
      <c r="K123" s="57">
        <f t="shared" si="41"/>
        <v>0.99852742694582874</v>
      </c>
      <c r="L123" s="57">
        <f t="shared" si="42"/>
        <v>-0.99852742694582874</v>
      </c>
      <c r="M123" s="57">
        <f t="shared" si="43"/>
        <v>-0.98232912334994449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124</v>
      </c>
      <c r="C124" s="51" t="s">
        <v>125</v>
      </c>
      <c r="D124" s="56">
        <v>12636766.929999989</v>
      </c>
      <c r="E124" s="56">
        <v>12806766.929999989</v>
      </c>
      <c r="F124" s="56">
        <v>29444.690000000006</v>
      </c>
      <c r="G124" s="56">
        <v>29444.690000000006</v>
      </c>
      <c r="H124" s="56">
        <v>0</v>
      </c>
      <c r="I124" s="56">
        <f t="shared" si="39"/>
        <v>29444.690000000006</v>
      </c>
      <c r="J124" s="56">
        <f t="shared" si="40"/>
        <v>12777322.239999989</v>
      </c>
      <c r="K124" s="57">
        <f t="shared" si="41"/>
        <v>0.99770084907760559</v>
      </c>
      <c r="L124" s="57">
        <f t="shared" si="42"/>
        <v>-0.99770084907760559</v>
      </c>
      <c r="M124" s="57">
        <f t="shared" si="43"/>
        <v>-0.97241018893126674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228</v>
      </c>
      <c r="C125" s="51" t="s">
        <v>229</v>
      </c>
      <c r="D125" s="56">
        <v>4020316.8800000101</v>
      </c>
      <c r="E125" s="56">
        <v>4020316.8800000101</v>
      </c>
      <c r="F125" s="56">
        <v>19634.25</v>
      </c>
      <c r="G125" s="56">
        <v>19634.25</v>
      </c>
      <c r="H125" s="56">
        <v>0</v>
      </c>
      <c r="I125" s="56">
        <f t="shared" si="39"/>
        <v>19634.25</v>
      </c>
      <c r="J125" s="56">
        <f t="shared" si="40"/>
        <v>4000682.6300000101</v>
      </c>
      <c r="K125" s="57">
        <f t="shared" si="41"/>
        <v>0.99511624317533898</v>
      </c>
      <c r="L125" s="57">
        <f t="shared" si="42"/>
        <v>-0.99511624317533898</v>
      </c>
      <c r="M125" s="57">
        <f t="shared" si="43"/>
        <v>-0.94139491810406761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230</v>
      </c>
      <c r="C126" s="51" t="s">
        <v>231</v>
      </c>
      <c r="D126" s="56">
        <v>852972.86</v>
      </c>
      <c r="E126" s="56">
        <v>852972.86</v>
      </c>
      <c r="F126" s="56">
        <v>76676.08</v>
      </c>
      <c r="G126" s="56">
        <v>76676.08</v>
      </c>
      <c r="H126" s="56">
        <v>0</v>
      </c>
      <c r="I126" s="56">
        <f t="shared" si="39"/>
        <v>76676.08</v>
      </c>
      <c r="J126" s="56">
        <f t="shared" si="40"/>
        <v>776296.78</v>
      </c>
      <c r="K126" s="57">
        <f t="shared" si="41"/>
        <v>0.91010724538175813</v>
      </c>
      <c r="L126" s="57">
        <f t="shared" si="42"/>
        <v>-0.91010724538175813</v>
      </c>
      <c r="M126" s="57">
        <f t="shared" si="43"/>
        <v>7.871305541890275E-2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232</v>
      </c>
      <c r="C127" s="51" t="s">
        <v>233</v>
      </c>
      <c r="D127" s="56">
        <v>2810778.7800000003</v>
      </c>
      <c r="E127" s="56">
        <v>2810778.7800000003</v>
      </c>
      <c r="F127" s="56">
        <v>140270.72</v>
      </c>
      <c r="G127" s="56">
        <v>140270.72</v>
      </c>
      <c r="H127" s="56">
        <v>0</v>
      </c>
      <c r="I127" s="56">
        <f t="shared" si="39"/>
        <v>140270.72</v>
      </c>
      <c r="J127" s="56">
        <f t="shared" si="40"/>
        <v>2670508.06</v>
      </c>
      <c r="K127" s="57">
        <f t="shared" si="41"/>
        <v>0.95009542515473233</v>
      </c>
      <c r="L127" s="57">
        <f t="shared" si="42"/>
        <v>-0.95009542515473233</v>
      </c>
      <c r="M127" s="57">
        <f t="shared" si="43"/>
        <v>-0.4011451018567887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126</v>
      </c>
      <c r="C128" s="51" t="s">
        <v>127</v>
      </c>
      <c r="D128" s="56">
        <v>2534392.81</v>
      </c>
      <c r="E128" s="56">
        <v>2534392.81</v>
      </c>
      <c r="F128" s="56">
        <v>227598.07999999999</v>
      </c>
      <c r="G128" s="56">
        <v>227598.07999999999</v>
      </c>
      <c r="H128" s="56">
        <v>0</v>
      </c>
      <c r="I128" s="56">
        <f t="shared" si="39"/>
        <v>227598.07999999999</v>
      </c>
      <c r="J128" s="56">
        <f t="shared" si="40"/>
        <v>2306794.73</v>
      </c>
      <c r="K128" s="57">
        <f t="shared" si="41"/>
        <v>0.91019620987640026</v>
      </c>
      <c r="L128" s="57">
        <f t="shared" si="42"/>
        <v>-0.91019620987640026</v>
      </c>
      <c r="M128" s="57">
        <f t="shared" si="43"/>
        <v>7.7645481483195833E-2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128</v>
      </c>
      <c r="C129" s="51" t="s">
        <v>129</v>
      </c>
      <c r="D129" s="56">
        <v>3008380.44</v>
      </c>
      <c r="E129" s="56">
        <v>3008380.44</v>
      </c>
      <c r="F129" s="56">
        <v>101693.76000000001</v>
      </c>
      <c r="G129" s="56">
        <v>101693.76000000001</v>
      </c>
      <c r="H129" s="56">
        <v>332.5</v>
      </c>
      <c r="I129" s="56">
        <f t="shared" si="39"/>
        <v>102026.26000000001</v>
      </c>
      <c r="J129" s="56">
        <f t="shared" si="40"/>
        <v>2906354.1799999997</v>
      </c>
      <c r="K129" s="57">
        <f t="shared" si="41"/>
        <v>0.96608598478987573</v>
      </c>
      <c r="L129" s="57">
        <f t="shared" si="42"/>
        <v>-0.96619650937499102</v>
      </c>
      <c r="M129" s="57">
        <f t="shared" si="43"/>
        <v>-0.59435811249989379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130</v>
      </c>
      <c r="C130" s="51" t="s">
        <v>131</v>
      </c>
      <c r="D130" s="56">
        <v>18978708</v>
      </c>
      <c r="E130" s="56">
        <v>10918708</v>
      </c>
      <c r="F130" s="56">
        <v>521.63</v>
      </c>
      <c r="G130" s="56">
        <v>521.63</v>
      </c>
      <c r="H130" s="56">
        <v>0</v>
      </c>
      <c r="I130" s="56">
        <f t="shared" si="39"/>
        <v>521.63</v>
      </c>
      <c r="J130" s="56">
        <f t="shared" si="40"/>
        <v>10918186.369999999</v>
      </c>
      <c r="K130" s="57">
        <f t="shared" si="41"/>
        <v>0.99995222603260381</v>
      </c>
      <c r="L130" s="57">
        <f t="shared" si="42"/>
        <v>-0.99995222603260381</v>
      </c>
      <c r="M130" s="57">
        <f t="shared" si="43"/>
        <v>-0.99942671239124625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132</v>
      </c>
      <c r="C131" s="51" t="s">
        <v>133</v>
      </c>
      <c r="D131" s="56">
        <v>60000</v>
      </c>
      <c r="E131" s="56">
        <v>60000</v>
      </c>
      <c r="F131" s="56">
        <v>0</v>
      </c>
      <c r="G131" s="56">
        <v>0</v>
      </c>
      <c r="H131" s="56">
        <v>0</v>
      </c>
      <c r="I131" s="56">
        <f t="shared" si="39"/>
        <v>0</v>
      </c>
      <c r="J131" s="56">
        <f t="shared" si="40"/>
        <v>60000</v>
      </c>
      <c r="K131" s="57">
        <f t="shared" si="41"/>
        <v>1</v>
      </c>
      <c r="L131" s="57">
        <f t="shared" si="42"/>
        <v>-1</v>
      </c>
      <c r="M131" s="57">
        <f t="shared" si="43"/>
        <v>-1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136</v>
      </c>
      <c r="C132" s="51" t="s">
        <v>137</v>
      </c>
      <c r="D132" s="56">
        <v>7650200</v>
      </c>
      <c r="E132" s="56">
        <v>7681200</v>
      </c>
      <c r="F132" s="56">
        <v>141125.13</v>
      </c>
      <c r="G132" s="56">
        <v>141125.13</v>
      </c>
      <c r="H132" s="56">
        <v>0</v>
      </c>
      <c r="I132" s="56">
        <f t="shared" si="39"/>
        <v>141125.13</v>
      </c>
      <c r="J132" s="56">
        <f t="shared" si="40"/>
        <v>7540074.8700000001</v>
      </c>
      <c r="K132" s="57">
        <f t="shared" si="41"/>
        <v>0.9816272027808155</v>
      </c>
      <c r="L132" s="57">
        <f t="shared" si="42"/>
        <v>-0.9816272027808155</v>
      </c>
      <c r="M132" s="57">
        <f t="shared" si="43"/>
        <v>-0.779526433369786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138</v>
      </c>
      <c r="C133" s="51" t="s">
        <v>139</v>
      </c>
      <c r="D133" s="56">
        <v>0</v>
      </c>
      <c r="E133" s="56">
        <v>0</v>
      </c>
      <c r="F133" s="56">
        <v>13173.169999999995</v>
      </c>
      <c r="G133" s="56">
        <v>13173.169999999995</v>
      </c>
      <c r="H133" s="56">
        <v>0</v>
      </c>
      <c r="I133" s="56">
        <f t="shared" si="39"/>
        <v>13173.169999999995</v>
      </c>
      <c r="J133" s="56">
        <f t="shared" si="40"/>
        <v>-13173.169999999995</v>
      </c>
      <c r="K133" s="57" t="str">
        <f t="shared" si="41"/>
        <v>NA</v>
      </c>
      <c r="L133" s="57" t="str">
        <f t="shared" si="42"/>
        <v>NA</v>
      </c>
      <c r="M133" s="57" t="str">
        <f t="shared" si="43"/>
        <v>NA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140</v>
      </c>
      <c r="C134" s="51" t="s">
        <v>141</v>
      </c>
      <c r="D134" s="56">
        <v>8342807.3500000043</v>
      </c>
      <c r="E134" s="56">
        <v>8374807.3500000043</v>
      </c>
      <c r="F134" s="56">
        <v>169435.72999999998</v>
      </c>
      <c r="G134" s="56">
        <v>169435.72999999998</v>
      </c>
      <c r="H134" s="56">
        <v>0</v>
      </c>
      <c r="I134" s="56">
        <f t="shared" si="39"/>
        <v>169435.72999999998</v>
      </c>
      <c r="J134" s="56">
        <f t="shared" si="40"/>
        <v>8205371.6200000048</v>
      </c>
      <c r="K134" s="57">
        <f t="shared" si="41"/>
        <v>0.97976840267257015</v>
      </c>
      <c r="L134" s="57">
        <f t="shared" si="42"/>
        <v>-0.97976840267257015</v>
      </c>
      <c r="M134" s="57">
        <f t="shared" si="43"/>
        <v>-0.75722083207084179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142</v>
      </c>
      <c r="C135" s="51" t="s">
        <v>143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39"/>
        <v>0</v>
      </c>
      <c r="J135" s="56">
        <f t="shared" si="40"/>
        <v>0</v>
      </c>
      <c r="K135" s="57" t="str">
        <f t="shared" si="41"/>
        <v>NA</v>
      </c>
      <c r="L135" s="57" t="str">
        <f t="shared" si="42"/>
        <v>NA</v>
      </c>
      <c r="M135" s="57" t="str">
        <f t="shared" si="43"/>
        <v>NA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154</v>
      </c>
      <c r="C136" s="51" t="s">
        <v>155</v>
      </c>
      <c r="D136" s="56">
        <v>1082731.5100000009</v>
      </c>
      <c r="E136" s="56">
        <v>1089731.5100000009</v>
      </c>
      <c r="F136" s="56">
        <v>13028.189999999999</v>
      </c>
      <c r="G136" s="56">
        <v>13028.189999999999</v>
      </c>
      <c r="H136" s="56">
        <v>0</v>
      </c>
      <c r="I136" s="56">
        <f t="shared" si="39"/>
        <v>13028.189999999999</v>
      </c>
      <c r="J136" s="56">
        <f t="shared" si="40"/>
        <v>1076703.320000001</v>
      </c>
      <c r="K136" s="57">
        <f t="shared" si="41"/>
        <v>0.98804458723965871</v>
      </c>
      <c r="L136" s="57">
        <f t="shared" si="42"/>
        <v>-0.98804458723965871</v>
      </c>
      <c r="M136" s="57">
        <f t="shared" si="43"/>
        <v>-0.85653504687590443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156</v>
      </c>
      <c r="C137" s="51" t="s">
        <v>157</v>
      </c>
      <c r="D137" s="56">
        <v>678440</v>
      </c>
      <c r="E137" s="56">
        <v>1380540</v>
      </c>
      <c r="F137" s="56">
        <v>25006.16</v>
      </c>
      <c r="G137" s="56">
        <v>25006.16</v>
      </c>
      <c r="H137" s="56">
        <v>53822.489999999991</v>
      </c>
      <c r="I137" s="56">
        <f t="shared" si="39"/>
        <v>78828.649999999994</v>
      </c>
      <c r="J137" s="56">
        <f t="shared" si="40"/>
        <v>1301711.3500000001</v>
      </c>
      <c r="K137" s="57">
        <f t="shared" si="41"/>
        <v>0.94290013328117994</v>
      </c>
      <c r="L137" s="57">
        <f t="shared" si="42"/>
        <v>-0.98188668202297658</v>
      </c>
      <c r="M137" s="57">
        <f t="shared" si="43"/>
        <v>-0.78264018427571813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234</v>
      </c>
      <c r="C138" s="51" t="s">
        <v>235</v>
      </c>
      <c r="D138" s="56">
        <v>0</v>
      </c>
      <c r="E138" s="56">
        <v>0</v>
      </c>
      <c r="F138" s="56">
        <v>7000</v>
      </c>
      <c r="G138" s="56">
        <v>7000</v>
      </c>
      <c r="H138" s="56">
        <v>1875</v>
      </c>
      <c r="I138" s="56">
        <f t="shared" si="39"/>
        <v>8875</v>
      </c>
      <c r="J138" s="56">
        <f t="shared" si="40"/>
        <v>-8875</v>
      </c>
      <c r="K138" s="57" t="str">
        <f t="shared" si="41"/>
        <v>NA</v>
      </c>
      <c r="L138" s="57" t="str">
        <f t="shared" si="42"/>
        <v>NA</v>
      </c>
      <c r="M138" s="57" t="str">
        <f t="shared" si="43"/>
        <v>NA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236</v>
      </c>
      <c r="C139" s="51" t="s">
        <v>237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39"/>
        <v>0</v>
      </c>
      <c r="J139" s="56">
        <f t="shared" si="40"/>
        <v>0</v>
      </c>
      <c r="K139" s="57" t="str">
        <f t="shared" si="41"/>
        <v>NA</v>
      </c>
      <c r="L139" s="57" t="str">
        <f t="shared" si="42"/>
        <v>NA</v>
      </c>
      <c r="M139" s="57" t="str">
        <f t="shared" si="43"/>
        <v>NA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238</v>
      </c>
      <c r="C140" s="51" t="s">
        <v>239</v>
      </c>
      <c r="D140" s="56">
        <v>175000</v>
      </c>
      <c r="E140" s="56">
        <v>157500</v>
      </c>
      <c r="F140" s="56">
        <v>0</v>
      </c>
      <c r="G140" s="56">
        <v>0</v>
      </c>
      <c r="H140" s="56">
        <v>0</v>
      </c>
      <c r="I140" s="56">
        <f t="shared" si="39"/>
        <v>0</v>
      </c>
      <c r="J140" s="56">
        <f t="shared" si="40"/>
        <v>157500</v>
      </c>
      <c r="K140" s="57">
        <f t="shared" si="41"/>
        <v>1</v>
      </c>
      <c r="L140" s="57">
        <f t="shared" si="42"/>
        <v>-1</v>
      </c>
      <c r="M140" s="57">
        <f t="shared" si="43"/>
        <v>-1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240</v>
      </c>
      <c r="C141" s="51" t="s">
        <v>241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f t="shared" si="39"/>
        <v>0</v>
      </c>
      <c r="J141" s="56">
        <f t="shared" si="40"/>
        <v>0</v>
      </c>
      <c r="K141" s="57" t="str">
        <f t="shared" si="41"/>
        <v>NA</v>
      </c>
      <c r="L141" s="57" t="str">
        <f t="shared" si="42"/>
        <v>NA</v>
      </c>
      <c r="M141" s="57" t="str">
        <f t="shared" si="43"/>
        <v>NA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166</v>
      </c>
      <c r="C142" s="51" t="s">
        <v>167</v>
      </c>
      <c r="D142" s="56">
        <v>250800</v>
      </c>
      <c r="E142" s="56">
        <v>250800</v>
      </c>
      <c r="F142" s="56">
        <v>0</v>
      </c>
      <c r="G142" s="56">
        <v>0</v>
      </c>
      <c r="H142" s="56">
        <v>18735</v>
      </c>
      <c r="I142" s="56">
        <f t="shared" si="39"/>
        <v>18735</v>
      </c>
      <c r="J142" s="56">
        <f t="shared" si="40"/>
        <v>232065</v>
      </c>
      <c r="K142" s="57">
        <f t="shared" si="41"/>
        <v>0.92529904306220101</v>
      </c>
      <c r="L142" s="57">
        <f t="shared" si="42"/>
        <v>-1</v>
      </c>
      <c r="M142" s="57">
        <f t="shared" si="43"/>
        <v>-1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168</v>
      </c>
      <c r="C143" s="51" t="s">
        <v>169</v>
      </c>
      <c r="D143" s="56">
        <v>4000</v>
      </c>
      <c r="E143" s="56">
        <v>4000</v>
      </c>
      <c r="F143" s="56">
        <v>0</v>
      </c>
      <c r="G143" s="56">
        <v>0</v>
      </c>
      <c r="H143" s="56">
        <v>0</v>
      </c>
      <c r="I143" s="56">
        <f t="shared" si="39"/>
        <v>0</v>
      </c>
      <c r="J143" s="56">
        <f t="shared" si="40"/>
        <v>4000</v>
      </c>
      <c r="K143" s="57">
        <f t="shared" si="41"/>
        <v>1</v>
      </c>
      <c r="L143" s="57">
        <f t="shared" si="42"/>
        <v>-1</v>
      </c>
      <c r="M143" s="57">
        <f t="shared" si="43"/>
        <v>-1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242</v>
      </c>
      <c r="C144" s="51" t="s">
        <v>243</v>
      </c>
      <c r="D144" s="56">
        <v>10500</v>
      </c>
      <c r="E144" s="56">
        <v>10500</v>
      </c>
      <c r="F144" s="56">
        <v>0</v>
      </c>
      <c r="G144" s="56">
        <v>0</v>
      </c>
      <c r="H144" s="56">
        <v>2967.88</v>
      </c>
      <c r="I144" s="56">
        <f t="shared" si="39"/>
        <v>2967.88</v>
      </c>
      <c r="J144" s="56">
        <f t="shared" si="40"/>
        <v>7532.12</v>
      </c>
      <c r="K144" s="57">
        <f t="shared" si="41"/>
        <v>0.71734476190476193</v>
      </c>
      <c r="L144" s="57">
        <f t="shared" si="42"/>
        <v>-1</v>
      </c>
      <c r="M144" s="57">
        <f t="shared" si="43"/>
        <v>-1</v>
      </c>
      <c r="R144" s="53"/>
      <c r="S144" s="53"/>
      <c r="T144" s="53"/>
      <c r="U144" s="53"/>
      <c r="V144" s="53"/>
    </row>
    <row r="145" spans="2:22" s="51" customFormat="1" x14ac:dyDescent="0.2">
      <c r="B145" s="66" t="s">
        <v>244</v>
      </c>
      <c r="C145" s="51" t="s">
        <v>245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39"/>
        <v>0</v>
      </c>
      <c r="J145" s="56">
        <f t="shared" si="40"/>
        <v>0</v>
      </c>
      <c r="K145" s="57" t="str">
        <f t="shared" si="41"/>
        <v>NA</v>
      </c>
      <c r="L145" s="57" t="str">
        <f t="shared" si="42"/>
        <v>NA</v>
      </c>
      <c r="M145" s="57" t="str">
        <f t="shared" si="43"/>
        <v>NA</v>
      </c>
      <c r="R145" s="53"/>
      <c r="S145" s="53"/>
      <c r="T145" s="53"/>
      <c r="U145" s="53"/>
      <c r="V145" s="53"/>
    </row>
    <row r="146" spans="2:22" s="51" customFormat="1" x14ac:dyDescent="0.2">
      <c r="B146" s="66" t="s">
        <v>279</v>
      </c>
      <c r="C146" s="51" t="s">
        <v>280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39"/>
        <v>0</v>
      </c>
      <c r="J146" s="56">
        <f t="shared" si="40"/>
        <v>0</v>
      </c>
      <c r="K146" s="57" t="str">
        <f t="shared" si="41"/>
        <v>NA</v>
      </c>
      <c r="L146" s="57" t="str">
        <f t="shared" si="42"/>
        <v>NA</v>
      </c>
      <c r="M146" s="57" t="str">
        <f t="shared" si="43"/>
        <v>NA</v>
      </c>
      <c r="R146" s="53"/>
      <c r="S146" s="53"/>
      <c r="T146" s="53"/>
      <c r="U146" s="53"/>
      <c r="V146" s="53"/>
    </row>
    <row r="147" spans="2:22" s="51" customFormat="1" x14ac:dyDescent="0.2">
      <c r="B147" s="66" t="s">
        <v>170</v>
      </c>
      <c r="C147" s="51" t="s">
        <v>171</v>
      </c>
      <c r="D147" s="56">
        <v>13000</v>
      </c>
      <c r="E147" s="56">
        <v>12500</v>
      </c>
      <c r="F147" s="56">
        <v>0</v>
      </c>
      <c r="G147" s="56">
        <v>0</v>
      </c>
      <c r="H147" s="56">
        <v>0</v>
      </c>
      <c r="I147" s="56">
        <f t="shared" si="39"/>
        <v>0</v>
      </c>
      <c r="J147" s="56">
        <f t="shared" si="40"/>
        <v>12500</v>
      </c>
      <c r="K147" s="57">
        <f t="shared" si="41"/>
        <v>1</v>
      </c>
      <c r="L147" s="57">
        <f t="shared" si="42"/>
        <v>-1</v>
      </c>
      <c r="M147" s="57">
        <f t="shared" si="43"/>
        <v>-1</v>
      </c>
      <c r="R147" s="53"/>
      <c r="S147" s="53"/>
      <c r="T147" s="53"/>
      <c r="U147" s="53"/>
      <c r="V147" s="53"/>
    </row>
    <row r="148" spans="2:22" s="51" customFormat="1" x14ac:dyDescent="0.2">
      <c r="B148" s="66" t="s">
        <v>172</v>
      </c>
      <c r="C148" s="51" t="s">
        <v>173</v>
      </c>
      <c r="D148" s="56">
        <v>0</v>
      </c>
      <c r="E148" s="56">
        <v>4201.83</v>
      </c>
      <c r="F148" s="56">
        <v>269</v>
      </c>
      <c r="G148" s="56">
        <v>269</v>
      </c>
      <c r="H148" s="56">
        <v>816.66</v>
      </c>
      <c r="I148" s="56">
        <f t="shared" si="39"/>
        <v>1085.6599999999999</v>
      </c>
      <c r="J148" s="56">
        <f t="shared" si="40"/>
        <v>3116.17</v>
      </c>
      <c r="K148" s="57">
        <f t="shared" si="41"/>
        <v>0.74162210275046825</v>
      </c>
      <c r="L148" s="57">
        <f t="shared" si="42"/>
        <v>-0.93598027526101724</v>
      </c>
      <c r="M148" s="57">
        <f t="shared" si="43"/>
        <v>-0.23176330313220664</v>
      </c>
      <c r="R148" s="53"/>
      <c r="S148" s="53"/>
      <c r="T148" s="53"/>
      <c r="U148" s="53"/>
      <c r="V148" s="53"/>
    </row>
    <row r="149" spans="2:22" s="51" customFormat="1" x14ac:dyDescent="0.2">
      <c r="B149" s="66" t="s">
        <v>444</v>
      </c>
      <c r="C149" s="51" t="s">
        <v>445</v>
      </c>
      <c r="D149" s="56">
        <v>0</v>
      </c>
      <c r="E149" s="56">
        <v>0</v>
      </c>
      <c r="F149" s="56">
        <v>0</v>
      </c>
      <c r="G149" s="56">
        <v>0</v>
      </c>
      <c r="H149" s="56">
        <v>11738</v>
      </c>
      <c r="I149" s="56">
        <f t="shared" si="39"/>
        <v>11738</v>
      </c>
      <c r="J149" s="56">
        <f t="shared" si="40"/>
        <v>-11738</v>
      </c>
      <c r="K149" s="57" t="str">
        <f t="shared" si="41"/>
        <v>NA</v>
      </c>
      <c r="L149" s="57" t="str">
        <f t="shared" si="42"/>
        <v>NA</v>
      </c>
      <c r="M149" s="57" t="str">
        <f t="shared" si="43"/>
        <v>NA</v>
      </c>
      <c r="R149" s="53"/>
      <c r="S149" s="53"/>
      <c r="T149" s="53"/>
      <c r="U149" s="53"/>
      <c r="V149" s="53"/>
    </row>
    <row r="150" spans="2:22" s="51" customFormat="1" x14ac:dyDescent="0.2">
      <c r="B150" s="66" t="s">
        <v>178</v>
      </c>
      <c r="C150" s="51" t="s">
        <v>179</v>
      </c>
      <c r="D150" s="56">
        <v>138900</v>
      </c>
      <c r="E150" s="56">
        <v>151100</v>
      </c>
      <c r="F150" s="56">
        <v>76.05</v>
      </c>
      <c r="G150" s="56">
        <v>76.05</v>
      </c>
      <c r="H150" s="56">
        <v>0</v>
      </c>
      <c r="I150" s="56">
        <f t="shared" si="39"/>
        <v>76.05</v>
      </c>
      <c r="J150" s="56">
        <f t="shared" si="40"/>
        <v>151023.95000000001</v>
      </c>
      <c r="K150" s="57">
        <f t="shared" si="41"/>
        <v>0.99949669093315696</v>
      </c>
      <c r="L150" s="57">
        <f t="shared" si="42"/>
        <v>-0.99949669093315696</v>
      </c>
      <c r="M150" s="57">
        <f t="shared" si="43"/>
        <v>-0.99396029119788221</v>
      </c>
      <c r="R150" s="53"/>
      <c r="S150" s="53"/>
      <c r="T150" s="53"/>
      <c r="U150" s="53"/>
      <c r="V150" s="53"/>
    </row>
    <row r="151" spans="2:22" s="51" customFormat="1" x14ac:dyDescent="0.2">
      <c r="B151" s="66" t="s">
        <v>184</v>
      </c>
      <c r="C151" s="51" t="s">
        <v>185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f t="shared" si="39"/>
        <v>0</v>
      </c>
      <c r="J151" s="56">
        <f t="shared" si="40"/>
        <v>0</v>
      </c>
      <c r="K151" s="57" t="str">
        <f t="shared" si="41"/>
        <v>NA</v>
      </c>
      <c r="L151" s="57" t="str">
        <f t="shared" si="42"/>
        <v>NA</v>
      </c>
      <c r="M151" s="57" t="str">
        <f t="shared" si="43"/>
        <v>NA</v>
      </c>
      <c r="R151" s="53"/>
      <c r="S151" s="53"/>
      <c r="T151" s="53"/>
      <c r="U151" s="53"/>
      <c r="V151" s="53"/>
    </row>
    <row r="152" spans="2:22" s="51" customFormat="1" x14ac:dyDescent="0.2">
      <c r="B152" s="66" t="s">
        <v>186</v>
      </c>
      <c r="C152" s="51" t="s">
        <v>187</v>
      </c>
      <c r="D152" s="56">
        <v>593729.5</v>
      </c>
      <c r="E152" s="56">
        <v>724729.5</v>
      </c>
      <c r="F152" s="56">
        <v>283.98</v>
      </c>
      <c r="G152" s="56">
        <v>283.98</v>
      </c>
      <c r="H152" s="56">
        <v>900</v>
      </c>
      <c r="I152" s="56">
        <f t="shared" si="39"/>
        <v>1183.98</v>
      </c>
      <c r="J152" s="56">
        <f t="shared" si="40"/>
        <v>723545.52</v>
      </c>
      <c r="K152" s="57">
        <f t="shared" si="41"/>
        <v>0.99836631460427649</v>
      </c>
      <c r="L152" s="57">
        <f t="shared" si="42"/>
        <v>-0.99960815725039487</v>
      </c>
      <c r="M152" s="57">
        <f t="shared" si="43"/>
        <v>-0.99529788700473754</v>
      </c>
      <c r="R152" s="53"/>
      <c r="S152" s="53"/>
      <c r="T152" s="53"/>
      <c r="U152" s="53"/>
      <c r="V152" s="53"/>
    </row>
    <row r="153" spans="2:22" s="51" customFormat="1" x14ac:dyDescent="0.2">
      <c r="B153" s="66" t="s">
        <v>190</v>
      </c>
      <c r="C153" s="51" t="s">
        <v>191</v>
      </c>
      <c r="D153" s="56">
        <v>3600</v>
      </c>
      <c r="E153" s="56">
        <v>17100</v>
      </c>
      <c r="F153" s="56">
        <v>0</v>
      </c>
      <c r="G153" s="56">
        <v>0</v>
      </c>
      <c r="H153" s="56">
        <v>0</v>
      </c>
      <c r="I153" s="56">
        <f t="shared" si="39"/>
        <v>0</v>
      </c>
      <c r="J153" s="56">
        <f t="shared" si="40"/>
        <v>17100</v>
      </c>
      <c r="K153" s="57">
        <f t="shared" si="41"/>
        <v>1</v>
      </c>
      <c r="L153" s="57">
        <f t="shared" si="42"/>
        <v>-1</v>
      </c>
      <c r="M153" s="57">
        <f t="shared" si="43"/>
        <v>-1</v>
      </c>
      <c r="R153" s="53"/>
      <c r="S153" s="53"/>
      <c r="T153" s="53"/>
      <c r="U153" s="53"/>
      <c r="V153" s="53"/>
    </row>
    <row r="154" spans="2:22" s="51" customFormat="1" x14ac:dyDescent="0.2">
      <c r="B154" s="66" t="s">
        <v>192</v>
      </c>
      <c r="C154" s="51" t="s">
        <v>193</v>
      </c>
      <c r="D154" s="56">
        <v>15000</v>
      </c>
      <c r="E154" s="56">
        <v>13500</v>
      </c>
      <c r="F154" s="56">
        <v>0</v>
      </c>
      <c r="G154" s="56">
        <v>0</v>
      </c>
      <c r="H154" s="56">
        <v>0</v>
      </c>
      <c r="I154" s="56">
        <f t="shared" si="39"/>
        <v>0</v>
      </c>
      <c r="J154" s="56">
        <f t="shared" si="40"/>
        <v>13500</v>
      </c>
      <c r="K154" s="57">
        <f t="shared" si="41"/>
        <v>1</v>
      </c>
      <c r="L154" s="57">
        <f t="shared" si="42"/>
        <v>-1</v>
      </c>
      <c r="M154" s="57">
        <f t="shared" si="43"/>
        <v>-1</v>
      </c>
      <c r="R154" s="53"/>
      <c r="S154" s="53"/>
      <c r="T154" s="53"/>
      <c r="U154" s="53"/>
      <c r="V154" s="53"/>
    </row>
    <row r="155" spans="2:22" s="51" customFormat="1" x14ac:dyDescent="0.2">
      <c r="B155" s="66" t="s">
        <v>194</v>
      </c>
      <c r="C155" s="51" t="s">
        <v>195</v>
      </c>
      <c r="D155" s="56">
        <v>10000</v>
      </c>
      <c r="E155" s="56">
        <v>10000</v>
      </c>
      <c r="F155" s="56">
        <v>0</v>
      </c>
      <c r="G155" s="56">
        <v>0</v>
      </c>
      <c r="H155" s="56">
        <v>0</v>
      </c>
      <c r="I155" s="56">
        <f t="shared" si="39"/>
        <v>0</v>
      </c>
      <c r="J155" s="56">
        <f t="shared" si="40"/>
        <v>10000</v>
      </c>
      <c r="K155" s="57">
        <f t="shared" si="41"/>
        <v>1</v>
      </c>
      <c r="L155" s="57">
        <f t="shared" si="42"/>
        <v>-1</v>
      </c>
      <c r="M155" s="57">
        <f t="shared" si="43"/>
        <v>-1</v>
      </c>
      <c r="R155" s="53"/>
      <c r="S155" s="53"/>
      <c r="T155" s="53"/>
      <c r="U155" s="53"/>
      <c r="V155" s="53"/>
    </row>
    <row r="156" spans="2:22" s="51" customFormat="1" x14ac:dyDescent="0.2">
      <c r="B156" s="66" t="s">
        <v>198</v>
      </c>
      <c r="C156" s="51" t="s">
        <v>199</v>
      </c>
      <c r="D156" s="56">
        <v>102825</v>
      </c>
      <c r="E156" s="56">
        <v>102742.5</v>
      </c>
      <c r="F156" s="56">
        <v>0</v>
      </c>
      <c r="G156" s="56">
        <v>0</v>
      </c>
      <c r="H156" s="56">
        <v>17.399999999999999</v>
      </c>
      <c r="I156" s="56">
        <f t="shared" si="39"/>
        <v>17.399999999999999</v>
      </c>
      <c r="J156" s="56">
        <f t="shared" si="40"/>
        <v>102725.1</v>
      </c>
      <c r="K156" s="57">
        <f t="shared" si="41"/>
        <v>0.99983064457259663</v>
      </c>
      <c r="L156" s="57">
        <f t="shared" si="42"/>
        <v>-1</v>
      </c>
      <c r="M156" s="57">
        <f t="shared" si="43"/>
        <v>-1</v>
      </c>
      <c r="R156" s="53"/>
      <c r="S156" s="53"/>
      <c r="T156" s="53"/>
      <c r="U156" s="53"/>
      <c r="V156" s="53"/>
    </row>
    <row r="157" spans="2:22" s="51" customFormat="1" x14ac:dyDescent="0.2">
      <c r="B157" s="66" t="s">
        <v>202</v>
      </c>
      <c r="C157" s="51" t="s">
        <v>203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39"/>
        <v>0</v>
      </c>
      <c r="J157" s="56">
        <f t="shared" si="40"/>
        <v>0</v>
      </c>
      <c r="K157" s="57" t="str">
        <f t="shared" si="41"/>
        <v>NA</v>
      </c>
      <c r="L157" s="57" t="str">
        <f t="shared" si="42"/>
        <v>NA</v>
      </c>
      <c r="M157" s="57" t="str">
        <f t="shared" si="43"/>
        <v>NA</v>
      </c>
      <c r="R157" s="53"/>
      <c r="S157" s="53"/>
      <c r="T157" s="53"/>
      <c r="U157" s="53"/>
      <c r="V157" s="53"/>
    </row>
    <row r="158" spans="2:22" s="51" customFormat="1" x14ac:dyDescent="0.2">
      <c r="B158" s="66" t="s">
        <v>206</v>
      </c>
      <c r="C158" s="51" t="s">
        <v>207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39"/>
        <v>0</v>
      </c>
      <c r="J158" s="56">
        <f t="shared" si="40"/>
        <v>0</v>
      </c>
      <c r="K158" s="57" t="str">
        <f t="shared" si="41"/>
        <v>NA</v>
      </c>
      <c r="L158" s="57" t="str">
        <f t="shared" si="42"/>
        <v>NA</v>
      </c>
      <c r="M158" s="57" t="str">
        <f t="shared" si="43"/>
        <v>NA</v>
      </c>
      <c r="R158" s="53"/>
      <c r="S158" s="53"/>
      <c r="T158" s="53"/>
      <c r="U158" s="53"/>
      <c r="V158" s="53"/>
    </row>
    <row r="159" spans="2:22" s="51" customFormat="1" x14ac:dyDescent="0.2">
      <c r="B159" s="66" t="s">
        <v>212</v>
      </c>
      <c r="C159" s="51" t="s">
        <v>213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39"/>
        <v>0</v>
      </c>
      <c r="J159" s="56">
        <f t="shared" si="40"/>
        <v>0</v>
      </c>
      <c r="K159" s="57" t="str">
        <f t="shared" si="41"/>
        <v>NA</v>
      </c>
      <c r="L159" s="57" t="str">
        <f t="shared" si="42"/>
        <v>NA</v>
      </c>
      <c r="M159" s="57" t="str">
        <f t="shared" si="43"/>
        <v>NA</v>
      </c>
      <c r="R159" s="53"/>
      <c r="S159" s="53"/>
      <c r="T159" s="53"/>
      <c r="U159" s="53"/>
      <c r="V159" s="53"/>
    </row>
    <row r="160" spans="2:22" s="51" customFormat="1" x14ac:dyDescent="0.2">
      <c r="B160" s="66" t="s">
        <v>214</v>
      </c>
      <c r="C160" s="51" t="s">
        <v>215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39"/>
        <v>0</v>
      </c>
      <c r="J160" s="56">
        <f t="shared" si="40"/>
        <v>0</v>
      </c>
      <c r="K160" s="57" t="str">
        <f t="shared" si="41"/>
        <v>NA</v>
      </c>
      <c r="L160" s="57" t="str">
        <f t="shared" si="42"/>
        <v>NA</v>
      </c>
      <c r="M160" s="57" t="str">
        <f t="shared" si="43"/>
        <v>NA</v>
      </c>
      <c r="R160" s="53"/>
      <c r="S160" s="53"/>
      <c r="T160" s="53"/>
      <c r="U160" s="53"/>
      <c r="V160" s="53"/>
    </row>
    <row r="161" spans="1:22" s="51" customFormat="1" x14ac:dyDescent="0.2">
      <c r="B161" s="66" t="s">
        <v>246</v>
      </c>
      <c r="C161" s="51" t="s">
        <v>247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39"/>
        <v>0</v>
      </c>
      <c r="J161" s="56">
        <f t="shared" si="40"/>
        <v>0</v>
      </c>
      <c r="K161" s="57" t="str">
        <f t="shared" si="41"/>
        <v>NA</v>
      </c>
      <c r="L161" s="57" t="str">
        <f t="shared" si="42"/>
        <v>NA</v>
      </c>
      <c r="M161" s="57" t="str">
        <f t="shared" si="43"/>
        <v>NA</v>
      </c>
      <c r="R161" s="53"/>
      <c r="S161" s="53"/>
      <c r="T161" s="53"/>
      <c r="U161" s="53"/>
      <c r="V161" s="53"/>
    </row>
    <row r="162" spans="1:22" s="51" customFormat="1" x14ac:dyDescent="0.2">
      <c r="B162" s="66" t="s">
        <v>216</v>
      </c>
      <c r="C162" s="51" t="s">
        <v>217</v>
      </c>
      <c r="D162" s="56">
        <v>10800</v>
      </c>
      <c r="E162" s="56">
        <v>21456</v>
      </c>
      <c r="F162" s="56">
        <v>0</v>
      </c>
      <c r="G162" s="56">
        <v>0</v>
      </c>
      <c r="H162" s="56">
        <v>150</v>
      </c>
      <c r="I162" s="56">
        <f t="shared" si="39"/>
        <v>150</v>
      </c>
      <c r="J162" s="56">
        <f t="shared" si="40"/>
        <v>21306</v>
      </c>
      <c r="K162" s="57">
        <f t="shared" si="41"/>
        <v>0.9930089485458613</v>
      </c>
      <c r="L162" s="57">
        <f t="shared" si="42"/>
        <v>-1</v>
      </c>
      <c r="M162" s="57">
        <f t="shared" si="43"/>
        <v>-1</v>
      </c>
      <c r="R162" s="53"/>
      <c r="S162" s="53"/>
      <c r="T162" s="53"/>
      <c r="U162" s="53"/>
      <c r="V162" s="53"/>
    </row>
    <row r="163" spans="1:22" s="51" customFormat="1" x14ac:dyDescent="0.2">
      <c r="B163" s="66" t="s">
        <v>218</v>
      </c>
      <c r="C163" s="51" t="s">
        <v>219</v>
      </c>
      <c r="D163" s="56">
        <v>553678.74</v>
      </c>
      <c r="E163" s="56">
        <v>552178.74</v>
      </c>
      <c r="F163" s="56">
        <v>0</v>
      </c>
      <c r="G163" s="56">
        <v>0</v>
      </c>
      <c r="H163" s="56">
        <v>0</v>
      </c>
      <c r="I163" s="56">
        <f t="shared" si="39"/>
        <v>0</v>
      </c>
      <c r="J163" s="56">
        <f t="shared" si="40"/>
        <v>552178.74</v>
      </c>
      <c r="K163" s="57">
        <f t="shared" si="41"/>
        <v>1</v>
      </c>
      <c r="L163" s="57">
        <f t="shared" si="42"/>
        <v>-1</v>
      </c>
      <c r="M163" s="57">
        <f t="shared" si="43"/>
        <v>-1</v>
      </c>
      <c r="R163" s="53"/>
      <c r="S163" s="53"/>
      <c r="T163" s="53"/>
      <c r="U163" s="53"/>
      <c r="V163" s="53"/>
    </row>
    <row r="164" spans="1:22" s="51" customFormat="1" x14ac:dyDescent="0.2">
      <c r="A164" s="63" t="s">
        <v>248</v>
      </c>
      <c r="B164" s="71"/>
      <c r="C164" s="63"/>
      <c r="D164" s="64">
        <v>79297109.530000001</v>
      </c>
      <c r="E164" s="64">
        <v>72252703.879999995</v>
      </c>
      <c r="F164" s="64">
        <v>1283427.2399999998</v>
      </c>
      <c r="G164" s="64">
        <v>1283427.2399999998</v>
      </c>
      <c r="H164" s="64">
        <v>91354.93</v>
      </c>
      <c r="I164" s="64">
        <f t="shared" si="39"/>
        <v>1374782.1699999997</v>
      </c>
      <c r="J164" s="64">
        <f t="shared" si="40"/>
        <v>70877921.709999993</v>
      </c>
      <c r="K164" s="65">
        <f t="shared" si="41"/>
        <v>0.98097258516050423</v>
      </c>
      <c r="L164" s="65">
        <f t="shared" si="42"/>
        <v>-0.9822369659392739</v>
      </c>
      <c r="M164" s="65">
        <f t="shared" si="43"/>
        <v>-0.78684359127128622</v>
      </c>
      <c r="R164" s="53"/>
      <c r="S164" s="53"/>
      <c r="T164" s="53"/>
      <c r="U164" s="53"/>
      <c r="V164" s="53"/>
    </row>
    <row r="165" spans="1:22" s="51" customFormat="1" x14ac:dyDescent="0.2">
      <c r="A165" s="51" t="s">
        <v>249</v>
      </c>
      <c r="B165" s="66" t="s">
        <v>97</v>
      </c>
      <c r="C165" s="51" t="s">
        <v>98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39"/>
        <v>0</v>
      </c>
      <c r="J165" s="56">
        <f t="shared" si="40"/>
        <v>0</v>
      </c>
      <c r="K165" s="57" t="str">
        <f t="shared" si="41"/>
        <v>NA</v>
      </c>
      <c r="L165" s="57" t="str">
        <f t="shared" si="42"/>
        <v>NA</v>
      </c>
      <c r="M165" s="57" t="str">
        <f t="shared" si="43"/>
        <v>NA</v>
      </c>
      <c r="R165" s="53"/>
      <c r="S165" s="53"/>
      <c r="T165" s="53"/>
      <c r="U165" s="53"/>
      <c r="V165" s="53"/>
    </row>
    <row r="166" spans="1:22" s="51" customFormat="1" x14ac:dyDescent="0.2">
      <c r="B166" s="66" t="s">
        <v>99</v>
      </c>
      <c r="C166" s="51" t="s">
        <v>100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39"/>
        <v>0</v>
      </c>
      <c r="J166" s="56">
        <f t="shared" si="40"/>
        <v>0</v>
      </c>
      <c r="K166" s="57" t="str">
        <f t="shared" si="41"/>
        <v>NA</v>
      </c>
      <c r="L166" s="57" t="str">
        <f t="shared" si="42"/>
        <v>NA</v>
      </c>
      <c r="M166" s="57" t="str">
        <f t="shared" si="43"/>
        <v>NA</v>
      </c>
      <c r="R166" s="53"/>
      <c r="S166" s="53"/>
      <c r="T166" s="53"/>
      <c r="U166" s="53"/>
      <c r="V166" s="53"/>
    </row>
    <row r="167" spans="1:22" s="51" customFormat="1" x14ac:dyDescent="0.2">
      <c r="B167" s="66" t="s">
        <v>104</v>
      </c>
      <c r="C167" s="51" t="s">
        <v>105</v>
      </c>
      <c r="D167" s="56">
        <v>71000</v>
      </c>
      <c r="E167" s="56">
        <v>90000</v>
      </c>
      <c r="F167" s="56">
        <v>0</v>
      </c>
      <c r="G167" s="56">
        <v>0</v>
      </c>
      <c r="H167" s="56">
        <v>0</v>
      </c>
      <c r="I167" s="56">
        <f t="shared" si="39"/>
        <v>0</v>
      </c>
      <c r="J167" s="56">
        <f t="shared" si="40"/>
        <v>90000</v>
      </c>
      <c r="K167" s="57">
        <f t="shared" si="41"/>
        <v>1</v>
      </c>
      <c r="L167" s="57">
        <f t="shared" si="42"/>
        <v>-1</v>
      </c>
      <c r="M167" s="57">
        <f t="shared" si="43"/>
        <v>-1</v>
      </c>
      <c r="R167" s="53"/>
      <c r="S167" s="53"/>
      <c r="T167" s="53"/>
      <c r="U167" s="53"/>
      <c r="V167" s="53"/>
    </row>
    <row r="168" spans="1:22" s="51" customFormat="1" x14ac:dyDescent="0.2">
      <c r="B168" s="66" t="s">
        <v>250</v>
      </c>
      <c r="C168" s="51" t="s">
        <v>251</v>
      </c>
      <c r="D168" s="56">
        <v>844277.48</v>
      </c>
      <c r="E168" s="56">
        <v>844277.48</v>
      </c>
      <c r="F168" s="56">
        <v>0</v>
      </c>
      <c r="G168" s="56">
        <v>0</v>
      </c>
      <c r="H168" s="56">
        <v>0</v>
      </c>
      <c r="I168" s="56">
        <f t="shared" si="39"/>
        <v>0</v>
      </c>
      <c r="J168" s="56">
        <f t="shared" si="40"/>
        <v>844277.48</v>
      </c>
      <c r="K168" s="57">
        <f t="shared" si="41"/>
        <v>1</v>
      </c>
      <c r="L168" s="57">
        <f t="shared" si="42"/>
        <v>-1</v>
      </c>
      <c r="M168" s="57">
        <f t="shared" si="43"/>
        <v>-1</v>
      </c>
      <c r="R168" s="53"/>
      <c r="S168" s="53"/>
      <c r="T168" s="53"/>
      <c r="U168" s="53"/>
      <c r="V168" s="53"/>
    </row>
    <row r="169" spans="1:22" s="51" customFormat="1" x14ac:dyDescent="0.2">
      <c r="B169" s="66" t="s">
        <v>114</v>
      </c>
      <c r="C169" s="51" t="s">
        <v>115</v>
      </c>
      <c r="D169" s="56">
        <v>206465.5</v>
      </c>
      <c r="E169" s="56">
        <v>206465.5</v>
      </c>
      <c r="F169" s="56">
        <v>1917.41</v>
      </c>
      <c r="G169" s="56">
        <v>1917.41</v>
      </c>
      <c r="H169" s="56">
        <v>0</v>
      </c>
      <c r="I169" s="56">
        <f t="shared" si="39"/>
        <v>1917.41</v>
      </c>
      <c r="J169" s="56">
        <f t="shared" si="40"/>
        <v>204548.09</v>
      </c>
      <c r="K169" s="57">
        <f t="shared" si="41"/>
        <v>0.99071316999692438</v>
      </c>
      <c r="L169" s="57">
        <f t="shared" si="42"/>
        <v>-0.99071316999692438</v>
      </c>
      <c r="M169" s="57">
        <f t="shared" si="43"/>
        <v>-0.88855803996309313</v>
      </c>
      <c r="R169" s="53"/>
      <c r="S169" s="53"/>
      <c r="T169" s="53"/>
      <c r="U169" s="53"/>
      <c r="V169" s="53"/>
    </row>
    <row r="170" spans="1:22" s="51" customFormat="1" x14ac:dyDescent="0.2">
      <c r="B170" s="66" t="s">
        <v>116</v>
      </c>
      <c r="C170" s="51" t="s">
        <v>117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f t="shared" si="39"/>
        <v>0</v>
      </c>
      <c r="J170" s="56">
        <f t="shared" si="40"/>
        <v>0</v>
      </c>
      <c r="K170" s="57" t="str">
        <f t="shared" si="41"/>
        <v>NA</v>
      </c>
      <c r="L170" s="57" t="str">
        <f t="shared" si="42"/>
        <v>NA</v>
      </c>
      <c r="M170" s="57" t="str">
        <f t="shared" si="43"/>
        <v>NA</v>
      </c>
      <c r="R170" s="53"/>
      <c r="S170" s="53"/>
      <c r="T170" s="53"/>
      <c r="U170" s="53"/>
      <c r="V170" s="53"/>
    </row>
    <row r="171" spans="1:22" s="51" customFormat="1" x14ac:dyDescent="0.2">
      <c r="B171" s="66" t="s">
        <v>226</v>
      </c>
      <c r="C171" s="51" t="s">
        <v>227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39"/>
        <v>0</v>
      </c>
      <c r="J171" s="56">
        <f t="shared" si="40"/>
        <v>0</v>
      </c>
      <c r="K171" s="57" t="str">
        <f t="shared" si="41"/>
        <v>NA</v>
      </c>
      <c r="L171" s="57" t="str">
        <f t="shared" si="42"/>
        <v>NA</v>
      </c>
      <c r="M171" s="57" t="str">
        <f t="shared" si="43"/>
        <v>NA</v>
      </c>
      <c r="R171" s="53"/>
      <c r="S171" s="53"/>
      <c r="T171" s="53"/>
      <c r="U171" s="53"/>
      <c r="V171" s="53"/>
    </row>
    <row r="172" spans="1:22" s="51" customFormat="1" x14ac:dyDescent="0.2">
      <c r="B172" s="66" t="s">
        <v>124</v>
      </c>
      <c r="C172" s="51" t="s">
        <v>125</v>
      </c>
      <c r="D172" s="56">
        <v>116890.15</v>
      </c>
      <c r="E172" s="56">
        <v>116890.15</v>
      </c>
      <c r="F172" s="56">
        <v>0</v>
      </c>
      <c r="G172" s="56">
        <v>0</v>
      </c>
      <c r="H172" s="56">
        <v>0</v>
      </c>
      <c r="I172" s="56">
        <f t="shared" si="39"/>
        <v>0</v>
      </c>
      <c r="J172" s="56">
        <f t="shared" si="40"/>
        <v>116890.15</v>
      </c>
      <c r="K172" s="57">
        <f t="shared" si="41"/>
        <v>1</v>
      </c>
      <c r="L172" s="57">
        <f t="shared" si="42"/>
        <v>-1</v>
      </c>
      <c r="M172" s="57">
        <f t="shared" si="43"/>
        <v>-1</v>
      </c>
      <c r="R172" s="53"/>
      <c r="S172" s="53"/>
      <c r="T172" s="53"/>
      <c r="U172" s="53"/>
      <c r="V172" s="53"/>
    </row>
    <row r="173" spans="1:22" s="51" customFormat="1" x14ac:dyDescent="0.2">
      <c r="B173" s="66" t="s">
        <v>232</v>
      </c>
      <c r="C173" s="51" t="s">
        <v>233</v>
      </c>
      <c r="D173" s="56">
        <v>0</v>
      </c>
      <c r="E173" s="56">
        <v>0</v>
      </c>
      <c r="F173" s="56">
        <v>4545.7299999999996</v>
      </c>
      <c r="G173" s="56">
        <v>4545.7299999999996</v>
      </c>
      <c r="H173" s="56">
        <v>0</v>
      </c>
      <c r="I173" s="56">
        <f t="shared" si="39"/>
        <v>4545.7299999999996</v>
      </c>
      <c r="J173" s="56">
        <f t="shared" si="40"/>
        <v>-4545.7299999999996</v>
      </c>
      <c r="K173" s="57" t="str">
        <f t="shared" si="41"/>
        <v>NA</v>
      </c>
      <c r="L173" s="57" t="str">
        <f t="shared" si="42"/>
        <v>NA</v>
      </c>
      <c r="M173" s="57" t="str">
        <f t="shared" si="43"/>
        <v>NA</v>
      </c>
      <c r="R173" s="53"/>
      <c r="S173" s="53"/>
      <c r="T173" s="53"/>
      <c r="U173" s="53"/>
      <c r="V173" s="53"/>
    </row>
    <row r="174" spans="1:22" s="51" customFormat="1" x14ac:dyDescent="0.2">
      <c r="B174" s="66" t="s">
        <v>252</v>
      </c>
      <c r="C174" s="51" t="s">
        <v>253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f t="shared" si="39"/>
        <v>0</v>
      </c>
      <c r="J174" s="56">
        <f t="shared" si="40"/>
        <v>0</v>
      </c>
      <c r="K174" s="57" t="str">
        <f t="shared" si="41"/>
        <v>NA</v>
      </c>
      <c r="L174" s="57" t="str">
        <f t="shared" si="42"/>
        <v>NA</v>
      </c>
      <c r="M174" s="57" t="str">
        <f t="shared" si="43"/>
        <v>NA</v>
      </c>
      <c r="R174" s="53"/>
      <c r="S174" s="53"/>
      <c r="T174" s="53"/>
      <c r="U174" s="53"/>
      <c r="V174" s="53"/>
    </row>
    <row r="175" spans="1:22" s="51" customFormat="1" x14ac:dyDescent="0.2">
      <c r="B175" s="66" t="s">
        <v>126</v>
      </c>
      <c r="C175" s="51" t="s">
        <v>127</v>
      </c>
      <c r="D175" s="56">
        <v>2255990.8199999998</v>
      </c>
      <c r="E175" s="56">
        <v>2255990.8199999998</v>
      </c>
      <c r="F175" s="56">
        <v>294830.79000000004</v>
      </c>
      <c r="G175" s="56">
        <v>294830.79000000004</v>
      </c>
      <c r="H175" s="56">
        <v>0</v>
      </c>
      <c r="I175" s="56">
        <f t="shared" si="39"/>
        <v>294830.79000000004</v>
      </c>
      <c r="J175" s="56">
        <f t="shared" si="40"/>
        <v>1961160.0299999998</v>
      </c>
      <c r="K175" s="57">
        <f t="shared" si="41"/>
        <v>0.86931206129641958</v>
      </c>
      <c r="L175" s="57">
        <f t="shared" si="42"/>
        <v>-0.86931206129641958</v>
      </c>
      <c r="M175" s="57">
        <f t="shared" si="43"/>
        <v>0.5682552644429647</v>
      </c>
      <c r="R175" s="53"/>
      <c r="S175" s="53"/>
      <c r="T175" s="53"/>
      <c r="U175" s="53"/>
      <c r="V175" s="53"/>
    </row>
    <row r="176" spans="1:22" s="51" customFormat="1" x14ac:dyDescent="0.2">
      <c r="B176" s="66" t="s">
        <v>128</v>
      </c>
      <c r="C176" s="51" t="s">
        <v>129</v>
      </c>
      <c r="D176" s="56">
        <v>6451699.5</v>
      </c>
      <c r="E176" s="56">
        <v>6451699.5</v>
      </c>
      <c r="F176" s="56">
        <v>323854.31000000006</v>
      </c>
      <c r="G176" s="56">
        <v>323854.31000000006</v>
      </c>
      <c r="H176" s="56">
        <v>0</v>
      </c>
      <c r="I176" s="56">
        <f t="shared" si="39"/>
        <v>323854.31000000006</v>
      </c>
      <c r="J176" s="56">
        <f t="shared" si="40"/>
        <v>6127845.1899999995</v>
      </c>
      <c r="K176" s="57">
        <f t="shared" si="41"/>
        <v>0.94980325571580004</v>
      </c>
      <c r="L176" s="57">
        <f t="shared" si="42"/>
        <v>-0.94980325571580004</v>
      </c>
      <c r="M176" s="57">
        <f t="shared" si="43"/>
        <v>-0.39763906858960174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130</v>
      </c>
      <c r="C177" s="51" t="s">
        <v>131</v>
      </c>
      <c r="D177" s="56">
        <v>3863486.62</v>
      </c>
      <c r="E177" s="56">
        <v>3863486.62</v>
      </c>
      <c r="F177" s="56">
        <v>1939.89</v>
      </c>
      <c r="G177" s="56">
        <v>1939.89</v>
      </c>
      <c r="H177" s="56">
        <v>0</v>
      </c>
      <c r="I177" s="56">
        <f t="shared" si="39"/>
        <v>1939.89</v>
      </c>
      <c r="J177" s="56">
        <f t="shared" si="40"/>
        <v>3861546.73</v>
      </c>
      <c r="K177" s="57">
        <f t="shared" si="41"/>
        <v>0.99949789136321632</v>
      </c>
      <c r="L177" s="57">
        <f t="shared" si="42"/>
        <v>-0.99949789136321632</v>
      </c>
      <c r="M177" s="57">
        <f t="shared" si="43"/>
        <v>-0.99397469635859637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132</v>
      </c>
      <c r="C178" s="51" t="s">
        <v>133</v>
      </c>
      <c r="D178" s="56">
        <v>25080</v>
      </c>
      <c r="E178" s="56">
        <v>25080</v>
      </c>
      <c r="F178" s="56">
        <v>0</v>
      </c>
      <c r="G178" s="56">
        <v>0</v>
      </c>
      <c r="H178" s="56">
        <v>0</v>
      </c>
      <c r="I178" s="56">
        <f t="shared" si="39"/>
        <v>0</v>
      </c>
      <c r="J178" s="56">
        <f t="shared" si="40"/>
        <v>25080</v>
      </c>
      <c r="K178" s="57">
        <f t="shared" si="41"/>
        <v>1</v>
      </c>
      <c r="L178" s="57">
        <f t="shared" si="42"/>
        <v>-1</v>
      </c>
      <c r="M178" s="57">
        <f t="shared" si="43"/>
        <v>-1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136</v>
      </c>
      <c r="C179" s="51" t="s">
        <v>137</v>
      </c>
      <c r="D179" s="56">
        <v>1268750</v>
      </c>
      <c r="E179" s="56">
        <v>1268750</v>
      </c>
      <c r="F179" s="56">
        <v>101861.81</v>
      </c>
      <c r="G179" s="56">
        <v>101861.81</v>
      </c>
      <c r="H179" s="56">
        <v>0</v>
      </c>
      <c r="I179" s="56">
        <f t="shared" si="39"/>
        <v>101861.81</v>
      </c>
      <c r="J179" s="56">
        <f t="shared" si="40"/>
        <v>1166888.19</v>
      </c>
      <c r="K179" s="57">
        <f t="shared" si="41"/>
        <v>0.91971482955665018</v>
      </c>
      <c r="L179" s="57">
        <f t="shared" si="42"/>
        <v>-0.91971482955665018</v>
      </c>
      <c r="M179" s="57">
        <f t="shared" si="43"/>
        <v>-3.6577954679803022E-2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138</v>
      </c>
      <c r="C180" s="51" t="s">
        <v>139</v>
      </c>
      <c r="D180" s="56">
        <v>0</v>
      </c>
      <c r="E180" s="56">
        <v>0</v>
      </c>
      <c r="F180" s="56">
        <v>8930.1900000000023</v>
      </c>
      <c r="G180" s="56">
        <v>8930.1900000000023</v>
      </c>
      <c r="H180" s="56">
        <v>0</v>
      </c>
      <c r="I180" s="56">
        <f t="shared" si="39"/>
        <v>8930.1900000000023</v>
      </c>
      <c r="J180" s="56">
        <f t="shared" si="40"/>
        <v>-8930.1900000000023</v>
      </c>
      <c r="K180" s="57" t="str">
        <f t="shared" si="41"/>
        <v>NA</v>
      </c>
      <c r="L180" s="57" t="str">
        <f t="shared" si="42"/>
        <v>NA</v>
      </c>
      <c r="M180" s="57" t="str">
        <f t="shared" si="43"/>
        <v>NA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140</v>
      </c>
      <c r="C181" s="51" t="s">
        <v>141</v>
      </c>
      <c r="D181" s="56">
        <v>1814697.4999999998</v>
      </c>
      <c r="E181" s="56">
        <v>1814697.4999999998</v>
      </c>
      <c r="F181" s="56">
        <v>124652.51000000001</v>
      </c>
      <c r="G181" s="56">
        <v>124652.51000000001</v>
      </c>
      <c r="H181" s="56">
        <v>0</v>
      </c>
      <c r="I181" s="56">
        <f t="shared" si="39"/>
        <v>124652.51000000001</v>
      </c>
      <c r="J181" s="56">
        <f t="shared" si="40"/>
        <v>1690044.9899999998</v>
      </c>
      <c r="K181" s="57">
        <f t="shared" si="41"/>
        <v>0.93130948270992819</v>
      </c>
      <c r="L181" s="57">
        <f t="shared" si="42"/>
        <v>-0.93130948270992819</v>
      </c>
      <c r="M181" s="57">
        <f t="shared" si="43"/>
        <v>-0.17571379251913874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154</v>
      </c>
      <c r="C182" s="51" t="s">
        <v>155</v>
      </c>
      <c r="D182" s="56">
        <v>237387.68</v>
      </c>
      <c r="E182" s="56">
        <v>237387.68</v>
      </c>
      <c r="F182" s="56">
        <v>11373.08</v>
      </c>
      <c r="G182" s="56">
        <v>11373.08</v>
      </c>
      <c r="H182" s="56">
        <v>0</v>
      </c>
      <c r="I182" s="56">
        <f t="shared" si="39"/>
        <v>11373.08</v>
      </c>
      <c r="J182" s="56">
        <f t="shared" si="40"/>
        <v>226014.6</v>
      </c>
      <c r="K182" s="57">
        <f t="shared" si="41"/>
        <v>0.95209068979485378</v>
      </c>
      <c r="L182" s="57">
        <f t="shared" si="42"/>
        <v>-0.95209068979485378</v>
      </c>
      <c r="M182" s="57">
        <f t="shared" si="43"/>
        <v>-0.42508827753824463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156</v>
      </c>
      <c r="C183" s="51" t="s">
        <v>157</v>
      </c>
      <c r="D183" s="56">
        <v>1290336.6400000006</v>
      </c>
      <c r="E183" s="56">
        <v>1416011.6400000006</v>
      </c>
      <c r="F183" s="56">
        <v>81311.58</v>
      </c>
      <c r="G183" s="56">
        <v>81311.58</v>
      </c>
      <c r="H183" s="56">
        <v>-20614.12</v>
      </c>
      <c r="I183" s="56">
        <f t="shared" si="39"/>
        <v>60697.460000000006</v>
      </c>
      <c r="J183" s="56">
        <f t="shared" si="40"/>
        <v>1355314.1800000006</v>
      </c>
      <c r="K183" s="57">
        <f t="shared" si="41"/>
        <v>0.95713491451242594</v>
      </c>
      <c r="L183" s="57">
        <f t="shared" si="42"/>
        <v>-0.94257703983280816</v>
      </c>
      <c r="M183" s="57">
        <f t="shared" si="43"/>
        <v>-0.3109244779936981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254</v>
      </c>
      <c r="C184" s="51" t="s">
        <v>255</v>
      </c>
      <c r="D184" s="56">
        <v>108000</v>
      </c>
      <c r="E184" s="56">
        <v>108000</v>
      </c>
      <c r="F184" s="56">
        <v>0</v>
      </c>
      <c r="G184" s="56">
        <v>0</v>
      </c>
      <c r="H184" s="56">
        <v>0</v>
      </c>
      <c r="I184" s="56">
        <f t="shared" si="39"/>
        <v>0</v>
      </c>
      <c r="J184" s="56">
        <f t="shared" si="40"/>
        <v>108000</v>
      </c>
      <c r="K184" s="57">
        <f t="shared" si="41"/>
        <v>1</v>
      </c>
      <c r="L184" s="57">
        <f t="shared" si="42"/>
        <v>-1</v>
      </c>
      <c r="M184" s="57">
        <f t="shared" si="43"/>
        <v>-1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256</v>
      </c>
      <c r="C185" s="51" t="s">
        <v>257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39"/>
        <v>0</v>
      </c>
      <c r="J185" s="56">
        <f t="shared" si="40"/>
        <v>0</v>
      </c>
      <c r="K185" s="57" t="str">
        <f t="shared" si="41"/>
        <v>NA</v>
      </c>
      <c r="L185" s="57" t="str">
        <f t="shared" si="42"/>
        <v>NA</v>
      </c>
      <c r="M185" s="57" t="str">
        <f t="shared" si="43"/>
        <v>NA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166</v>
      </c>
      <c r="C186" s="51" t="s">
        <v>167</v>
      </c>
      <c r="D186" s="56">
        <v>270000</v>
      </c>
      <c r="E186" s="56">
        <v>270000</v>
      </c>
      <c r="F186" s="56">
        <v>0</v>
      </c>
      <c r="G186" s="56">
        <v>0</v>
      </c>
      <c r="H186" s="56">
        <v>0</v>
      </c>
      <c r="I186" s="56">
        <f t="shared" si="39"/>
        <v>0</v>
      </c>
      <c r="J186" s="56">
        <f t="shared" si="40"/>
        <v>270000</v>
      </c>
      <c r="K186" s="57">
        <f t="shared" si="41"/>
        <v>1</v>
      </c>
      <c r="L186" s="57">
        <f t="shared" si="42"/>
        <v>-1</v>
      </c>
      <c r="M186" s="57">
        <f t="shared" si="43"/>
        <v>-1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258</v>
      </c>
      <c r="C187" s="51" t="s">
        <v>259</v>
      </c>
      <c r="D187" s="56">
        <v>0</v>
      </c>
      <c r="E187" s="56">
        <v>0</v>
      </c>
      <c r="F187" s="56">
        <v>0</v>
      </c>
      <c r="G187" s="56">
        <v>0</v>
      </c>
      <c r="H187" s="56">
        <v>0</v>
      </c>
      <c r="I187" s="56">
        <f t="shared" si="39"/>
        <v>0</v>
      </c>
      <c r="J187" s="56">
        <f t="shared" si="40"/>
        <v>0</v>
      </c>
      <c r="K187" s="57" t="str">
        <f t="shared" si="41"/>
        <v>NA</v>
      </c>
      <c r="L187" s="57" t="str">
        <f t="shared" si="42"/>
        <v>NA</v>
      </c>
      <c r="M187" s="57" t="str">
        <f t="shared" si="43"/>
        <v>NA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168</v>
      </c>
      <c r="C188" s="51" t="s">
        <v>169</v>
      </c>
      <c r="D188" s="56">
        <v>1200</v>
      </c>
      <c r="E188" s="56">
        <v>1200</v>
      </c>
      <c r="F188" s="56">
        <v>0</v>
      </c>
      <c r="G188" s="56">
        <v>0</v>
      </c>
      <c r="H188" s="56">
        <v>0</v>
      </c>
      <c r="I188" s="56">
        <f t="shared" si="39"/>
        <v>0</v>
      </c>
      <c r="J188" s="56">
        <f t="shared" si="40"/>
        <v>1200</v>
      </c>
      <c r="K188" s="57">
        <f t="shared" si="41"/>
        <v>1</v>
      </c>
      <c r="L188" s="57">
        <f t="shared" si="42"/>
        <v>-1</v>
      </c>
      <c r="M188" s="57">
        <f t="shared" si="43"/>
        <v>-1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242</v>
      </c>
      <c r="C189" s="51" t="s">
        <v>243</v>
      </c>
      <c r="D189" s="56">
        <v>500</v>
      </c>
      <c r="E189" s="56">
        <v>500</v>
      </c>
      <c r="F189" s="56">
        <v>0</v>
      </c>
      <c r="G189" s="56">
        <v>0</v>
      </c>
      <c r="H189" s="56">
        <v>0</v>
      </c>
      <c r="I189" s="56">
        <f t="shared" si="39"/>
        <v>0</v>
      </c>
      <c r="J189" s="56">
        <f t="shared" si="40"/>
        <v>500</v>
      </c>
      <c r="K189" s="57">
        <f t="shared" si="41"/>
        <v>1</v>
      </c>
      <c r="L189" s="57">
        <f t="shared" si="42"/>
        <v>-1</v>
      </c>
      <c r="M189" s="57">
        <f t="shared" si="43"/>
        <v>-1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170</v>
      </c>
      <c r="C190" s="51" t="s">
        <v>171</v>
      </c>
      <c r="D190" s="56">
        <v>7248.5</v>
      </c>
      <c r="E190" s="56">
        <v>7248.5</v>
      </c>
      <c r="F190" s="56">
        <v>0</v>
      </c>
      <c r="G190" s="56">
        <v>0</v>
      </c>
      <c r="H190" s="56">
        <v>0</v>
      </c>
      <c r="I190" s="56">
        <f t="shared" si="39"/>
        <v>0</v>
      </c>
      <c r="J190" s="56">
        <f t="shared" si="40"/>
        <v>7248.5</v>
      </c>
      <c r="K190" s="57">
        <f t="shared" si="41"/>
        <v>1</v>
      </c>
      <c r="L190" s="57">
        <f t="shared" si="42"/>
        <v>-1</v>
      </c>
      <c r="M190" s="57">
        <f t="shared" si="43"/>
        <v>-1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172</v>
      </c>
      <c r="C191" s="51" t="s">
        <v>173</v>
      </c>
      <c r="D191" s="56">
        <v>1916000</v>
      </c>
      <c r="E191" s="56">
        <v>1900000</v>
      </c>
      <c r="F191" s="56">
        <v>0</v>
      </c>
      <c r="G191" s="56">
        <v>0</v>
      </c>
      <c r="H191" s="56">
        <v>0</v>
      </c>
      <c r="I191" s="56">
        <f t="shared" si="39"/>
        <v>0</v>
      </c>
      <c r="J191" s="56">
        <f t="shared" si="40"/>
        <v>1900000</v>
      </c>
      <c r="K191" s="57">
        <f t="shared" si="41"/>
        <v>1</v>
      </c>
      <c r="L191" s="57">
        <f t="shared" si="42"/>
        <v>-1</v>
      </c>
      <c r="M191" s="57">
        <f t="shared" si="43"/>
        <v>-1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178</v>
      </c>
      <c r="C192" s="51" t="s">
        <v>179</v>
      </c>
      <c r="D192" s="56">
        <v>285849</v>
      </c>
      <c r="E192" s="56">
        <v>355789.37</v>
      </c>
      <c r="F192" s="56">
        <v>705.34</v>
      </c>
      <c r="G192" s="56">
        <v>705.34</v>
      </c>
      <c r="H192" s="56">
        <v>280</v>
      </c>
      <c r="I192" s="56">
        <f t="shared" si="39"/>
        <v>985.34</v>
      </c>
      <c r="J192" s="56">
        <f t="shared" si="40"/>
        <v>354804.02999999997</v>
      </c>
      <c r="K192" s="57">
        <f t="shared" si="41"/>
        <v>0.99723055244736503</v>
      </c>
      <c r="L192" s="57">
        <f t="shared" si="42"/>
        <v>-0.99801753492522827</v>
      </c>
      <c r="M192" s="57">
        <f t="shared" si="43"/>
        <v>-0.97621041910274042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186</v>
      </c>
      <c r="C193" s="51" t="s">
        <v>187</v>
      </c>
      <c r="D193" s="56">
        <v>522806.29</v>
      </c>
      <c r="E193" s="56">
        <v>626687.27</v>
      </c>
      <c r="F193" s="56">
        <v>8969.69</v>
      </c>
      <c r="G193" s="56">
        <v>8969.69</v>
      </c>
      <c r="H193" s="56">
        <v>6204.5399999999991</v>
      </c>
      <c r="I193" s="56">
        <f t="shared" si="39"/>
        <v>15174.23</v>
      </c>
      <c r="J193" s="56">
        <f t="shared" si="40"/>
        <v>611513.04</v>
      </c>
      <c r="K193" s="57">
        <f t="shared" si="41"/>
        <v>0.97578659927143574</v>
      </c>
      <c r="L193" s="57">
        <f t="shared" si="42"/>
        <v>-0.98568713546710474</v>
      </c>
      <c r="M193" s="57">
        <f t="shared" si="43"/>
        <v>-0.82824562560525605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190</v>
      </c>
      <c r="C194" s="51" t="s">
        <v>191</v>
      </c>
      <c r="D194" s="56">
        <v>249705.9</v>
      </c>
      <c r="E194" s="56">
        <v>254705.9</v>
      </c>
      <c r="F194" s="56">
        <v>3584</v>
      </c>
      <c r="G194" s="56">
        <v>3584</v>
      </c>
      <c r="H194" s="56">
        <v>5584.06</v>
      </c>
      <c r="I194" s="56">
        <f t="shared" si="39"/>
        <v>9168.0600000000013</v>
      </c>
      <c r="J194" s="56">
        <f t="shared" si="40"/>
        <v>245537.84</v>
      </c>
      <c r="K194" s="57">
        <f t="shared" si="41"/>
        <v>0.96400530965321185</v>
      </c>
      <c r="L194" s="57">
        <f t="shared" si="42"/>
        <v>-0.98592886933518231</v>
      </c>
      <c r="M194" s="57">
        <f t="shared" si="43"/>
        <v>-0.83114643202218719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192</v>
      </c>
      <c r="C195" s="51" t="s">
        <v>193</v>
      </c>
      <c r="D195" s="56">
        <v>200000</v>
      </c>
      <c r="E195" s="56">
        <v>200000</v>
      </c>
      <c r="F195" s="56">
        <v>0</v>
      </c>
      <c r="G195" s="56">
        <v>0</v>
      </c>
      <c r="H195" s="56">
        <v>0</v>
      </c>
      <c r="I195" s="56">
        <f t="shared" si="39"/>
        <v>0</v>
      </c>
      <c r="J195" s="56">
        <f t="shared" si="40"/>
        <v>200000</v>
      </c>
      <c r="K195" s="57">
        <f t="shared" si="41"/>
        <v>1</v>
      </c>
      <c r="L195" s="57">
        <f t="shared" si="42"/>
        <v>-1</v>
      </c>
      <c r="M195" s="57">
        <f t="shared" si="43"/>
        <v>-1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194</v>
      </c>
      <c r="C196" s="51" t="s">
        <v>195</v>
      </c>
      <c r="D196" s="56">
        <v>56347</v>
      </c>
      <c r="E196" s="56">
        <v>128422</v>
      </c>
      <c r="F196" s="56">
        <v>1199.96</v>
      </c>
      <c r="G196" s="56">
        <v>1199.96</v>
      </c>
      <c r="H196" s="56">
        <v>20353.16</v>
      </c>
      <c r="I196" s="56">
        <f t="shared" si="39"/>
        <v>21553.119999999999</v>
      </c>
      <c r="J196" s="56">
        <f t="shared" si="40"/>
        <v>106868.88</v>
      </c>
      <c r="K196" s="57">
        <f t="shared" si="41"/>
        <v>0.83216956596221836</v>
      </c>
      <c r="L196" s="57">
        <f t="shared" si="42"/>
        <v>-0.99065611811060406</v>
      </c>
      <c r="M196" s="57">
        <f t="shared" si="43"/>
        <v>-0.88787341732724911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198</v>
      </c>
      <c r="C197" s="51" t="s">
        <v>199</v>
      </c>
      <c r="D197" s="56">
        <v>144950</v>
      </c>
      <c r="E197" s="56">
        <v>150850</v>
      </c>
      <c r="F197" s="56">
        <v>30671.68</v>
      </c>
      <c r="G197" s="56">
        <v>30671.68</v>
      </c>
      <c r="H197" s="56">
        <v>25740.49</v>
      </c>
      <c r="I197" s="56">
        <f t="shared" si="39"/>
        <v>56412.17</v>
      </c>
      <c r="J197" s="56">
        <f t="shared" si="40"/>
        <v>94437.83</v>
      </c>
      <c r="K197" s="57">
        <f t="shared" si="41"/>
        <v>0.62603798475306593</v>
      </c>
      <c r="L197" s="57">
        <f t="shared" si="42"/>
        <v>-0.79667431223069274</v>
      </c>
      <c r="M197" s="57">
        <f t="shared" si="43"/>
        <v>1.4399082532316869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260</v>
      </c>
      <c r="C198" s="51" t="s">
        <v>261</v>
      </c>
      <c r="D198" s="56">
        <v>500</v>
      </c>
      <c r="E198" s="56">
        <v>500</v>
      </c>
      <c r="F198" s="56">
        <v>0</v>
      </c>
      <c r="G198" s="56">
        <v>0</v>
      </c>
      <c r="H198" s="56">
        <v>0</v>
      </c>
      <c r="I198" s="56">
        <f t="shared" si="39"/>
        <v>0</v>
      </c>
      <c r="J198" s="56">
        <f t="shared" si="40"/>
        <v>500</v>
      </c>
      <c r="K198" s="57">
        <f t="shared" si="41"/>
        <v>1</v>
      </c>
      <c r="L198" s="57">
        <f t="shared" si="42"/>
        <v>-1</v>
      </c>
      <c r="M198" s="57">
        <f t="shared" si="43"/>
        <v>-1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206</v>
      </c>
      <c r="C199" s="51" t="s">
        <v>207</v>
      </c>
      <c r="D199" s="56">
        <v>198112</v>
      </c>
      <c r="E199" s="56">
        <v>203012</v>
      </c>
      <c r="F199" s="56">
        <v>0</v>
      </c>
      <c r="G199" s="56">
        <v>0</v>
      </c>
      <c r="H199" s="56">
        <v>7097.5</v>
      </c>
      <c r="I199" s="56">
        <f t="shared" si="39"/>
        <v>7097.5</v>
      </c>
      <c r="J199" s="56">
        <f t="shared" si="40"/>
        <v>195914.5</v>
      </c>
      <c r="K199" s="57">
        <f t="shared" si="41"/>
        <v>0.96503901247216917</v>
      </c>
      <c r="L199" s="57">
        <f t="shared" si="42"/>
        <v>-1</v>
      </c>
      <c r="M199" s="57">
        <f t="shared" si="43"/>
        <v>-1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212</v>
      </c>
      <c r="C200" s="51" t="s">
        <v>213</v>
      </c>
      <c r="D200" s="56">
        <v>104400</v>
      </c>
      <c r="E200" s="56">
        <v>104400</v>
      </c>
      <c r="F200" s="56">
        <v>0</v>
      </c>
      <c r="G200" s="56">
        <v>0</v>
      </c>
      <c r="H200" s="56">
        <v>0</v>
      </c>
      <c r="I200" s="56">
        <f t="shared" si="39"/>
        <v>0</v>
      </c>
      <c r="J200" s="56">
        <f t="shared" si="40"/>
        <v>104400</v>
      </c>
      <c r="K200" s="57">
        <f t="shared" si="41"/>
        <v>1</v>
      </c>
      <c r="L200" s="57">
        <f t="shared" si="42"/>
        <v>-1</v>
      </c>
      <c r="M200" s="57">
        <f t="shared" si="43"/>
        <v>-1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216</v>
      </c>
      <c r="C201" s="51" t="s">
        <v>217</v>
      </c>
      <c r="D201" s="56">
        <v>79938</v>
      </c>
      <c r="E201" s="56">
        <v>87388</v>
      </c>
      <c r="F201" s="56">
        <v>0</v>
      </c>
      <c r="G201" s="56">
        <v>0</v>
      </c>
      <c r="H201" s="56">
        <v>298</v>
      </c>
      <c r="I201" s="56">
        <f t="shared" si="39"/>
        <v>298</v>
      </c>
      <c r="J201" s="56">
        <f t="shared" si="40"/>
        <v>87090</v>
      </c>
      <c r="K201" s="57">
        <f t="shared" si="41"/>
        <v>0.9965899208129263</v>
      </c>
      <c r="L201" s="57">
        <f t="shared" si="42"/>
        <v>-1</v>
      </c>
      <c r="M201" s="57">
        <f t="shared" si="43"/>
        <v>-1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218</v>
      </c>
      <c r="C202" s="51" t="s">
        <v>219</v>
      </c>
      <c r="D202" s="56">
        <v>538678.74</v>
      </c>
      <c r="E202" s="56">
        <v>513678.74</v>
      </c>
      <c r="F202" s="56">
        <v>0</v>
      </c>
      <c r="G202" s="56">
        <v>0</v>
      </c>
      <c r="H202" s="56">
        <v>0</v>
      </c>
      <c r="I202" s="56">
        <f t="shared" ref="I202:I250" si="44">SUM(G202:H202)</f>
        <v>0</v>
      </c>
      <c r="J202" s="56">
        <f t="shared" ref="J202:J250" si="45">E202-I202</f>
        <v>513678.74</v>
      </c>
      <c r="K202" s="57">
        <f t="shared" ref="K202:K250" si="46">IF(E202=0,"NA",J202/E202)</f>
        <v>1</v>
      </c>
      <c r="L202" s="57">
        <f t="shared" ref="L202:L250" si="47">IF(E202=0,"NA",(  ( F202 - (E202/$L$6)) / (E202/$L$6)))</f>
        <v>-1</v>
      </c>
      <c r="M202" s="57">
        <f t="shared" ref="M202:M250" si="48">IF(E202=0,"NA",(  ( G202 - ($M$6*(E202/12))) / ($M$6*(E202/12))))</f>
        <v>-1</v>
      </c>
      <c r="R202" s="53"/>
      <c r="S202" s="53"/>
      <c r="T202" s="53"/>
      <c r="U202" s="53"/>
      <c r="V202" s="53"/>
    </row>
    <row r="203" spans="1:22" s="51" customFormat="1" x14ac:dyDescent="0.2">
      <c r="A203" s="63" t="s">
        <v>262</v>
      </c>
      <c r="B203" s="71"/>
      <c r="C203" s="63"/>
      <c r="D203" s="64">
        <v>23130297.319999997</v>
      </c>
      <c r="E203" s="64">
        <v>23503118.669999998</v>
      </c>
      <c r="F203" s="64">
        <v>1000347.97</v>
      </c>
      <c r="G203" s="64">
        <v>1000347.97</v>
      </c>
      <c r="H203" s="64">
        <v>44943.630000000005</v>
      </c>
      <c r="I203" s="64">
        <f t="shared" si="44"/>
        <v>1045291.6</v>
      </c>
      <c r="J203" s="64">
        <f t="shared" si="45"/>
        <v>22457827.069999997</v>
      </c>
      <c r="K203" s="65">
        <f t="shared" si="46"/>
        <v>0.95552540857761825</v>
      </c>
      <c r="L203" s="65">
        <f t="shared" si="47"/>
        <v>-0.95743764969893674</v>
      </c>
      <c r="M203" s="65">
        <f t="shared" si="48"/>
        <v>-0.48925179638724087</v>
      </c>
      <c r="R203" s="53"/>
      <c r="S203" s="53"/>
      <c r="T203" s="53"/>
      <c r="U203" s="53"/>
      <c r="V203" s="53"/>
    </row>
    <row r="204" spans="1:22" s="51" customFormat="1" x14ac:dyDescent="0.2">
      <c r="A204" s="51" t="s">
        <v>263</v>
      </c>
      <c r="B204" s="66" t="s">
        <v>99</v>
      </c>
      <c r="C204" s="51" t="s">
        <v>100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f t="shared" si="44"/>
        <v>0</v>
      </c>
      <c r="J204" s="56">
        <f t="shared" si="45"/>
        <v>0</v>
      </c>
      <c r="K204" s="57" t="str">
        <f t="shared" si="46"/>
        <v>NA</v>
      </c>
      <c r="L204" s="57" t="str">
        <f t="shared" si="47"/>
        <v>NA</v>
      </c>
      <c r="M204" s="57" t="str">
        <f t="shared" si="48"/>
        <v>NA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101</v>
      </c>
      <c r="C205" s="51" t="s">
        <v>100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f t="shared" si="44"/>
        <v>0</v>
      </c>
      <c r="J205" s="56">
        <f t="shared" si="45"/>
        <v>0</v>
      </c>
      <c r="K205" s="57" t="str">
        <f t="shared" si="46"/>
        <v>NA</v>
      </c>
      <c r="L205" s="57" t="str">
        <f t="shared" si="47"/>
        <v>NA</v>
      </c>
      <c r="M205" s="57" t="str">
        <f t="shared" si="48"/>
        <v>NA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104</v>
      </c>
      <c r="C206" s="51" t="s">
        <v>105</v>
      </c>
      <c r="D206" s="56">
        <v>11500</v>
      </c>
      <c r="E206" s="56">
        <v>12850</v>
      </c>
      <c r="F206" s="56">
        <v>0</v>
      </c>
      <c r="G206" s="56">
        <v>0</v>
      </c>
      <c r="H206" s="56">
        <v>0</v>
      </c>
      <c r="I206" s="56">
        <f t="shared" si="44"/>
        <v>0</v>
      </c>
      <c r="J206" s="56">
        <f t="shared" si="45"/>
        <v>12850</v>
      </c>
      <c r="K206" s="57">
        <f t="shared" si="46"/>
        <v>1</v>
      </c>
      <c r="L206" s="57">
        <f t="shared" si="47"/>
        <v>-1</v>
      </c>
      <c r="M206" s="57">
        <f t="shared" si="48"/>
        <v>-1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126</v>
      </c>
      <c r="C207" s="51" t="s">
        <v>127</v>
      </c>
      <c r="D207" s="56">
        <v>0</v>
      </c>
      <c r="E207" s="56">
        <v>0</v>
      </c>
      <c r="F207" s="56">
        <v>0</v>
      </c>
      <c r="G207" s="56">
        <v>0</v>
      </c>
      <c r="H207" s="56">
        <v>0</v>
      </c>
      <c r="I207" s="56">
        <f t="shared" si="44"/>
        <v>0</v>
      </c>
      <c r="J207" s="56">
        <f t="shared" si="45"/>
        <v>0</v>
      </c>
      <c r="K207" s="57" t="str">
        <f t="shared" si="46"/>
        <v>NA</v>
      </c>
      <c r="L207" s="57" t="str">
        <f t="shared" si="47"/>
        <v>NA</v>
      </c>
      <c r="M207" s="57" t="str">
        <f t="shared" si="48"/>
        <v>NA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130</v>
      </c>
      <c r="C208" s="51" t="s">
        <v>131</v>
      </c>
      <c r="D208" s="56">
        <v>105416</v>
      </c>
      <c r="E208" s="56">
        <v>105416</v>
      </c>
      <c r="F208" s="56">
        <v>0</v>
      </c>
      <c r="G208" s="56">
        <v>0</v>
      </c>
      <c r="H208" s="56">
        <v>0</v>
      </c>
      <c r="I208" s="56">
        <f t="shared" si="44"/>
        <v>0</v>
      </c>
      <c r="J208" s="56">
        <f t="shared" si="45"/>
        <v>105416</v>
      </c>
      <c r="K208" s="57">
        <f t="shared" si="46"/>
        <v>1</v>
      </c>
      <c r="L208" s="57">
        <f t="shared" si="47"/>
        <v>-1</v>
      </c>
      <c r="M208" s="57">
        <f t="shared" si="48"/>
        <v>-1</v>
      </c>
      <c r="R208" s="53"/>
      <c r="S208" s="53"/>
      <c r="T208" s="53"/>
      <c r="U208" s="53"/>
      <c r="V208" s="53"/>
    </row>
    <row r="209" spans="1:22" s="51" customFormat="1" x14ac:dyDescent="0.2">
      <c r="B209" s="66" t="s">
        <v>132</v>
      </c>
      <c r="C209" s="51" t="s">
        <v>133</v>
      </c>
      <c r="D209" s="56">
        <v>0</v>
      </c>
      <c r="E209" s="56">
        <v>15000</v>
      </c>
      <c r="F209" s="56">
        <v>0</v>
      </c>
      <c r="G209" s="56">
        <v>0</v>
      </c>
      <c r="H209" s="56">
        <v>0</v>
      </c>
      <c r="I209" s="56">
        <f t="shared" si="44"/>
        <v>0</v>
      </c>
      <c r="J209" s="56">
        <f t="shared" si="45"/>
        <v>15000</v>
      </c>
      <c r="K209" s="57">
        <f t="shared" si="46"/>
        <v>1</v>
      </c>
      <c r="L209" s="57">
        <f t="shared" si="47"/>
        <v>-1</v>
      </c>
      <c r="M209" s="57">
        <f t="shared" si="48"/>
        <v>-1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154</v>
      </c>
      <c r="C210" s="51" t="s">
        <v>155</v>
      </c>
      <c r="D210" s="56">
        <v>0</v>
      </c>
      <c r="E210" s="56">
        <v>0</v>
      </c>
      <c r="F210" s="56">
        <v>0</v>
      </c>
      <c r="G210" s="56">
        <v>0</v>
      </c>
      <c r="H210" s="56">
        <v>0</v>
      </c>
      <c r="I210" s="56">
        <f t="shared" si="44"/>
        <v>0</v>
      </c>
      <c r="J210" s="56">
        <f t="shared" si="45"/>
        <v>0</v>
      </c>
      <c r="K210" s="57" t="str">
        <f t="shared" si="46"/>
        <v>NA</v>
      </c>
      <c r="L210" s="57" t="str">
        <f t="shared" si="47"/>
        <v>NA</v>
      </c>
      <c r="M210" s="57" t="str">
        <f t="shared" si="48"/>
        <v>NA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156</v>
      </c>
      <c r="C211" s="51" t="s">
        <v>157</v>
      </c>
      <c r="D211" s="56">
        <v>0</v>
      </c>
      <c r="E211" s="56">
        <v>40050</v>
      </c>
      <c r="F211" s="56">
        <v>0</v>
      </c>
      <c r="G211" s="56">
        <v>0</v>
      </c>
      <c r="H211" s="56">
        <v>0</v>
      </c>
      <c r="I211" s="56">
        <f t="shared" si="44"/>
        <v>0</v>
      </c>
      <c r="J211" s="56">
        <f t="shared" si="45"/>
        <v>40050</v>
      </c>
      <c r="K211" s="57">
        <f t="shared" si="46"/>
        <v>1</v>
      </c>
      <c r="L211" s="57">
        <f t="shared" si="47"/>
        <v>-1</v>
      </c>
      <c r="M211" s="57">
        <f t="shared" si="48"/>
        <v>-1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166</v>
      </c>
      <c r="C212" s="51" t="s">
        <v>167</v>
      </c>
      <c r="D212" s="56">
        <v>0</v>
      </c>
      <c r="E212" s="56">
        <v>0</v>
      </c>
      <c r="F212" s="56">
        <v>0</v>
      </c>
      <c r="G212" s="56">
        <v>0</v>
      </c>
      <c r="H212" s="56">
        <v>0</v>
      </c>
      <c r="I212" s="56">
        <f t="shared" si="44"/>
        <v>0</v>
      </c>
      <c r="J212" s="56">
        <f t="shared" si="45"/>
        <v>0</v>
      </c>
      <c r="K212" s="57" t="str">
        <f t="shared" si="46"/>
        <v>NA</v>
      </c>
      <c r="L212" s="57" t="str">
        <f t="shared" si="47"/>
        <v>NA</v>
      </c>
      <c r="M212" s="57" t="str">
        <f t="shared" si="48"/>
        <v>NA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172</v>
      </c>
      <c r="C213" s="51" t="s">
        <v>173</v>
      </c>
      <c r="D213" s="56">
        <v>500</v>
      </c>
      <c r="E213" s="56">
        <v>551250</v>
      </c>
      <c r="F213" s="56">
        <v>0</v>
      </c>
      <c r="G213" s="56">
        <v>0</v>
      </c>
      <c r="H213" s="56">
        <v>0</v>
      </c>
      <c r="I213" s="56">
        <f t="shared" si="44"/>
        <v>0</v>
      </c>
      <c r="J213" s="56">
        <f t="shared" si="45"/>
        <v>551250</v>
      </c>
      <c r="K213" s="57">
        <f t="shared" si="46"/>
        <v>1</v>
      </c>
      <c r="L213" s="57">
        <f t="shared" si="47"/>
        <v>-1</v>
      </c>
      <c r="M213" s="57">
        <f t="shared" si="48"/>
        <v>-1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178</v>
      </c>
      <c r="C214" s="51" t="s">
        <v>179</v>
      </c>
      <c r="D214" s="56">
        <v>0</v>
      </c>
      <c r="E214" s="56">
        <v>19800</v>
      </c>
      <c r="F214" s="56">
        <v>0</v>
      </c>
      <c r="G214" s="56">
        <v>0</v>
      </c>
      <c r="H214" s="56">
        <v>0</v>
      </c>
      <c r="I214" s="56">
        <f t="shared" si="44"/>
        <v>0</v>
      </c>
      <c r="J214" s="56">
        <f t="shared" si="45"/>
        <v>19800</v>
      </c>
      <c r="K214" s="57">
        <f t="shared" si="46"/>
        <v>1</v>
      </c>
      <c r="L214" s="57">
        <f t="shared" si="47"/>
        <v>-1</v>
      </c>
      <c r="M214" s="57">
        <f t="shared" si="48"/>
        <v>-1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186</v>
      </c>
      <c r="C215" s="51" t="s">
        <v>187</v>
      </c>
      <c r="D215" s="56">
        <v>9360</v>
      </c>
      <c r="E215" s="56">
        <v>3510</v>
      </c>
      <c r="F215" s="56">
        <v>0</v>
      </c>
      <c r="G215" s="56">
        <v>0</v>
      </c>
      <c r="H215" s="56">
        <v>0</v>
      </c>
      <c r="I215" s="56">
        <f t="shared" si="44"/>
        <v>0</v>
      </c>
      <c r="J215" s="56">
        <f t="shared" si="45"/>
        <v>3510</v>
      </c>
      <c r="K215" s="57">
        <f t="shared" si="46"/>
        <v>1</v>
      </c>
      <c r="L215" s="57">
        <f t="shared" si="47"/>
        <v>-1</v>
      </c>
      <c r="M215" s="57">
        <f t="shared" si="48"/>
        <v>-1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190</v>
      </c>
      <c r="C216" s="51" t="s">
        <v>191</v>
      </c>
      <c r="D216" s="56">
        <v>3420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44"/>
        <v>0</v>
      </c>
      <c r="J216" s="56">
        <f t="shared" si="45"/>
        <v>0</v>
      </c>
      <c r="K216" s="57" t="str">
        <f t="shared" si="46"/>
        <v>NA</v>
      </c>
      <c r="L216" s="57" t="str">
        <f t="shared" si="47"/>
        <v>NA</v>
      </c>
      <c r="M216" s="57" t="str">
        <f t="shared" si="48"/>
        <v>NA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194</v>
      </c>
      <c r="C217" s="51" t="s">
        <v>195</v>
      </c>
      <c r="D217" s="56">
        <v>1000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44"/>
        <v>0</v>
      </c>
      <c r="J217" s="56">
        <f t="shared" si="45"/>
        <v>0</v>
      </c>
      <c r="K217" s="57" t="str">
        <f t="shared" si="46"/>
        <v>NA</v>
      </c>
      <c r="L217" s="57" t="str">
        <f t="shared" si="47"/>
        <v>NA</v>
      </c>
      <c r="M217" s="57" t="str">
        <f t="shared" si="48"/>
        <v>NA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206</v>
      </c>
      <c r="C218" s="51" t="s">
        <v>207</v>
      </c>
      <c r="D218" s="56">
        <v>79800</v>
      </c>
      <c r="E218" s="56">
        <v>71944.539999999994</v>
      </c>
      <c r="F218" s="56">
        <v>0</v>
      </c>
      <c r="G218" s="56">
        <v>0</v>
      </c>
      <c r="H218" s="56">
        <v>0</v>
      </c>
      <c r="I218" s="56">
        <f t="shared" si="44"/>
        <v>0</v>
      </c>
      <c r="J218" s="56">
        <f t="shared" si="45"/>
        <v>71944.539999999994</v>
      </c>
      <c r="K218" s="57">
        <f t="shared" si="46"/>
        <v>1</v>
      </c>
      <c r="L218" s="57">
        <f t="shared" si="47"/>
        <v>-1</v>
      </c>
      <c r="M218" s="57">
        <f t="shared" si="48"/>
        <v>-1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216</v>
      </c>
      <c r="C219" s="51" t="s">
        <v>217</v>
      </c>
      <c r="D219" s="56">
        <v>10800</v>
      </c>
      <c r="E219" s="56">
        <v>47400</v>
      </c>
      <c r="F219" s="56">
        <v>0</v>
      </c>
      <c r="G219" s="56">
        <v>0</v>
      </c>
      <c r="H219" s="56">
        <v>0</v>
      </c>
      <c r="I219" s="56">
        <f t="shared" si="44"/>
        <v>0</v>
      </c>
      <c r="J219" s="56">
        <f t="shared" si="45"/>
        <v>47400</v>
      </c>
      <c r="K219" s="57">
        <f t="shared" si="46"/>
        <v>1</v>
      </c>
      <c r="L219" s="57">
        <f t="shared" si="47"/>
        <v>-1</v>
      </c>
      <c r="M219" s="57">
        <f t="shared" si="48"/>
        <v>-1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218</v>
      </c>
      <c r="C220" s="51" t="s">
        <v>219</v>
      </c>
      <c r="D220" s="56">
        <v>538678.74</v>
      </c>
      <c r="E220" s="56">
        <v>538678.74</v>
      </c>
      <c r="F220" s="56">
        <v>0</v>
      </c>
      <c r="G220" s="56">
        <v>0</v>
      </c>
      <c r="H220" s="56">
        <v>0</v>
      </c>
      <c r="I220" s="56">
        <f t="shared" si="44"/>
        <v>0</v>
      </c>
      <c r="J220" s="56">
        <f t="shared" si="45"/>
        <v>538678.74</v>
      </c>
      <c r="K220" s="57">
        <f t="shared" si="46"/>
        <v>1</v>
      </c>
      <c r="L220" s="57">
        <f t="shared" si="47"/>
        <v>-1</v>
      </c>
      <c r="M220" s="57">
        <f t="shared" si="48"/>
        <v>-1</v>
      </c>
      <c r="R220" s="53"/>
      <c r="S220" s="53"/>
      <c r="T220" s="53"/>
      <c r="U220" s="53"/>
      <c r="V220" s="53"/>
    </row>
    <row r="221" spans="1:22" s="51" customFormat="1" x14ac:dyDescent="0.2">
      <c r="A221" s="63" t="s">
        <v>264</v>
      </c>
      <c r="B221" s="71"/>
      <c r="C221" s="63"/>
      <c r="D221" s="64">
        <v>760474.74</v>
      </c>
      <c r="E221" s="64">
        <v>1405899.28</v>
      </c>
      <c r="F221" s="64">
        <v>0</v>
      </c>
      <c r="G221" s="64">
        <v>0</v>
      </c>
      <c r="H221" s="64">
        <v>0</v>
      </c>
      <c r="I221" s="64">
        <f t="shared" si="44"/>
        <v>0</v>
      </c>
      <c r="J221" s="64">
        <f t="shared" si="45"/>
        <v>1405899.28</v>
      </c>
      <c r="K221" s="65">
        <f t="shared" si="46"/>
        <v>1</v>
      </c>
      <c r="L221" s="65">
        <f t="shared" si="47"/>
        <v>-1</v>
      </c>
      <c r="M221" s="65">
        <f t="shared" si="48"/>
        <v>-1</v>
      </c>
      <c r="R221" s="53"/>
      <c r="S221" s="53"/>
      <c r="T221" s="53"/>
      <c r="U221" s="53"/>
      <c r="V221" s="53"/>
    </row>
    <row r="222" spans="1:22" s="51" customFormat="1" x14ac:dyDescent="0.2">
      <c r="A222" s="51" t="s">
        <v>265</v>
      </c>
      <c r="B222" s="66" t="s">
        <v>114</v>
      </c>
      <c r="C222" s="51" t="s">
        <v>115</v>
      </c>
      <c r="D222" s="56">
        <v>174314.96</v>
      </c>
      <c r="E222" s="56">
        <v>174314.96</v>
      </c>
      <c r="F222" s="56">
        <v>12635.33</v>
      </c>
      <c r="G222" s="56">
        <v>12635.33</v>
      </c>
      <c r="H222" s="56">
        <v>0</v>
      </c>
      <c r="I222" s="56">
        <f t="shared" si="44"/>
        <v>12635.33</v>
      </c>
      <c r="J222" s="56">
        <f t="shared" si="45"/>
        <v>161679.63</v>
      </c>
      <c r="K222" s="57">
        <f t="shared" si="46"/>
        <v>0.92751436824469924</v>
      </c>
      <c r="L222" s="57">
        <f t="shared" si="47"/>
        <v>-0.92751436824469924</v>
      </c>
      <c r="M222" s="57">
        <f t="shared" si="48"/>
        <v>-0.13017241893638959</v>
      </c>
      <c r="R222" s="53"/>
      <c r="S222" s="53"/>
      <c r="T222" s="53"/>
      <c r="U222" s="53"/>
      <c r="V222" s="53"/>
    </row>
    <row r="223" spans="1:22" s="51" customFormat="1" x14ac:dyDescent="0.2">
      <c r="B223" s="66" t="s">
        <v>266</v>
      </c>
      <c r="C223" s="51" t="s">
        <v>267</v>
      </c>
      <c r="D223" s="56">
        <v>10405181.74999998</v>
      </c>
      <c r="E223" s="56">
        <v>10405181.74999998</v>
      </c>
      <c r="F223" s="56">
        <v>23148.44</v>
      </c>
      <c r="G223" s="56">
        <v>23148.44</v>
      </c>
      <c r="H223" s="56">
        <v>0</v>
      </c>
      <c r="I223" s="56">
        <f t="shared" si="44"/>
        <v>23148.44</v>
      </c>
      <c r="J223" s="56">
        <f t="shared" si="45"/>
        <v>10382033.30999998</v>
      </c>
      <c r="K223" s="57">
        <f t="shared" si="46"/>
        <v>0.99777529690915778</v>
      </c>
      <c r="L223" s="57">
        <f t="shared" si="47"/>
        <v>-0.99777529690915778</v>
      </c>
      <c r="M223" s="57">
        <f t="shared" si="48"/>
        <v>-0.97330356290989339</v>
      </c>
      <c r="R223" s="53"/>
      <c r="S223" s="53"/>
      <c r="T223" s="53"/>
      <c r="U223" s="53"/>
      <c r="V223" s="53"/>
    </row>
    <row r="224" spans="1:22" s="51" customFormat="1" x14ac:dyDescent="0.2">
      <c r="B224" s="66" t="s">
        <v>126</v>
      </c>
      <c r="C224" s="51" t="s">
        <v>127</v>
      </c>
      <c r="D224" s="56">
        <v>0</v>
      </c>
      <c r="E224" s="56">
        <v>8393.0400000000009</v>
      </c>
      <c r="F224" s="56">
        <v>0</v>
      </c>
      <c r="G224" s="56">
        <v>0</v>
      </c>
      <c r="H224" s="56">
        <v>0</v>
      </c>
      <c r="I224" s="56">
        <f t="shared" si="44"/>
        <v>0</v>
      </c>
      <c r="J224" s="56">
        <f t="shared" si="45"/>
        <v>8393.0400000000009</v>
      </c>
      <c r="K224" s="57">
        <f t="shared" si="46"/>
        <v>1</v>
      </c>
      <c r="L224" s="57">
        <f t="shared" si="47"/>
        <v>-1</v>
      </c>
      <c r="M224" s="57">
        <f t="shared" si="48"/>
        <v>-1</v>
      </c>
      <c r="R224" s="53"/>
      <c r="S224" s="53"/>
      <c r="T224" s="53"/>
      <c r="U224" s="53"/>
      <c r="V224" s="53"/>
    </row>
    <row r="225" spans="2:22" s="51" customFormat="1" x14ac:dyDescent="0.2">
      <c r="B225" s="66" t="s">
        <v>130</v>
      </c>
      <c r="C225" s="51" t="s">
        <v>131</v>
      </c>
      <c r="D225" s="56">
        <v>725190</v>
      </c>
      <c r="E225" s="56">
        <v>725617.09</v>
      </c>
      <c r="F225" s="56">
        <v>0</v>
      </c>
      <c r="G225" s="56">
        <v>0</v>
      </c>
      <c r="H225" s="56">
        <v>0</v>
      </c>
      <c r="I225" s="56">
        <f t="shared" si="44"/>
        <v>0</v>
      </c>
      <c r="J225" s="56">
        <f t="shared" si="45"/>
        <v>725617.09</v>
      </c>
      <c r="K225" s="57">
        <f t="shared" si="46"/>
        <v>1</v>
      </c>
      <c r="L225" s="57">
        <f t="shared" si="47"/>
        <v>-1</v>
      </c>
      <c r="M225" s="57">
        <f t="shared" si="48"/>
        <v>-1</v>
      </c>
      <c r="R225" s="53"/>
      <c r="S225" s="53"/>
      <c r="T225" s="53"/>
      <c r="U225" s="53"/>
      <c r="V225" s="53"/>
    </row>
    <row r="226" spans="2:22" s="51" customFormat="1" x14ac:dyDescent="0.2">
      <c r="B226" s="66" t="s">
        <v>136</v>
      </c>
      <c r="C226" s="51" t="s">
        <v>137</v>
      </c>
      <c r="D226" s="56">
        <v>1870500</v>
      </c>
      <c r="E226" s="56">
        <v>1870500</v>
      </c>
      <c r="F226" s="56">
        <v>5910</v>
      </c>
      <c r="G226" s="56">
        <v>5910</v>
      </c>
      <c r="H226" s="56">
        <v>0</v>
      </c>
      <c r="I226" s="56">
        <f t="shared" si="44"/>
        <v>5910</v>
      </c>
      <c r="J226" s="56">
        <f t="shared" si="45"/>
        <v>1864590</v>
      </c>
      <c r="K226" s="57">
        <f t="shared" si="46"/>
        <v>0.99684041700080195</v>
      </c>
      <c r="L226" s="57">
        <f t="shared" si="47"/>
        <v>-0.99684041700080195</v>
      </c>
      <c r="M226" s="57">
        <f t="shared" si="48"/>
        <v>-0.96208500400962305</v>
      </c>
      <c r="R226" s="53"/>
      <c r="S226" s="53"/>
      <c r="T226" s="53"/>
      <c r="U226" s="53"/>
      <c r="V226" s="53"/>
    </row>
    <row r="227" spans="2:22" s="51" customFormat="1" x14ac:dyDescent="0.2">
      <c r="B227" s="66" t="s">
        <v>138</v>
      </c>
      <c r="C227" s="51" t="s">
        <v>139</v>
      </c>
      <c r="D227" s="56">
        <v>0</v>
      </c>
      <c r="E227" s="56">
        <v>0</v>
      </c>
      <c r="F227" s="56">
        <v>493.64</v>
      </c>
      <c r="G227" s="56">
        <v>493.64</v>
      </c>
      <c r="H227" s="56">
        <v>0</v>
      </c>
      <c r="I227" s="56">
        <f t="shared" si="44"/>
        <v>493.64</v>
      </c>
      <c r="J227" s="56">
        <f t="shared" si="45"/>
        <v>-493.64</v>
      </c>
      <c r="K227" s="57" t="str">
        <f t="shared" si="46"/>
        <v>NA</v>
      </c>
      <c r="L227" s="57" t="str">
        <f t="shared" si="47"/>
        <v>NA</v>
      </c>
      <c r="M227" s="57" t="str">
        <f t="shared" si="48"/>
        <v>NA</v>
      </c>
      <c r="R227" s="53"/>
      <c r="S227" s="53"/>
      <c r="T227" s="53"/>
      <c r="U227" s="53"/>
      <c r="V227" s="53"/>
    </row>
    <row r="228" spans="2:22" s="51" customFormat="1" x14ac:dyDescent="0.2">
      <c r="B228" s="66" t="s">
        <v>140</v>
      </c>
      <c r="C228" s="51" t="s">
        <v>141</v>
      </c>
      <c r="D228" s="56">
        <v>2198419.9100000006</v>
      </c>
      <c r="E228" s="56">
        <v>2198419.9100000006</v>
      </c>
      <c r="F228" s="56">
        <v>7205.22</v>
      </c>
      <c r="G228" s="56">
        <v>7205.22</v>
      </c>
      <c r="H228" s="56">
        <v>0</v>
      </c>
      <c r="I228" s="56">
        <f t="shared" si="44"/>
        <v>7205.22</v>
      </c>
      <c r="J228" s="56">
        <f t="shared" si="45"/>
        <v>2191214.6900000004</v>
      </c>
      <c r="K228" s="57">
        <f t="shared" si="46"/>
        <v>0.99672254605809119</v>
      </c>
      <c r="L228" s="57">
        <f t="shared" si="47"/>
        <v>-0.99672254605809119</v>
      </c>
      <c r="M228" s="57">
        <f t="shared" si="48"/>
        <v>-0.960670552697096</v>
      </c>
      <c r="R228" s="53"/>
      <c r="S228" s="53"/>
      <c r="T228" s="53"/>
      <c r="U228" s="53"/>
      <c r="V228" s="53"/>
    </row>
    <row r="229" spans="2:22" s="51" customFormat="1" x14ac:dyDescent="0.2">
      <c r="B229" s="66" t="s">
        <v>142</v>
      </c>
      <c r="C229" s="51" t="s">
        <v>143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44"/>
        <v>0</v>
      </c>
      <c r="J229" s="56">
        <f t="shared" si="45"/>
        <v>0</v>
      </c>
      <c r="K229" s="57" t="str">
        <f t="shared" si="46"/>
        <v>NA</v>
      </c>
      <c r="L229" s="57" t="str">
        <f t="shared" si="47"/>
        <v>NA</v>
      </c>
      <c r="M229" s="57" t="str">
        <f t="shared" si="48"/>
        <v>NA</v>
      </c>
      <c r="R229" s="53"/>
      <c r="S229" s="53"/>
      <c r="T229" s="53"/>
      <c r="U229" s="53"/>
      <c r="V229" s="53"/>
    </row>
    <row r="230" spans="2:22" s="51" customFormat="1" x14ac:dyDescent="0.2">
      <c r="B230" s="66" t="s">
        <v>152</v>
      </c>
      <c r="C230" s="51" t="s">
        <v>153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44"/>
        <v>0</v>
      </c>
      <c r="J230" s="56">
        <f t="shared" si="45"/>
        <v>0</v>
      </c>
      <c r="K230" s="57" t="str">
        <f t="shared" si="46"/>
        <v>NA</v>
      </c>
      <c r="L230" s="57" t="str">
        <f t="shared" si="47"/>
        <v>NA</v>
      </c>
      <c r="M230" s="57" t="str">
        <f t="shared" si="48"/>
        <v>NA</v>
      </c>
      <c r="R230" s="53"/>
      <c r="S230" s="53"/>
      <c r="T230" s="53"/>
      <c r="U230" s="53"/>
      <c r="V230" s="53"/>
    </row>
    <row r="231" spans="2:22" s="51" customFormat="1" x14ac:dyDescent="0.2">
      <c r="B231" s="66" t="s">
        <v>154</v>
      </c>
      <c r="C231" s="51" t="s">
        <v>155</v>
      </c>
      <c r="D231" s="56">
        <v>280356.82000000082</v>
      </c>
      <c r="E231" s="56">
        <v>280393.91000000085</v>
      </c>
      <c r="F231" s="56">
        <v>641.44000000000005</v>
      </c>
      <c r="G231" s="56">
        <v>641.44000000000005</v>
      </c>
      <c r="H231" s="56">
        <v>0</v>
      </c>
      <c r="I231" s="56">
        <f t="shared" si="44"/>
        <v>641.44000000000005</v>
      </c>
      <c r="J231" s="56">
        <f t="shared" si="45"/>
        <v>279752.47000000085</v>
      </c>
      <c r="K231" s="57">
        <f t="shared" si="46"/>
        <v>0.99771236115648876</v>
      </c>
      <c r="L231" s="57">
        <f t="shared" si="47"/>
        <v>-0.99771236115648876</v>
      </c>
      <c r="M231" s="57">
        <f t="shared" si="48"/>
        <v>-0.97254833387786499</v>
      </c>
      <c r="R231" s="53"/>
      <c r="S231" s="53"/>
      <c r="T231" s="53"/>
      <c r="U231" s="53"/>
      <c r="V231" s="53"/>
    </row>
    <row r="232" spans="2:22" s="51" customFormat="1" x14ac:dyDescent="0.2">
      <c r="B232" s="66" t="s">
        <v>156</v>
      </c>
      <c r="C232" s="51" t="s">
        <v>157</v>
      </c>
      <c r="D232" s="56">
        <v>374414</v>
      </c>
      <c r="E232" s="56">
        <v>567651.06000000006</v>
      </c>
      <c r="F232" s="56">
        <v>0</v>
      </c>
      <c r="G232" s="56">
        <v>0</v>
      </c>
      <c r="H232" s="56">
        <v>5138.24</v>
      </c>
      <c r="I232" s="56">
        <f t="shared" si="44"/>
        <v>5138.24</v>
      </c>
      <c r="J232" s="56">
        <f t="shared" si="45"/>
        <v>562512.82000000007</v>
      </c>
      <c r="K232" s="57">
        <f t="shared" si="46"/>
        <v>0.99094824204151055</v>
      </c>
      <c r="L232" s="57">
        <f t="shared" si="47"/>
        <v>-1</v>
      </c>
      <c r="M232" s="57">
        <f t="shared" si="48"/>
        <v>-1</v>
      </c>
      <c r="R232" s="53"/>
      <c r="S232" s="53"/>
      <c r="T232" s="53"/>
      <c r="U232" s="53"/>
      <c r="V232" s="53"/>
    </row>
    <row r="233" spans="2:22" s="51" customFormat="1" x14ac:dyDescent="0.2">
      <c r="B233" s="66" t="s">
        <v>170</v>
      </c>
      <c r="C233" s="51" t="s">
        <v>171</v>
      </c>
      <c r="D233" s="56">
        <v>594</v>
      </c>
      <c r="E233" s="56">
        <v>997.59</v>
      </c>
      <c r="F233" s="56">
        <v>0</v>
      </c>
      <c r="G233" s="56">
        <v>0</v>
      </c>
      <c r="H233" s="56">
        <v>0</v>
      </c>
      <c r="I233" s="56">
        <f t="shared" si="44"/>
        <v>0</v>
      </c>
      <c r="J233" s="56">
        <f t="shared" si="45"/>
        <v>997.59</v>
      </c>
      <c r="K233" s="57">
        <f t="shared" si="46"/>
        <v>1</v>
      </c>
      <c r="L233" s="57">
        <f t="shared" si="47"/>
        <v>-1</v>
      </c>
      <c r="M233" s="57">
        <f t="shared" si="48"/>
        <v>-1</v>
      </c>
      <c r="R233" s="53"/>
      <c r="S233" s="53"/>
      <c r="T233" s="53"/>
      <c r="U233" s="53"/>
      <c r="V233" s="53"/>
    </row>
    <row r="234" spans="2:22" s="51" customFormat="1" x14ac:dyDescent="0.2">
      <c r="B234" s="66" t="s">
        <v>172</v>
      </c>
      <c r="C234" s="51" t="s">
        <v>173</v>
      </c>
      <c r="D234" s="56">
        <v>0</v>
      </c>
      <c r="E234" s="56">
        <v>374245.6</v>
      </c>
      <c r="F234" s="56">
        <v>499</v>
      </c>
      <c r="G234" s="56">
        <v>499</v>
      </c>
      <c r="H234" s="56">
        <v>400.5</v>
      </c>
      <c r="I234" s="56">
        <f t="shared" si="44"/>
        <v>899.5</v>
      </c>
      <c r="J234" s="56">
        <f t="shared" si="45"/>
        <v>373346.1</v>
      </c>
      <c r="K234" s="57">
        <f t="shared" si="46"/>
        <v>0.99759649812850171</v>
      </c>
      <c r="L234" s="57">
        <f t="shared" si="47"/>
        <v>-0.9986666509906863</v>
      </c>
      <c r="M234" s="57">
        <f t="shared" si="48"/>
        <v>-0.98399981188823593</v>
      </c>
      <c r="R234" s="53"/>
      <c r="S234" s="53"/>
      <c r="T234" s="53"/>
      <c r="U234" s="53"/>
      <c r="V234" s="53"/>
    </row>
    <row r="235" spans="2:22" s="51" customFormat="1" x14ac:dyDescent="0.2">
      <c r="B235" s="66" t="s">
        <v>178</v>
      </c>
      <c r="C235" s="51" t="s">
        <v>179</v>
      </c>
      <c r="D235" s="56">
        <v>5271.66</v>
      </c>
      <c r="E235" s="56">
        <v>11104.97</v>
      </c>
      <c r="F235" s="56">
        <v>0</v>
      </c>
      <c r="G235" s="56">
        <v>0</v>
      </c>
      <c r="H235" s="56">
        <v>0</v>
      </c>
      <c r="I235" s="56">
        <f t="shared" si="44"/>
        <v>0</v>
      </c>
      <c r="J235" s="56">
        <f t="shared" si="45"/>
        <v>11104.97</v>
      </c>
      <c r="K235" s="57">
        <f t="shared" si="46"/>
        <v>1</v>
      </c>
      <c r="L235" s="57">
        <f t="shared" si="47"/>
        <v>-1</v>
      </c>
      <c r="M235" s="57">
        <f t="shared" si="48"/>
        <v>-1</v>
      </c>
      <c r="R235" s="53"/>
      <c r="S235" s="53"/>
      <c r="T235" s="53"/>
      <c r="U235" s="53"/>
      <c r="V235" s="53"/>
    </row>
    <row r="236" spans="2:22" s="51" customFormat="1" x14ac:dyDescent="0.2">
      <c r="B236" s="66" t="s">
        <v>186</v>
      </c>
      <c r="C236" s="51" t="s">
        <v>187</v>
      </c>
      <c r="D236" s="56">
        <v>11610</v>
      </c>
      <c r="E236" s="56">
        <v>450073.44</v>
      </c>
      <c r="F236" s="56">
        <v>4723.0600000000004</v>
      </c>
      <c r="G236" s="56">
        <v>4723.0600000000004</v>
      </c>
      <c r="H236" s="56">
        <v>1105.57</v>
      </c>
      <c r="I236" s="56">
        <f t="shared" si="44"/>
        <v>5828.63</v>
      </c>
      <c r="J236" s="56">
        <f t="shared" si="45"/>
        <v>444244.81</v>
      </c>
      <c r="K236" s="57">
        <f t="shared" si="46"/>
        <v>0.98704960239377826</v>
      </c>
      <c r="L236" s="57">
        <f t="shared" si="47"/>
        <v>-0.98950602372803875</v>
      </c>
      <c r="M236" s="57">
        <f t="shared" si="48"/>
        <v>-0.87407228473646437</v>
      </c>
      <c r="R236" s="53"/>
      <c r="S236" s="53"/>
      <c r="T236" s="53"/>
      <c r="U236" s="53"/>
      <c r="V236" s="53"/>
    </row>
    <row r="237" spans="2:22" s="51" customFormat="1" x14ac:dyDescent="0.2">
      <c r="B237" s="66" t="s">
        <v>190</v>
      </c>
      <c r="C237" s="51" t="s">
        <v>191</v>
      </c>
      <c r="D237" s="56">
        <v>0</v>
      </c>
      <c r="E237" s="56">
        <v>22294.16</v>
      </c>
      <c r="F237" s="56">
        <v>0</v>
      </c>
      <c r="G237" s="56">
        <v>0</v>
      </c>
      <c r="H237" s="56">
        <v>398</v>
      </c>
      <c r="I237" s="56">
        <f t="shared" si="44"/>
        <v>398</v>
      </c>
      <c r="J237" s="56">
        <f t="shared" si="45"/>
        <v>21896.16</v>
      </c>
      <c r="K237" s="57">
        <f t="shared" si="46"/>
        <v>0.98214779117042306</v>
      </c>
      <c r="L237" s="57">
        <f t="shared" si="47"/>
        <v>-1</v>
      </c>
      <c r="M237" s="57">
        <f t="shared" si="48"/>
        <v>-1</v>
      </c>
      <c r="R237" s="53"/>
      <c r="S237" s="53"/>
      <c r="T237" s="53"/>
      <c r="U237" s="53"/>
      <c r="V237" s="53"/>
    </row>
    <row r="238" spans="2:22" s="51" customFormat="1" x14ac:dyDescent="0.2">
      <c r="B238" s="66" t="s">
        <v>194</v>
      </c>
      <c r="C238" s="51" t="s">
        <v>195</v>
      </c>
      <c r="D238" s="56">
        <v>4050</v>
      </c>
      <c r="E238" s="56">
        <v>37763.550000000003</v>
      </c>
      <c r="F238" s="56">
        <v>0</v>
      </c>
      <c r="G238" s="56">
        <v>0</v>
      </c>
      <c r="H238" s="56">
        <v>0</v>
      </c>
      <c r="I238" s="56">
        <f t="shared" si="44"/>
        <v>0</v>
      </c>
      <c r="J238" s="56">
        <f t="shared" si="45"/>
        <v>37763.550000000003</v>
      </c>
      <c r="K238" s="57">
        <f t="shared" si="46"/>
        <v>1</v>
      </c>
      <c r="L238" s="57">
        <f t="shared" si="47"/>
        <v>-1</v>
      </c>
      <c r="M238" s="57">
        <f t="shared" si="48"/>
        <v>-1</v>
      </c>
      <c r="R238" s="53"/>
      <c r="S238" s="53"/>
      <c r="T238" s="53"/>
      <c r="U238" s="53"/>
      <c r="V238" s="53"/>
    </row>
    <row r="239" spans="2:22" s="51" customFormat="1" x14ac:dyDescent="0.2">
      <c r="B239" s="66" t="s">
        <v>198</v>
      </c>
      <c r="C239" s="51" t="s">
        <v>199</v>
      </c>
      <c r="D239" s="56">
        <v>0</v>
      </c>
      <c r="E239" s="56">
        <v>25893.980000000003</v>
      </c>
      <c r="F239" s="56">
        <v>0</v>
      </c>
      <c r="G239" s="56">
        <v>0</v>
      </c>
      <c r="H239" s="56">
        <v>4530.78</v>
      </c>
      <c r="I239" s="56">
        <f t="shared" si="44"/>
        <v>4530.78</v>
      </c>
      <c r="J239" s="56">
        <f t="shared" si="45"/>
        <v>21363.200000000004</v>
      </c>
      <c r="K239" s="57">
        <f t="shared" si="46"/>
        <v>0.82502573957344527</v>
      </c>
      <c r="L239" s="57">
        <f t="shared" si="47"/>
        <v>-1</v>
      </c>
      <c r="M239" s="57">
        <f t="shared" si="48"/>
        <v>-1</v>
      </c>
      <c r="R239" s="53"/>
      <c r="S239" s="53"/>
      <c r="T239" s="53"/>
      <c r="U239" s="53"/>
      <c r="V239" s="53"/>
    </row>
    <row r="240" spans="2:22" s="51" customFormat="1" x14ac:dyDescent="0.2">
      <c r="B240" s="66" t="s">
        <v>202</v>
      </c>
      <c r="C240" s="51" t="s">
        <v>203</v>
      </c>
      <c r="D240" s="56">
        <v>0</v>
      </c>
      <c r="E240" s="56">
        <v>4003.21</v>
      </c>
      <c r="F240" s="56">
        <v>0</v>
      </c>
      <c r="G240" s="56">
        <v>0</v>
      </c>
      <c r="H240" s="56">
        <v>0</v>
      </c>
      <c r="I240" s="56">
        <f t="shared" si="44"/>
        <v>0</v>
      </c>
      <c r="J240" s="56">
        <f t="shared" si="45"/>
        <v>4003.21</v>
      </c>
      <c r="K240" s="57">
        <f t="shared" si="46"/>
        <v>1</v>
      </c>
      <c r="L240" s="57">
        <f t="shared" si="47"/>
        <v>-1</v>
      </c>
      <c r="M240" s="57">
        <f t="shared" si="48"/>
        <v>-1</v>
      </c>
      <c r="R240" s="53"/>
      <c r="S240" s="53"/>
      <c r="T240" s="53"/>
      <c r="U240" s="53"/>
      <c r="V240" s="53"/>
    </row>
    <row r="241" spans="1:22" s="51" customFormat="1" x14ac:dyDescent="0.2">
      <c r="B241" s="66" t="s">
        <v>206</v>
      </c>
      <c r="C241" s="51" t="s">
        <v>207</v>
      </c>
      <c r="D241" s="56">
        <v>110463</v>
      </c>
      <c r="E241" s="56">
        <v>955844.71000000008</v>
      </c>
      <c r="F241" s="56">
        <v>0</v>
      </c>
      <c r="G241" s="56">
        <v>0</v>
      </c>
      <c r="H241" s="56">
        <v>24083.79</v>
      </c>
      <c r="I241" s="56">
        <f t="shared" si="44"/>
        <v>24083.79</v>
      </c>
      <c r="J241" s="56">
        <f t="shared" si="45"/>
        <v>931760.92</v>
      </c>
      <c r="K241" s="57">
        <f t="shared" si="46"/>
        <v>0.97480365822184645</v>
      </c>
      <c r="L241" s="57">
        <f t="shared" si="47"/>
        <v>-1</v>
      </c>
      <c r="M241" s="57">
        <f t="shared" si="48"/>
        <v>-1</v>
      </c>
      <c r="R241" s="53"/>
      <c r="S241" s="53"/>
      <c r="T241" s="53"/>
      <c r="U241" s="53"/>
      <c r="V241" s="53"/>
    </row>
    <row r="242" spans="1:22" s="51" customFormat="1" x14ac:dyDescent="0.2">
      <c r="B242" s="66" t="s">
        <v>212</v>
      </c>
      <c r="C242" s="51" t="s">
        <v>213</v>
      </c>
      <c r="D242" s="56">
        <v>43560</v>
      </c>
      <c r="E242" s="56">
        <v>21560</v>
      </c>
      <c r="F242" s="56">
        <v>0</v>
      </c>
      <c r="G242" s="56">
        <v>0</v>
      </c>
      <c r="H242" s="56">
        <v>0</v>
      </c>
      <c r="I242" s="56">
        <f t="shared" si="44"/>
        <v>0</v>
      </c>
      <c r="J242" s="56">
        <f t="shared" si="45"/>
        <v>21560</v>
      </c>
      <c r="K242" s="57">
        <f t="shared" si="46"/>
        <v>1</v>
      </c>
      <c r="L242" s="57">
        <f t="shared" si="47"/>
        <v>-1</v>
      </c>
      <c r="M242" s="57">
        <f t="shared" si="48"/>
        <v>-1</v>
      </c>
      <c r="R242" s="53"/>
      <c r="S242" s="53"/>
      <c r="T242" s="53"/>
      <c r="U242" s="53"/>
      <c r="V242" s="53"/>
    </row>
    <row r="243" spans="1:22" s="51" customFormat="1" x14ac:dyDescent="0.2">
      <c r="B243" s="66" t="s">
        <v>216</v>
      </c>
      <c r="C243" s="51" t="s">
        <v>217</v>
      </c>
      <c r="D243" s="56">
        <v>2178</v>
      </c>
      <c r="E243" s="56">
        <v>2438.58</v>
      </c>
      <c r="F243" s="56">
        <v>0</v>
      </c>
      <c r="G243" s="56">
        <v>0</v>
      </c>
      <c r="H243" s="56">
        <v>0</v>
      </c>
      <c r="I243" s="56">
        <f t="shared" si="44"/>
        <v>0</v>
      </c>
      <c r="J243" s="56">
        <f t="shared" si="45"/>
        <v>2438.58</v>
      </c>
      <c r="K243" s="57">
        <f t="shared" si="46"/>
        <v>1</v>
      </c>
      <c r="L243" s="57">
        <f t="shared" si="47"/>
        <v>-1</v>
      </c>
      <c r="M243" s="57">
        <f t="shared" si="48"/>
        <v>-1</v>
      </c>
      <c r="R243" s="53"/>
      <c r="S243" s="53"/>
      <c r="T243" s="53"/>
      <c r="U243" s="53"/>
      <c r="V243" s="53"/>
    </row>
    <row r="244" spans="1:22" s="51" customFormat="1" x14ac:dyDescent="0.2">
      <c r="A244" s="63" t="s">
        <v>268</v>
      </c>
      <c r="B244" s="71"/>
      <c r="C244" s="63"/>
      <c r="D244" s="64">
        <v>16206104.099999981</v>
      </c>
      <c r="E244" s="64">
        <v>18136691.509999983</v>
      </c>
      <c r="F244" s="64">
        <v>55256.13</v>
      </c>
      <c r="G244" s="64">
        <v>55256.13</v>
      </c>
      <c r="H244" s="64">
        <v>35656.880000000005</v>
      </c>
      <c r="I244" s="64">
        <f t="shared" si="44"/>
        <v>90913.010000000009</v>
      </c>
      <c r="J244" s="64">
        <f t="shared" si="45"/>
        <v>18045778.499999981</v>
      </c>
      <c r="K244" s="65">
        <f t="shared" si="46"/>
        <v>0.99498734320149429</v>
      </c>
      <c r="L244" s="65">
        <f t="shared" si="47"/>
        <v>-0.99695335116829153</v>
      </c>
      <c r="M244" s="65">
        <f t="shared" si="48"/>
        <v>-0.96344021401949731</v>
      </c>
      <c r="R244" s="53"/>
      <c r="S244" s="53"/>
      <c r="T244" s="53"/>
      <c r="U244" s="53"/>
      <c r="V244" s="53"/>
    </row>
    <row r="245" spans="1:22" s="51" customFormat="1" x14ac:dyDescent="0.2">
      <c r="A245" s="51" t="s">
        <v>269</v>
      </c>
      <c r="B245" s="66" t="s">
        <v>97</v>
      </c>
      <c r="C245" s="51" t="s">
        <v>98</v>
      </c>
      <c r="D245" s="56">
        <v>159405</v>
      </c>
      <c r="E245" s="56">
        <v>159405</v>
      </c>
      <c r="F245" s="56">
        <v>0</v>
      </c>
      <c r="G245" s="56">
        <v>0</v>
      </c>
      <c r="H245" s="56">
        <v>0</v>
      </c>
      <c r="I245" s="56">
        <f t="shared" si="44"/>
        <v>0</v>
      </c>
      <c r="J245" s="56">
        <f t="shared" si="45"/>
        <v>159405</v>
      </c>
      <c r="K245" s="57">
        <f t="shared" si="46"/>
        <v>1</v>
      </c>
      <c r="L245" s="57">
        <f t="shared" si="47"/>
        <v>-1</v>
      </c>
      <c r="M245" s="57">
        <f t="shared" si="48"/>
        <v>-1</v>
      </c>
      <c r="R245" s="53"/>
      <c r="S245" s="53"/>
      <c r="T245" s="53"/>
      <c r="U245" s="53"/>
      <c r="V245" s="53"/>
    </row>
    <row r="246" spans="1:22" s="51" customFormat="1" x14ac:dyDescent="0.2">
      <c r="B246" s="66" t="s">
        <v>270</v>
      </c>
      <c r="C246" s="51" t="s">
        <v>271</v>
      </c>
      <c r="D246" s="56">
        <v>163800</v>
      </c>
      <c r="E246" s="56">
        <v>163800</v>
      </c>
      <c r="F246" s="56">
        <v>17733.38</v>
      </c>
      <c r="G246" s="56">
        <v>17733.38</v>
      </c>
      <c r="H246" s="56">
        <v>0</v>
      </c>
      <c r="I246" s="56">
        <f t="shared" si="44"/>
        <v>17733.38</v>
      </c>
      <c r="J246" s="56">
        <f t="shared" si="45"/>
        <v>146066.62</v>
      </c>
      <c r="K246" s="57">
        <f t="shared" si="46"/>
        <v>0.89173760683760683</v>
      </c>
      <c r="L246" s="57">
        <f t="shared" si="47"/>
        <v>-0.89173760683760683</v>
      </c>
      <c r="M246" s="57">
        <f t="shared" si="48"/>
        <v>0.299148717948718</v>
      </c>
      <c r="R246" s="53"/>
      <c r="S246" s="53"/>
      <c r="T246" s="53"/>
      <c r="U246" s="53"/>
      <c r="V246" s="53"/>
    </row>
    <row r="247" spans="1:22" s="51" customFormat="1" x14ac:dyDescent="0.2">
      <c r="B247" s="66" t="s">
        <v>101</v>
      </c>
      <c r="C247" s="51" t="s">
        <v>100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f t="shared" si="44"/>
        <v>0</v>
      </c>
      <c r="J247" s="56">
        <f t="shared" si="45"/>
        <v>0</v>
      </c>
      <c r="K247" s="57" t="str">
        <f t="shared" si="46"/>
        <v>NA</v>
      </c>
      <c r="L247" s="57" t="str">
        <f t="shared" si="47"/>
        <v>NA</v>
      </c>
      <c r="M247" s="57" t="str">
        <f t="shared" si="48"/>
        <v>NA</v>
      </c>
      <c r="R247" s="53"/>
      <c r="S247" s="53"/>
      <c r="T247" s="53"/>
      <c r="U247" s="53"/>
      <c r="V247" s="53"/>
    </row>
    <row r="248" spans="1:22" s="51" customFormat="1" x14ac:dyDescent="0.2">
      <c r="B248" s="66" t="s">
        <v>272</v>
      </c>
      <c r="C248" s="51" t="s">
        <v>273</v>
      </c>
      <c r="D248" s="56">
        <v>343000</v>
      </c>
      <c r="E248" s="56">
        <v>343000</v>
      </c>
      <c r="F248" s="56">
        <v>27083.34</v>
      </c>
      <c r="G248" s="56">
        <v>27083.34</v>
      </c>
      <c r="H248" s="56">
        <v>0</v>
      </c>
      <c r="I248" s="56">
        <f t="shared" si="44"/>
        <v>27083.34</v>
      </c>
      <c r="J248" s="56">
        <f t="shared" si="45"/>
        <v>315916.65999999997</v>
      </c>
      <c r="K248" s="57">
        <f t="shared" si="46"/>
        <v>0.92103982507288618</v>
      </c>
      <c r="L248" s="57">
        <f t="shared" si="47"/>
        <v>-0.92103982507288618</v>
      </c>
      <c r="M248" s="57">
        <f t="shared" si="48"/>
        <v>-5.2477900874635525E-2</v>
      </c>
      <c r="R248" s="53"/>
      <c r="S248" s="53"/>
      <c r="T248" s="53"/>
      <c r="U248" s="53"/>
      <c r="V248" s="53"/>
    </row>
    <row r="249" spans="1:22" s="51" customFormat="1" x14ac:dyDescent="0.2">
      <c r="B249" s="66" t="s">
        <v>250</v>
      </c>
      <c r="C249" s="51" t="s">
        <v>251</v>
      </c>
      <c r="D249" s="56">
        <v>4777363.09</v>
      </c>
      <c r="E249" s="56">
        <v>4777363.09</v>
      </c>
      <c r="F249" s="56">
        <v>373503.86000000004</v>
      </c>
      <c r="G249" s="56">
        <v>373503.86000000004</v>
      </c>
      <c r="H249" s="56">
        <v>0</v>
      </c>
      <c r="I249" s="56">
        <f t="shared" si="44"/>
        <v>373503.86000000004</v>
      </c>
      <c r="J249" s="56">
        <f t="shared" si="45"/>
        <v>4403859.2299999995</v>
      </c>
      <c r="K249" s="57">
        <f t="shared" si="46"/>
        <v>0.92181798767152101</v>
      </c>
      <c r="L249" s="57">
        <f t="shared" si="47"/>
        <v>-0.92181798767152101</v>
      </c>
      <c r="M249" s="57">
        <f t="shared" si="48"/>
        <v>-6.1815852058253191E-2</v>
      </c>
      <c r="R249" s="53"/>
      <c r="S249" s="53"/>
      <c r="T249" s="53"/>
      <c r="U249" s="53"/>
      <c r="V249" s="53"/>
    </row>
    <row r="250" spans="1:22" s="51" customFormat="1" x14ac:dyDescent="0.2">
      <c r="B250" s="66" t="s">
        <v>114</v>
      </c>
      <c r="C250" s="51" t="s">
        <v>115</v>
      </c>
      <c r="D250" s="56">
        <v>8374679.2600000044</v>
      </c>
      <c r="E250" s="56">
        <v>8374679.2600000044</v>
      </c>
      <c r="F250" s="56">
        <v>423110.5799999999</v>
      </c>
      <c r="G250" s="56">
        <v>423110.5799999999</v>
      </c>
      <c r="H250" s="56">
        <v>0</v>
      </c>
      <c r="I250" s="56">
        <f t="shared" si="44"/>
        <v>423110.5799999999</v>
      </c>
      <c r="J250" s="56">
        <f t="shared" si="45"/>
        <v>7951568.6800000044</v>
      </c>
      <c r="K250" s="57">
        <f t="shared" si="46"/>
        <v>0.94947739885145166</v>
      </c>
      <c r="L250" s="57">
        <f t="shared" si="47"/>
        <v>-0.94947739885145166</v>
      </c>
      <c r="M250" s="57">
        <f t="shared" si="48"/>
        <v>-0.39372878621742036</v>
      </c>
      <c r="R250" s="53"/>
      <c r="S250" s="53"/>
      <c r="T250" s="53"/>
      <c r="U250" s="53"/>
      <c r="V250" s="53"/>
    </row>
    <row r="251" spans="1:22" s="51" customFormat="1" x14ac:dyDescent="0.2">
      <c r="B251" s="66" t="s">
        <v>315</v>
      </c>
      <c r="C251" s="51" t="s">
        <v>316</v>
      </c>
      <c r="D251" s="56">
        <v>202159.5</v>
      </c>
      <c r="E251" s="56">
        <v>202159.5</v>
      </c>
      <c r="F251" s="56">
        <v>0</v>
      </c>
      <c r="G251" s="56">
        <v>0</v>
      </c>
      <c r="H251" s="56">
        <v>0</v>
      </c>
      <c r="I251" s="56">
        <f t="shared" si="39"/>
        <v>0</v>
      </c>
      <c r="J251" s="56">
        <f t="shared" si="40"/>
        <v>202159.5</v>
      </c>
      <c r="K251" s="57">
        <f t="shared" si="41"/>
        <v>1</v>
      </c>
      <c r="L251" s="57">
        <f t="shared" si="42"/>
        <v>-1</v>
      </c>
      <c r="M251" s="57">
        <f t="shared" si="43"/>
        <v>-1</v>
      </c>
      <c r="R251" s="53"/>
      <c r="S251" s="53"/>
      <c r="T251" s="53"/>
      <c r="U251" s="53"/>
      <c r="V251" s="53"/>
    </row>
    <row r="252" spans="1:22" s="51" customFormat="1" x14ac:dyDescent="0.2">
      <c r="B252" s="66" t="s">
        <v>232</v>
      </c>
      <c r="C252" s="51" t="s">
        <v>233</v>
      </c>
      <c r="D252" s="56">
        <v>201720.2</v>
      </c>
      <c r="E252" s="56">
        <v>201720.2</v>
      </c>
      <c r="F252" s="56">
        <v>0</v>
      </c>
      <c r="G252" s="56">
        <v>0</v>
      </c>
      <c r="H252" s="56">
        <v>0</v>
      </c>
      <c r="I252" s="56">
        <f t="shared" si="39"/>
        <v>0</v>
      </c>
      <c r="J252" s="56">
        <f t="shared" si="40"/>
        <v>201720.2</v>
      </c>
      <c r="K252" s="57">
        <f t="shared" si="41"/>
        <v>1</v>
      </c>
      <c r="L252" s="57">
        <f t="shared" si="42"/>
        <v>-1</v>
      </c>
      <c r="M252" s="57">
        <f t="shared" si="43"/>
        <v>-1</v>
      </c>
      <c r="R252" s="53"/>
      <c r="S252" s="53"/>
      <c r="T252" s="53"/>
      <c r="U252" s="53"/>
      <c r="V252" s="53"/>
    </row>
    <row r="253" spans="1:22" s="51" customFormat="1" x14ac:dyDescent="0.2">
      <c r="B253" s="66" t="s">
        <v>126</v>
      </c>
      <c r="C253" s="51" t="s">
        <v>127</v>
      </c>
      <c r="D253" s="56">
        <v>3312352.69</v>
      </c>
      <c r="E253" s="56">
        <v>3312352.69</v>
      </c>
      <c r="F253" s="56">
        <v>93970.94</v>
      </c>
      <c r="G253" s="56">
        <v>93970.94</v>
      </c>
      <c r="H253" s="56">
        <v>0</v>
      </c>
      <c r="I253" s="56">
        <f t="shared" si="39"/>
        <v>93970.94</v>
      </c>
      <c r="J253" s="56">
        <f t="shared" si="40"/>
        <v>3218381.75</v>
      </c>
      <c r="K253" s="57">
        <f t="shared" si="41"/>
        <v>0.97163015270574948</v>
      </c>
      <c r="L253" s="57">
        <f t="shared" si="42"/>
        <v>-0.97163015270574948</v>
      </c>
      <c r="M253" s="57">
        <f t="shared" si="43"/>
        <v>-0.65956183246899347</v>
      </c>
      <c r="R253" s="53"/>
      <c r="S253" s="53"/>
      <c r="T253" s="53"/>
      <c r="U253" s="53"/>
      <c r="V253" s="53"/>
    </row>
    <row r="254" spans="1:22" s="51" customFormat="1" x14ac:dyDescent="0.2">
      <c r="B254" s="66" t="s">
        <v>128</v>
      </c>
      <c r="C254" s="51" t="s">
        <v>129</v>
      </c>
      <c r="D254" s="56">
        <v>4621464.75</v>
      </c>
      <c r="E254" s="56">
        <v>4621464.75</v>
      </c>
      <c r="F254" s="56">
        <v>37107.870000000003</v>
      </c>
      <c r="G254" s="56">
        <v>37107.870000000003</v>
      </c>
      <c r="H254" s="56">
        <v>0</v>
      </c>
      <c r="I254" s="56">
        <f t="shared" si="39"/>
        <v>37107.870000000003</v>
      </c>
      <c r="J254" s="56">
        <f t="shared" si="40"/>
        <v>4584356.88</v>
      </c>
      <c r="K254" s="57">
        <f t="shared" si="41"/>
        <v>0.99197053921053924</v>
      </c>
      <c r="L254" s="57">
        <f t="shared" si="42"/>
        <v>-0.99197053921053924</v>
      </c>
      <c r="M254" s="57">
        <f t="shared" si="43"/>
        <v>-0.90364647052647107</v>
      </c>
      <c r="R254" s="53"/>
      <c r="S254" s="53"/>
      <c r="T254" s="53"/>
      <c r="U254" s="53"/>
      <c r="V254" s="53"/>
    </row>
    <row r="255" spans="1:22" s="51" customFormat="1" x14ac:dyDescent="0.2">
      <c r="B255" s="66" t="s">
        <v>130</v>
      </c>
      <c r="C255" s="51" t="s">
        <v>131</v>
      </c>
      <c r="D255" s="56">
        <v>1703483</v>
      </c>
      <c r="E255" s="56">
        <v>1703483</v>
      </c>
      <c r="F255" s="56">
        <v>17668.75</v>
      </c>
      <c r="G255" s="56">
        <v>17668.75</v>
      </c>
      <c r="H255" s="56">
        <v>0</v>
      </c>
      <c r="I255" s="56">
        <f t="shared" si="39"/>
        <v>17668.75</v>
      </c>
      <c r="J255" s="56">
        <f t="shared" si="40"/>
        <v>1685814.25</v>
      </c>
      <c r="K255" s="57">
        <f t="shared" si="41"/>
        <v>0.98962786831450622</v>
      </c>
      <c r="L255" s="57">
        <f t="shared" si="42"/>
        <v>-0.98962786831450622</v>
      </c>
      <c r="M255" s="57">
        <f t="shared" si="43"/>
        <v>-0.87553441977407465</v>
      </c>
      <c r="R255" s="53"/>
      <c r="S255" s="53"/>
      <c r="T255" s="53"/>
      <c r="U255" s="53"/>
      <c r="V255" s="53"/>
    </row>
    <row r="256" spans="1:22" s="51" customFormat="1" x14ac:dyDescent="0.2">
      <c r="B256" s="66" t="s">
        <v>132</v>
      </c>
      <c r="C256" s="51" t="s">
        <v>133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39"/>
        <v>0</v>
      </c>
      <c r="J256" s="56">
        <f t="shared" si="40"/>
        <v>0</v>
      </c>
      <c r="K256" s="57" t="str">
        <f t="shared" si="41"/>
        <v>NA</v>
      </c>
      <c r="L256" s="57" t="str">
        <f t="shared" si="42"/>
        <v>NA</v>
      </c>
      <c r="M256" s="57" t="str">
        <f t="shared" si="43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136</v>
      </c>
      <c r="C257" s="51" t="s">
        <v>137</v>
      </c>
      <c r="D257" s="56">
        <v>4719025</v>
      </c>
      <c r="E257" s="56">
        <v>4719025</v>
      </c>
      <c r="F257" s="56">
        <v>137784.76999999999</v>
      </c>
      <c r="G257" s="56">
        <v>137784.76999999999</v>
      </c>
      <c r="H257" s="56">
        <v>0</v>
      </c>
      <c r="I257" s="56">
        <f t="shared" si="39"/>
        <v>137784.76999999999</v>
      </c>
      <c r="J257" s="56">
        <f t="shared" si="40"/>
        <v>4581240.2300000004</v>
      </c>
      <c r="K257" s="57">
        <f t="shared" si="41"/>
        <v>0.97080228013201886</v>
      </c>
      <c r="L257" s="57">
        <f t="shared" si="42"/>
        <v>-0.97080228013201886</v>
      </c>
      <c r="M257" s="57">
        <f t="shared" si="43"/>
        <v>-0.64962736158422552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138</v>
      </c>
      <c r="C258" s="51" t="s">
        <v>139</v>
      </c>
      <c r="D258" s="56">
        <v>0</v>
      </c>
      <c r="E258" s="56">
        <v>0</v>
      </c>
      <c r="F258" s="56">
        <v>14946.969999999998</v>
      </c>
      <c r="G258" s="56">
        <v>14946.969999999998</v>
      </c>
      <c r="H258" s="56">
        <v>0</v>
      </c>
      <c r="I258" s="56">
        <f t="shared" si="39"/>
        <v>14946.969999999998</v>
      </c>
      <c r="J258" s="56">
        <f t="shared" si="40"/>
        <v>-14946.969999999998</v>
      </c>
      <c r="K258" s="57" t="str">
        <f t="shared" si="41"/>
        <v>NA</v>
      </c>
      <c r="L258" s="57" t="str">
        <f t="shared" si="42"/>
        <v>NA</v>
      </c>
      <c r="M258" s="57" t="str">
        <f t="shared" si="43"/>
        <v>NA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140</v>
      </c>
      <c r="C259" s="51" t="s">
        <v>141</v>
      </c>
      <c r="D259" s="56">
        <v>4580710.3899999997</v>
      </c>
      <c r="E259" s="56">
        <v>4580710.3899999997</v>
      </c>
      <c r="F259" s="56">
        <v>187101.59000000003</v>
      </c>
      <c r="G259" s="56">
        <v>187101.59000000003</v>
      </c>
      <c r="H259" s="56">
        <v>0</v>
      </c>
      <c r="I259" s="56">
        <f t="shared" si="39"/>
        <v>187101.59000000003</v>
      </c>
      <c r="J259" s="56">
        <f t="shared" si="40"/>
        <v>4393608.8</v>
      </c>
      <c r="K259" s="57">
        <f t="shared" si="41"/>
        <v>0.95915445988280434</v>
      </c>
      <c r="L259" s="57">
        <f t="shared" si="42"/>
        <v>-0.95915445988280434</v>
      </c>
      <c r="M259" s="57">
        <f t="shared" si="43"/>
        <v>-0.50985351859365191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142</v>
      </c>
      <c r="C260" s="51" t="s">
        <v>143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39"/>
        <v>0</v>
      </c>
      <c r="J260" s="56">
        <f t="shared" si="40"/>
        <v>0</v>
      </c>
      <c r="K260" s="57" t="str">
        <f t="shared" si="41"/>
        <v>NA</v>
      </c>
      <c r="L260" s="57" t="str">
        <f t="shared" si="42"/>
        <v>NA</v>
      </c>
      <c r="M260" s="57" t="str">
        <f t="shared" si="43"/>
        <v>NA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274</v>
      </c>
      <c r="C261" s="51" t="s">
        <v>275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f t="shared" si="39"/>
        <v>0</v>
      </c>
      <c r="J261" s="56">
        <f t="shared" si="40"/>
        <v>0</v>
      </c>
      <c r="K261" s="57" t="str">
        <f t="shared" si="41"/>
        <v>NA</v>
      </c>
      <c r="L261" s="57" t="str">
        <f t="shared" si="42"/>
        <v>NA</v>
      </c>
      <c r="M261" s="57" t="str">
        <f t="shared" si="43"/>
        <v>NA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152</v>
      </c>
      <c r="C262" s="51" t="s">
        <v>153</v>
      </c>
      <c r="D262" s="56">
        <v>0</v>
      </c>
      <c r="E262" s="56">
        <v>0</v>
      </c>
      <c r="F262" s="56">
        <v>278.18</v>
      </c>
      <c r="G262" s="56">
        <v>278.18</v>
      </c>
      <c r="H262" s="56">
        <v>0</v>
      </c>
      <c r="I262" s="56">
        <f t="shared" si="39"/>
        <v>278.18</v>
      </c>
      <c r="J262" s="56">
        <f t="shared" si="40"/>
        <v>-278.18</v>
      </c>
      <c r="K262" s="57" t="str">
        <f t="shared" si="41"/>
        <v>NA</v>
      </c>
      <c r="L262" s="57" t="str">
        <f t="shared" si="42"/>
        <v>NA</v>
      </c>
      <c r="M262" s="57" t="str">
        <f t="shared" si="43"/>
        <v>NA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154</v>
      </c>
      <c r="C263" s="51" t="s">
        <v>155</v>
      </c>
      <c r="D263" s="56">
        <v>592737.67000000004</v>
      </c>
      <c r="E263" s="56">
        <v>592737.67000000004</v>
      </c>
      <c r="F263" s="56">
        <v>13455.78</v>
      </c>
      <c r="G263" s="56">
        <v>13455.78</v>
      </c>
      <c r="H263" s="56">
        <v>0</v>
      </c>
      <c r="I263" s="56">
        <f t="shared" si="39"/>
        <v>13455.78</v>
      </c>
      <c r="J263" s="56">
        <f t="shared" si="40"/>
        <v>579281.89</v>
      </c>
      <c r="K263" s="57">
        <f t="shared" si="41"/>
        <v>0.9772989288836661</v>
      </c>
      <c r="L263" s="57">
        <f t="shared" si="42"/>
        <v>-0.9772989288836661</v>
      </c>
      <c r="M263" s="57">
        <f t="shared" si="43"/>
        <v>-0.72758714660399437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156</v>
      </c>
      <c r="C264" s="51" t="s">
        <v>157</v>
      </c>
      <c r="D264" s="56">
        <v>1615253.9</v>
      </c>
      <c r="E264" s="56">
        <v>1761714.24</v>
      </c>
      <c r="F264" s="56">
        <v>71786.25</v>
      </c>
      <c r="G264" s="56">
        <v>71786.25</v>
      </c>
      <c r="H264" s="56">
        <v>42215.95</v>
      </c>
      <c r="I264" s="56">
        <f t="shared" si="39"/>
        <v>114002.2</v>
      </c>
      <c r="J264" s="56">
        <f t="shared" si="40"/>
        <v>1647712.04</v>
      </c>
      <c r="K264" s="57">
        <f t="shared" si="41"/>
        <v>0.93528905119141237</v>
      </c>
      <c r="L264" s="57">
        <f t="shared" si="42"/>
        <v>-0.95925204646129214</v>
      </c>
      <c r="M264" s="57">
        <f t="shared" si="43"/>
        <v>-0.5110245575355058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276</v>
      </c>
      <c r="C265" s="51" t="s">
        <v>571</v>
      </c>
      <c r="D265" s="56">
        <v>23500000</v>
      </c>
      <c r="E265" s="56">
        <v>23500000</v>
      </c>
      <c r="F265" s="56">
        <v>0</v>
      </c>
      <c r="G265" s="56">
        <v>0</v>
      </c>
      <c r="H265" s="56">
        <v>0</v>
      </c>
      <c r="I265" s="56">
        <f t="shared" si="39"/>
        <v>0</v>
      </c>
      <c r="J265" s="56">
        <f t="shared" si="40"/>
        <v>23500000</v>
      </c>
      <c r="K265" s="57">
        <f t="shared" si="41"/>
        <v>1</v>
      </c>
      <c r="L265" s="57">
        <f t="shared" si="42"/>
        <v>-1</v>
      </c>
      <c r="M265" s="57">
        <f t="shared" si="43"/>
        <v>-1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158</v>
      </c>
      <c r="C266" s="51" t="s">
        <v>159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f t="shared" si="39"/>
        <v>0</v>
      </c>
      <c r="J266" s="56">
        <f t="shared" si="40"/>
        <v>0</v>
      </c>
      <c r="K266" s="57" t="str">
        <f t="shared" si="41"/>
        <v>NA</v>
      </c>
      <c r="L266" s="57" t="str">
        <f t="shared" si="42"/>
        <v>NA</v>
      </c>
      <c r="M266" s="57" t="str">
        <f t="shared" si="43"/>
        <v>NA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277</v>
      </c>
      <c r="C267" s="51" t="s">
        <v>278</v>
      </c>
      <c r="D267" s="56">
        <v>336000</v>
      </c>
      <c r="E267" s="56">
        <v>336500</v>
      </c>
      <c r="F267" s="56">
        <v>30214.25</v>
      </c>
      <c r="G267" s="56">
        <v>30214.25</v>
      </c>
      <c r="H267" s="56">
        <v>50636.75</v>
      </c>
      <c r="I267" s="56">
        <f t="shared" ref="I267:I278" si="49">SUM(G267:H267)</f>
        <v>80851</v>
      </c>
      <c r="J267" s="56">
        <f t="shared" ref="J267:J278" si="50">E267-I267</f>
        <v>255649</v>
      </c>
      <c r="K267" s="57">
        <f t="shared" ref="K267:K278" si="51">IF(E267=0,"NA",J267/E267)</f>
        <v>0.75972956909361067</v>
      </c>
      <c r="L267" s="57">
        <f t="shared" ref="L267:L278" si="52">IF(E267=0,"NA",(  ( F267 - (E267/$L$6)) / (E267/$L$6)))</f>
        <v>-0.9102102526002972</v>
      </c>
      <c r="M267" s="57">
        <f t="shared" ref="M267:M278" si="53">IF(E267=0,"NA",(  ( G267 - ($M$6*(E267/12))) / ($M$6*(E267/12))))</f>
        <v>7.7476968796433829E-2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238</v>
      </c>
      <c r="C268" s="51" t="s">
        <v>239</v>
      </c>
      <c r="D268" s="56">
        <v>3000000</v>
      </c>
      <c r="E268" s="56">
        <v>3000000</v>
      </c>
      <c r="F268" s="56">
        <v>0</v>
      </c>
      <c r="G268" s="56">
        <v>0</v>
      </c>
      <c r="H268" s="56">
        <v>32877.550000000003</v>
      </c>
      <c r="I268" s="56">
        <f t="shared" si="49"/>
        <v>32877.550000000003</v>
      </c>
      <c r="J268" s="56">
        <f t="shared" si="50"/>
        <v>2967122.45</v>
      </c>
      <c r="K268" s="57">
        <f t="shared" si="51"/>
        <v>0.98904081666666677</v>
      </c>
      <c r="L268" s="57">
        <f t="shared" si="52"/>
        <v>-1</v>
      </c>
      <c r="M268" s="57">
        <f t="shared" si="53"/>
        <v>-1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168</v>
      </c>
      <c r="C269" s="51" t="s">
        <v>169</v>
      </c>
      <c r="D269" s="56">
        <v>8000</v>
      </c>
      <c r="E269" s="56">
        <v>8000</v>
      </c>
      <c r="F269" s="56">
        <v>0</v>
      </c>
      <c r="G269" s="56">
        <v>0</v>
      </c>
      <c r="H269" s="56">
        <v>7516</v>
      </c>
      <c r="I269" s="56">
        <f t="shared" si="49"/>
        <v>7516</v>
      </c>
      <c r="J269" s="56">
        <f t="shared" si="50"/>
        <v>484</v>
      </c>
      <c r="K269" s="57">
        <f t="shared" si="51"/>
        <v>6.0499999999999998E-2</v>
      </c>
      <c r="L269" s="57">
        <f t="shared" si="52"/>
        <v>-1</v>
      </c>
      <c r="M269" s="57">
        <f t="shared" si="53"/>
        <v>-1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279</v>
      </c>
      <c r="C270" s="51" t="s">
        <v>280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f t="shared" si="49"/>
        <v>0</v>
      </c>
      <c r="J270" s="56">
        <f t="shared" si="50"/>
        <v>0</v>
      </c>
      <c r="K270" s="57" t="str">
        <f t="shared" si="51"/>
        <v>NA</v>
      </c>
      <c r="L270" s="57" t="str">
        <f t="shared" si="52"/>
        <v>NA</v>
      </c>
      <c r="M270" s="57" t="str">
        <f t="shared" si="53"/>
        <v>NA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170</v>
      </c>
      <c r="C271" s="51" t="s">
        <v>171</v>
      </c>
      <c r="D271" s="56">
        <v>5806</v>
      </c>
      <c r="E271" s="56">
        <v>5756</v>
      </c>
      <c r="F271" s="56">
        <v>0</v>
      </c>
      <c r="G271" s="56">
        <v>0</v>
      </c>
      <c r="H271" s="56">
        <v>0</v>
      </c>
      <c r="I271" s="56">
        <f t="shared" si="49"/>
        <v>0</v>
      </c>
      <c r="J271" s="56">
        <f t="shared" si="50"/>
        <v>5756</v>
      </c>
      <c r="K271" s="57">
        <f t="shared" si="51"/>
        <v>1</v>
      </c>
      <c r="L271" s="57">
        <f t="shared" si="52"/>
        <v>-1</v>
      </c>
      <c r="M271" s="57">
        <f t="shared" si="53"/>
        <v>-1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172</v>
      </c>
      <c r="C272" s="51" t="s">
        <v>173</v>
      </c>
      <c r="D272" s="56">
        <v>14000</v>
      </c>
      <c r="E272" s="56">
        <v>12900</v>
      </c>
      <c r="F272" s="56">
        <v>0</v>
      </c>
      <c r="G272" s="56">
        <v>0</v>
      </c>
      <c r="H272" s="56">
        <v>0</v>
      </c>
      <c r="I272" s="56">
        <f t="shared" si="49"/>
        <v>0</v>
      </c>
      <c r="J272" s="56">
        <f t="shared" si="50"/>
        <v>12900</v>
      </c>
      <c r="K272" s="57">
        <f t="shared" si="51"/>
        <v>1</v>
      </c>
      <c r="L272" s="57">
        <f t="shared" si="52"/>
        <v>-1</v>
      </c>
      <c r="M272" s="57">
        <f t="shared" si="53"/>
        <v>-1</v>
      </c>
      <c r="R272" s="53"/>
      <c r="S272" s="53"/>
      <c r="T272" s="53"/>
      <c r="U272" s="53"/>
      <c r="V272" s="53"/>
    </row>
    <row r="273" spans="2:22" s="51" customFormat="1" x14ac:dyDescent="0.2">
      <c r="B273" s="66" t="s">
        <v>178</v>
      </c>
      <c r="C273" s="51" t="s">
        <v>179</v>
      </c>
      <c r="D273" s="56">
        <v>57850</v>
      </c>
      <c r="E273" s="56">
        <v>87850</v>
      </c>
      <c r="F273" s="56">
        <v>587.91000000000008</v>
      </c>
      <c r="G273" s="56">
        <v>587.91000000000008</v>
      </c>
      <c r="H273" s="56">
        <v>0</v>
      </c>
      <c r="I273" s="56">
        <f t="shared" si="49"/>
        <v>587.91000000000008</v>
      </c>
      <c r="J273" s="56">
        <f t="shared" si="50"/>
        <v>87262.09</v>
      </c>
      <c r="K273" s="57">
        <f t="shared" si="51"/>
        <v>0.99330779738190089</v>
      </c>
      <c r="L273" s="57">
        <f t="shared" si="52"/>
        <v>-0.99330779738190089</v>
      </c>
      <c r="M273" s="57">
        <f t="shared" si="53"/>
        <v>-0.91969356858281159</v>
      </c>
      <c r="R273" s="53"/>
      <c r="S273" s="53"/>
      <c r="T273" s="53"/>
      <c r="U273" s="53"/>
      <c r="V273" s="53"/>
    </row>
    <row r="274" spans="2:22" s="51" customFormat="1" x14ac:dyDescent="0.2">
      <c r="B274" s="66" t="s">
        <v>281</v>
      </c>
      <c r="C274" s="51" t="s">
        <v>282</v>
      </c>
      <c r="D274" s="56">
        <v>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49"/>
        <v>0</v>
      </c>
      <c r="J274" s="56">
        <f t="shared" si="50"/>
        <v>0</v>
      </c>
      <c r="K274" s="57" t="str">
        <f t="shared" si="51"/>
        <v>NA</v>
      </c>
      <c r="L274" s="57" t="str">
        <f t="shared" si="52"/>
        <v>NA</v>
      </c>
      <c r="M274" s="57" t="str">
        <f t="shared" si="53"/>
        <v>NA</v>
      </c>
      <c r="R274" s="53"/>
      <c r="S274" s="53"/>
      <c r="T274" s="53"/>
      <c r="U274" s="53"/>
      <c r="V274" s="53"/>
    </row>
    <row r="275" spans="2:22" s="51" customFormat="1" x14ac:dyDescent="0.2">
      <c r="B275" s="66" t="s">
        <v>283</v>
      </c>
      <c r="C275" s="51" t="s">
        <v>284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49"/>
        <v>0</v>
      </c>
      <c r="J275" s="56">
        <f t="shared" si="50"/>
        <v>0</v>
      </c>
      <c r="K275" s="57" t="str">
        <f t="shared" si="51"/>
        <v>NA</v>
      </c>
      <c r="L275" s="57" t="str">
        <f t="shared" si="52"/>
        <v>NA</v>
      </c>
      <c r="M275" s="57" t="str">
        <f t="shared" si="53"/>
        <v>NA</v>
      </c>
      <c r="R275" s="53"/>
      <c r="S275" s="53"/>
      <c r="T275" s="53"/>
      <c r="U275" s="53"/>
      <c r="V275" s="53"/>
    </row>
    <row r="276" spans="2:22" s="51" customFormat="1" x14ac:dyDescent="0.2">
      <c r="B276" s="66" t="s">
        <v>285</v>
      </c>
      <c r="C276" s="51" t="s">
        <v>286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49"/>
        <v>0</v>
      </c>
      <c r="J276" s="56">
        <f t="shared" si="50"/>
        <v>0</v>
      </c>
      <c r="K276" s="57" t="str">
        <f t="shared" si="51"/>
        <v>NA</v>
      </c>
      <c r="L276" s="57" t="str">
        <f t="shared" si="52"/>
        <v>NA</v>
      </c>
      <c r="M276" s="57" t="str">
        <f t="shared" si="53"/>
        <v>NA</v>
      </c>
      <c r="R276" s="53"/>
      <c r="S276" s="53"/>
      <c r="T276" s="53"/>
      <c r="U276" s="53"/>
      <c r="V276" s="53"/>
    </row>
    <row r="277" spans="2:22" s="51" customFormat="1" x14ac:dyDescent="0.2">
      <c r="B277" s="66" t="s">
        <v>287</v>
      </c>
      <c r="C277" s="51" t="s">
        <v>288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49"/>
        <v>0</v>
      </c>
      <c r="J277" s="56">
        <f t="shared" si="50"/>
        <v>0</v>
      </c>
      <c r="K277" s="57" t="str">
        <f t="shared" si="51"/>
        <v>NA</v>
      </c>
      <c r="L277" s="57" t="str">
        <f t="shared" si="52"/>
        <v>NA</v>
      </c>
      <c r="M277" s="57" t="str">
        <f t="shared" si="53"/>
        <v>NA</v>
      </c>
      <c r="R277" s="53"/>
      <c r="S277" s="53"/>
      <c r="T277" s="53"/>
      <c r="U277" s="53"/>
      <c r="V277" s="53"/>
    </row>
    <row r="278" spans="2:22" s="51" customFormat="1" x14ac:dyDescent="0.2">
      <c r="B278" s="66" t="s">
        <v>289</v>
      </c>
      <c r="C278" s="51" t="s">
        <v>290</v>
      </c>
      <c r="D278" s="56">
        <v>8000</v>
      </c>
      <c r="E278" s="56">
        <v>8000</v>
      </c>
      <c r="F278" s="56">
        <v>0</v>
      </c>
      <c r="G278" s="56">
        <v>0</v>
      </c>
      <c r="H278" s="56">
        <v>0</v>
      </c>
      <c r="I278" s="56">
        <f t="shared" si="49"/>
        <v>0</v>
      </c>
      <c r="J278" s="56">
        <f t="shared" si="50"/>
        <v>8000</v>
      </c>
      <c r="K278" s="57">
        <f t="shared" si="51"/>
        <v>1</v>
      </c>
      <c r="L278" s="57">
        <f t="shared" si="52"/>
        <v>-1</v>
      </c>
      <c r="M278" s="57">
        <f t="shared" si="53"/>
        <v>-1</v>
      </c>
      <c r="R278" s="53"/>
      <c r="S278" s="53"/>
      <c r="T278" s="53"/>
      <c r="U278" s="53"/>
      <c r="V278" s="53"/>
    </row>
    <row r="279" spans="2:22" s="51" customFormat="1" x14ac:dyDescent="0.2">
      <c r="B279" s="66" t="s">
        <v>291</v>
      </c>
      <c r="C279" s="51" t="s">
        <v>292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39"/>
        <v>0</v>
      </c>
      <c r="J279" s="56">
        <f t="shared" si="40"/>
        <v>0</v>
      </c>
      <c r="K279" s="57" t="str">
        <f t="shared" si="41"/>
        <v>NA</v>
      </c>
      <c r="L279" s="57" t="str">
        <f t="shared" si="42"/>
        <v>NA</v>
      </c>
      <c r="M279" s="57" t="str">
        <f t="shared" si="43"/>
        <v>NA</v>
      </c>
      <c r="R279" s="53"/>
      <c r="S279" s="53"/>
      <c r="T279" s="53"/>
      <c r="U279" s="53"/>
      <c r="V279" s="53"/>
    </row>
    <row r="280" spans="2:22" s="51" customFormat="1" x14ac:dyDescent="0.2">
      <c r="B280" s="66" t="s">
        <v>293</v>
      </c>
      <c r="C280" s="51" t="s">
        <v>294</v>
      </c>
      <c r="D280" s="56">
        <v>8000</v>
      </c>
      <c r="E280" s="56">
        <v>8000</v>
      </c>
      <c r="F280" s="56">
        <v>0</v>
      </c>
      <c r="G280" s="56">
        <v>0</v>
      </c>
      <c r="H280" s="56">
        <v>0</v>
      </c>
      <c r="I280" s="56">
        <f t="shared" si="39"/>
        <v>0</v>
      </c>
      <c r="J280" s="56">
        <f t="shared" si="40"/>
        <v>8000</v>
      </c>
      <c r="K280" s="57">
        <f t="shared" si="41"/>
        <v>1</v>
      </c>
      <c r="L280" s="57">
        <f t="shared" si="42"/>
        <v>-1</v>
      </c>
      <c r="M280" s="57">
        <f t="shared" si="43"/>
        <v>-1</v>
      </c>
      <c r="R280" s="53"/>
      <c r="S280" s="53"/>
      <c r="T280" s="53"/>
      <c r="U280" s="53"/>
      <c r="V280" s="53"/>
    </row>
    <row r="281" spans="2:22" s="51" customFormat="1" x14ac:dyDescent="0.2">
      <c r="B281" s="66" t="s">
        <v>295</v>
      </c>
      <c r="C281" s="51" t="s">
        <v>296</v>
      </c>
      <c r="D281" s="56">
        <v>8000</v>
      </c>
      <c r="E281" s="56">
        <v>8000</v>
      </c>
      <c r="F281" s="56">
        <v>0</v>
      </c>
      <c r="G281" s="56">
        <v>0</v>
      </c>
      <c r="H281" s="56">
        <v>0</v>
      </c>
      <c r="I281" s="56">
        <f t="shared" si="39"/>
        <v>0</v>
      </c>
      <c r="J281" s="56">
        <f t="shared" si="40"/>
        <v>8000</v>
      </c>
      <c r="K281" s="57">
        <f t="shared" si="41"/>
        <v>1</v>
      </c>
      <c r="L281" s="57">
        <f t="shared" si="42"/>
        <v>-1</v>
      </c>
      <c r="M281" s="57">
        <f t="shared" si="43"/>
        <v>-1</v>
      </c>
      <c r="R281" s="53"/>
      <c r="S281" s="53"/>
      <c r="T281" s="53"/>
      <c r="U281" s="53"/>
      <c r="V281" s="53"/>
    </row>
    <row r="282" spans="2:22" s="51" customFormat="1" x14ac:dyDescent="0.2">
      <c r="B282" s="66" t="s">
        <v>297</v>
      </c>
      <c r="C282" s="51" t="s">
        <v>298</v>
      </c>
      <c r="D282" s="56">
        <v>8000</v>
      </c>
      <c r="E282" s="56">
        <v>8000</v>
      </c>
      <c r="F282" s="56">
        <v>0</v>
      </c>
      <c r="G282" s="56">
        <v>0</v>
      </c>
      <c r="H282" s="56">
        <v>0</v>
      </c>
      <c r="I282" s="56">
        <f t="shared" si="39"/>
        <v>0</v>
      </c>
      <c r="J282" s="56">
        <f t="shared" si="40"/>
        <v>8000</v>
      </c>
      <c r="K282" s="57">
        <f t="shared" si="41"/>
        <v>1</v>
      </c>
      <c r="L282" s="57">
        <f t="shared" si="42"/>
        <v>-1</v>
      </c>
      <c r="M282" s="57">
        <f t="shared" si="43"/>
        <v>-1</v>
      </c>
      <c r="R282" s="53"/>
      <c r="S282" s="53"/>
      <c r="T282" s="53"/>
      <c r="U282" s="53"/>
      <c r="V282" s="53"/>
    </row>
    <row r="283" spans="2:22" s="51" customFormat="1" x14ac:dyDescent="0.2">
      <c r="B283" s="66" t="s">
        <v>299</v>
      </c>
      <c r="C283" s="51" t="s">
        <v>300</v>
      </c>
      <c r="D283" s="56">
        <v>8000</v>
      </c>
      <c r="E283" s="56">
        <v>8000</v>
      </c>
      <c r="F283" s="56">
        <v>0</v>
      </c>
      <c r="G283" s="56">
        <v>0</v>
      </c>
      <c r="H283" s="56">
        <v>0</v>
      </c>
      <c r="I283" s="56">
        <f t="shared" si="39"/>
        <v>0</v>
      </c>
      <c r="J283" s="56">
        <f t="shared" si="40"/>
        <v>8000</v>
      </c>
      <c r="K283" s="57">
        <f t="shared" si="41"/>
        <v>1</v>
      </c>
      <c r="L283" s="57">
        <f t="shared" si="42"/>
        <v>-1</v>
      </c>
      <c r="M283" s="57">
        <f t="shared" si="43"/>
        <v>-1</v>
      </c>
      <c r="R283" s="53"/>
      <c r="S283" s="53"/>
      <c r="T283" s="53"/>
      <c r="U283" s="53"/>
      <c r="V283" s="53"/>
    </row>
    <row r="284" spans="2:22" s="51" customFormat="1" x14ac:dyDescent="0.2">
      <c r="B284" s="66" t="s">
        <v>301</v>
      </c>
      <c r="C284" s="51" t="s">
        <v>302</v>
      </c>
      <c r="D284" s="56">
        <v>8000</v>
      </c>
      <c r="E284" s="56">
        <v>8000</v>
      </c>
      <c r="F284" s="56">
        <v>0</v>
      </c>
      <c r="G284" s="56">
        <v>0</v>
      </c>
      <c r="H284" s="56">
        <v>0</v>
      </c>
      <c r="I284" s="56">
        <f t="shared" si="39"/>
        <v>0</v>
      </c>
      <c r="J284" s="56">
        <f t="shared" si="40"/>
        <v>8000</v>
      </c>
      <c r="K284" s="57">
        <f t="shared" si="41"/>
        <v>1</v>
      </c>
      <c r="L284" s="57">
        <f t="shared" si="42"/>
        <v>-1</v>
      </c>
      <c r="M284" s="57">
        <f t="shared" si="43"/>
        <v>-1</v>
      </c>
      <c r="R284" s="53"/>
      <c r="S284" s="53"/>
      <c r="T284" s="53"/>
      <c r="U284" s="53"/>
      <c r="V284" s="53"/>
    </row>
    <row r="285" spans="2:22" s="51" customFormat="1" x14ac:dyDescent="0.2">
      <c r="B285" s="66" t="s">
        <v>303</v>
      </c>
      <c r="C285" s="51" t="s">
        <v>304</v>
      </c>
      <c r="D285" s="56">
        <v>8000</v>
      </c>
      <c r="E285" s="56">
        <v>8000</v>
      </c>
      <c r="F285" s="56">
        <v>0</v>
      </c>
      <c r="G285" s="56">
        <v>0</v>
      </c>
      <c r="H285" s="56">
        <v>0</v>
      </c>
      <c r="I285" s="56">
        <f t="shared" si="39"/>
        <v>0</v>
      </c>
      <c r="J285" s="56">
        <f t="shared" si="40"/>
        <v>8000</v>
      </c>
      <c r="K285" s="57">
        <f t="shared" si="41"/>
        <v>1</v>
      </c>
      <c r="L285" s="57">
        <f t="shared" si="42"/>
        <v>-1</v>
      </c>
      <c r="M285" s="57">
        <f t="shared" si="43"/>
        <v>-1</v>
      </c>
      <c r="R285" s="53"/>
      <c r="S285" s="53"/>
      <c r="T285" s="53"/>
      <c r="U285" s="53"/>
      <c r="V285" s="53"/>
    </row>
    <row r="286" spans="2:22" s="51" customFormat="1" x14ac:dyDescent="0.2">
      <c r="B286" s="66" t="s">
        <v>305</v>
      </c>
      <c r="C286" s="51" t="s">
        <v>306</v>
      </c>
      <c r="D286" s="56">
        <v>25956</v>
      </c>
      <c r="E286" s="56">
        <v>28756</v>
      </c>
      <c r="F286" s="56">
        <v>0</v>
      </c>
      <c r="G286" s="56">
        <v>0</v>
      </c>
      <c r="H286" s="56">
        <v>0</v>
      </c>
      <c r="I286" s="56">
        <f t="shared" si="39"/>
        <v>0</v>
      </c>
      <c r="J286" s="56">
        <f t="shared" si="40"/>
        <v>28756</v>
      </c>
      <c r="K286" s="57">
        <f t="shared" si="41"/>
        <v>1</v>
      </c>
      <c r="L286" s="57">
        <f t="shared" si="42"/>
        <v>-1</v>
      </c>
      <c r="M286" s="57">
        <f t="shared" si="43"/>
        <v>-1</v>
      </c>
      <c r="R286" s="53"/>
      <c r="S286" s="53"/>
      <c r="T286" s="53"/>
      <c r="U286" s="53"/>
      <c r="V286" s="53"/>
    </row>
    <row r="287" spans="2:22" s="51" customFormat="1" x14ac:dyDescent="0.2">
      <c r="B287" s="66" t="s">
        <v>186</v>
      </c>
      <c r="C287" s="51" t="s">
        <v>187</v>
      </c>
      <c r="D287" s="56">
        <v>423750</v>
      </c>
      <c r="E287" s="56">
        <v>712360.66</v>
      </c>
      <c r="F287" s="56">
        <v>3135.98</v>
      </c>
      <c r="G287" s="56">
        <v>3135.98</v>
      </c>
      <c r="H287" s="56">
        <v>54541.29</v>
      </c>
      <c r="I287" s="56">
        <f t="shared" si="39"/>
        <v>57677.270000000004</v>
      </c>
      <c r="J287" s="56">
        <f t="shared" si="40"/>
        <v>654683.39</v>
      </c>
      <c r="K287" s="57">
        <f t="shared" si="41"/>
        <v>0.91903361142935658</v>
      </c>
      <c r="L287" s="57">
        <f t="shared" si="42"/>
        <v>-0.99559776363843566</v>
      </c>
      <c r="M287" s="57">
        <f t="shared" si="43"/>
        <v>-0.94717316366122739</v>
      </c>
      <c r="R287" s="53"/>
      <c r="S287" s="53"/>
      <c r="T287" s="53"/>
      <c r="U287" s="53"/>
      <c r="V287" s="53"/>
    </row>
    <row r="288" spans="2:22" s="51" customFormat="1" x14ac:dyDescent="0.2">
      <c r="B288" s="66" t="s">
        <v>190</v>
      </c>
      <c r="C288" s="51" t="s">
        <v>191</v>
      </c>
      <c r="D288" s="56">
        <v>26150</v>
      </c>
      <c r="E288" s="56">
        <v>27050</v>
      </c>
      <c r="F288" s="56">
        <v>0</v>
      </c>
      <c r="G288" s="56">
        <v>0</v>
      </c>
      <c r="H288" s="56">
        <v>501.98</v>
      </c>
      <c r="I288" s="56">
        <f t="shared" si="39"/>
        <v>501.98</v>
      </c>
      <c r="J288" s="56">
        <f t="shared" si="40"/>
        <v>26548.02</v>
      </c>
      <c r="K288" s="57">
        <f t="shared" si="41"/>
        <v>0.98144251386321624</v>
      </c>
      <c r="L288" s="57">
        <f t="shared" si="42"/>
        <v>-1</v>
      </c>
      <c r="M288" s="57">
        <f t="shared" si="43"/>
        <v>-1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192</v>
      </c>
      <c r="C289" s="51" t="s">
        <v>193</v>
      </c>
      <c r="D289" s="56">
        <v>77000</v>
      </c>
      <c r="E289" s="56">
        <v>77000</v>
      </c>
      <c r="F289" s="56">
        <v>0</v>
      </c>
      <c r="G289" s="56">
        <v>0</v>
      </c>
      <c r="H289" s="56">
        <v>3990</v>
      </c>
      <c r="I289" s="56">
        <f t="shared" si="39"/>
        <v>3990</v>
      </c>
      <c r="J289" s="56">
        <f t="shared" si="40"/>
        <v>73010</v>
      </c>
      <c r="K289" s="57">
        <f t="shared" si="41"/>
        <v>0.94818181818181824</v>
      </c>
      <c r="L289" s="57">
        <f t="shared" si="42"/>
        <v>-1</v>
      </c>
      <c r="M289" s="57">
        <f t="shared" si="43"/>
        <v>-1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194</v>
      </c>
      <c r="C290" s="51" t="s">
        <v>195</v>
      </c>
      <c r="D290" s="56">
        <v>139200</v>
      </c>
      <c r="E290" s="56">
        <v>137650</v>
      </c>
      <c r="F290" s="56">
        <v>0</v>
      </c>
      <c r="G290" s="56">
        <v>0</v>
      </c>
      <c r="H290" s="56">
        <v>407.31</v>
      </c>
      <c r="I290" s="56">
        <f t="shared" si="39"/>
        <v>407.31</v>
      </c>
      <c r="J290" s="56">
        <f t="shared" si="40"/>
        <v>137242.69</v>
      </c>
      <c r="K290" s="57">
        <f t="shared" si="41"/>
        <v>0.99704097348347254</v>
      </c>
      <c r="L290" s="57">
        <f t="shared" si="42"/>
        <v>-1</v>
      </c>
      <c r="M290" s="57">
        <f t="shared" si="43"/>
        <v>-1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198</v>
      </c>
      <c r="C291" s="51" t="s">
        <v>199</v>
      </c>
      <c r="D291" s="56">
        <v>188920</v>
      </c>
      <c r="E291" s="56">
        <v>187020</v>
      </c>
      <c r="F291" s="56">
        <v>42256.28</v>
      </c>
      <c r="G291" s="56">
        <v>42256.28</v>
      </c>
      <c r="H291" s="56">
        <v>0</v>
      </c>
      <c r="I291" s="56">
        <f t="shared" si="39"/>
        <v>42256.28</v>
      </c>
      <c r="J291" s="56">
        <f t="shared" si="40"/>
        <v>144763.72</v>
      </c>
      <c r="K291" s="57">
        <f t="shared" si="41"/>
        <v>0.77405475350229924</v>
      </c>
      <c r="L291" s="57">
        <f t="shared" si="42"/>
        <v>-0.77405475350229924</v>
      </c>
      <c r="M291" s="57">
        <f t="shared" si="43"/>
        <v>1.7113429579724093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200</v>
      </c>
      <c r="C292" s="51" t="s">
        <v>201</v>
      </c>
      <c r="D292" s="56">
        <v>15000</v>
      </c>
      <c r="E292" s="56">
        <v>15000</v>
      </c>
      <c r="F292" s="56">
        <v>0</v>
      </c>
      <c r="G292" s="56">
        <v>0</v>
      </c>
      <c r="H292" s="56">
        <v>0</v>
      </c>
      <c r="I292" s="56">
        <f t="shared" si="39"/>
        <v>0</v>
      </c>
      <c r="J292" s="56">
        <f t="shared" si="40"/>
        <v>15000</v>
      </c>
      <c r="K292" s="57">
        <f t="shared" si="41"/>
        <v>1</v>
      </c>
      <c r="L292" s="57">
        <f t="shared" si="42"/>
        <v>-1</v>
      </c>
      <c r="M292" s="57">
        <f t="shared" si="43"/>
        <v>-1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206</v>
      </c>
      <c r="C293" s="51" t="s">
        <v>207</v>
      </c>
      <c r="D293" s="56">
        <v>20500</v>
      </c>
      <c r="E293" s="56">
        <v>20500</v>
      </c>
      <c r="F293" s="56">
        <v>0</v>
      </c>
      <c r="G293" s="56">
        <v>0</v>
      </c>
      <c r="H293" s="56">
        <v>1337.3</v>
      </c>
      <c r="I293" s="56">
        <f t="shared" si="39"/>
        <v>1337.3</v>
      </c>
      <c r="J293" s="56">
        <f t="shared" si="40"/>
        <v>19162.7</v>
      </c>
      <c r="K293" s="57">
        <f t="shared" si="41"/>
        <v>0.93476585365853659</v>
      </c>
      <c r="L293" s="57">
        <f t="shared" si="42"/>
        <v>-1</v>
      </c>
      <c r="M293" s="57">
        <f t="shared" si="43"/>
        <v>-1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212</v>
      </c>
      <c r="C294" s="51" t="s">
        <v>213</v>
      </c>
      <c r="D294" s="56">
        <v>6750</v>
      </c>
      <c r="E294" s="56">
        <v>6750</v>
      </c>
      <c r="F294" s="56">
        <v>0</v>
      </c>
      <c r="G294" s="56">
        <v>0</v>
      </c>
      <c r="H294" s="56">
        <v>0</v>
      </c>
      <c r="I294" s="56">
        <f t="shared" si="39"/>
        <v>0</v>
      </c>
      <c r="J294" s="56">
        <f t="shared" si="40"/>
        <v>6750</v>
      </c>
      <c r="K294" s="57">
        <f t="shared" si="41"/>
        <v>1</v>
      </c>
      <c r="L294" s="57">
        <f t="shared" si="42"/>
        <v>-1</v>
      </c>
      <c r="M294" s="57">
        <f t="shared" si="43"/>
        <v>-1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214</v>
      </c>
      <c r="C295" s="51" t="s">
        <v>215</v>
      </c>
      <c r="D295" s="56">
        <v>20400</v>
      </c>
      <c r="E295" s="56">
        <v>20400</v>
      </c>
      <c r="F295" s="56">
        <v>0</v>
      </c>
      <c r="G295" s="56">
        <v>0</v>
      </c>
      <c r="H295" s="56">
        <v>5196.55</v>
      </c>
      <c r="I295" s="56">
        <f t="shared" si="39"/>
        <v>5196.55</v>
      </c>
      <c r="J295" s="56">
        <f t="shared" si="40"/>
        <v>15203.45</v>
      </c>
      <c r="K295" s="57">
        <f t="shared" si="41"/>
        <v>0.74526715686274514</v>
      </c>
      <c r="L295" s="57">
        <f t="shared" si="42"/>
        <v>-1</v>
      </c>
      <c r="M295" s="57">
        <f t="shared" si="43"/>
        <v>-1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246</v>
      </c>
      <c r="C296" s="51" t="s">
        <v>247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39"/>
        <v>0</v>
      </c>
      <c r="J296" s="56">
        <f t="shared" si="40"/>
        <v>0</v>
      </c>
      <c r="K296" s="57" t="str">
        <f t="shared" si="41"/>
        <v>NA</v>
      </c>
      <c r="L296" s="57" t="str">
        <f t="shared" si="42"/>
        <v>NA</v>
      </c>
      <c r="M296" s="57" t="str">
        <f t="shared" si="43"/>
        <v>NA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216</v>
      </c>
      <c r="C297" s="51" t="s">
        <v>217</v>
      </c>
      <c r="D297" s="56">
        <v>301557.09999999998</v>
      </c>
      <c r="E297" s="56">
        <v>306057.09999999998</v>
      </c>
      <c r="F297" s="56">
        <v>212760</v>
      </c>
      <c r="G297" s="56">
        <v>212760</v>
      </c>
      <c r="H297" s="56">
        <v>1850</v>
      </c>
      <c r="I297" s="56">
        <f t="shared" si="39"/>
        <v>214610</v>
      </c>
      <c r="J297" s="56">
        <f t="shared" si="40"/>
        <v>91447.099999999977</v>
      </c>
      <c r="K297" s="57">
        <f t="shared" si="41"/>
        <v>0.29879097723921444</v>
      </c>
      <c r="L297" s="57">
        <f t="shared" si="42"/>
        <v>-0.30483560093851764</v>
      </c>
      <c r="M297" s="57">
        <f t="shared" si="43"/>
        <v>7.3419727887377881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463</v>
      </c>
      <c r="C298" s="51" t="s">
        <v>464</v>
      </c>
      <c r="D298" s="56">
        <v>20000</v>
      </c>
      <c r="E298" s="56">
        <v>20000</v>
      </c>
      <c r="F298" s="56">
        <v>0</v>
      </c>
      <c r="G298" s="56">
        <v>0</v>
      </c>
      <c r="H298" s="56">
        <v>0</v>
      </c>
      <c r="I298" s="56">
        <f t="shared" si="39"/>
        <v>0</v>
      </c>
      <c r="J298" s="56">
        <f t="shared" si="40"/>
        <v>20000</v>
      </c>
      <c r="K298" s="57">
        <f t="shared" si="41"/>
        <v>1</v>
      </c>
      <c r="L298" s="57">
        <f t="shared" si="42"/>
        <v>-1</v>
      </c>
      <c r="M298" s="57">
        <f t="shared" si="43"/>
        <v>-1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218</v>
      </c>
      <c r="C299" s="51" t="s">
        <v>219</v>
      </c>
      <c r="D299" s="56">
        <v>626200.15</v>
      </c>
      <c r="E299" s="56">
        <v>272700.15000000002</v>
      </c>
      <c r="F299" s="56">
        <v>0</v>
      </c>
      <c r="G299" s="56">
        <v>0</v>
      </c>
      <c r="H299" s="56">
        <v>0</v>
      </c>
      <c r="I299" s="56">
        <f t="shared" si="39"/>
        <v>0</v>
      </c>
      <c r="J299" s="56">
        <f t="shared" si="40"/>
        <v>272700.15000000002</v>
      </c>
      <c r="K299" s="57">
        <f t="shared" si="41"/>
        <v>1</v>
      </c>
      <c r="L299" s="57">
        <f t="shared" si="42"/>
        <v>-1</v>
      </c>
      <c r="M299" s="57">
        <f t="shared" si="43"/>
        <v>-1</v>
      </c>
      <c r="R299" s="53"/>
      <c r="S299" s="53"/>
      <c r="T299" s="53"/>
      <c r="U299" s="53"/>
      <c r="V299" s="53"/>
    </row>
    <row r="300" spans="1:22" s="51" customFormat="1" x14ac:dyDescent="0.2">
      <c r="A300" s="63" t="s">
        <v>307</v>
      </c>
      <c r="B300" s="71"/>
      <c r="C300" s="63"/>
      <c r="D300" s="64">
        <v>64236193.700000003</v>
      </c>
      <c r="E300" s="64">
        <v>64351864.700000003</v>
      </c>
      <c r="F300" s="64">
        <v>1704486.6799999997</v>
      </c>
      <c r="G300" s="64">
        <v>1704486.6799999997</v>
      </c>
      <c r="H300" s="64">
        <v>201070.68</v>
      </c>
      <c r="I300" s="64">
        <f t="shared" si="39"/>
        <v>1905557.3599999996</v>
      </c>
      <c r="J300" s="64">
        <f t="shared" si="40"/>
        <v>62446307.340000004</v>
      </c>
      <c r="K300" s="65">
        <f t="shared" si="41"/>
        <v>0.97038846708042636</v>
      </c>
      <c r="L300" s="65">
        <f t="shared" si="42"/>
        <v>-0.9735130180306959</v>
      </c>
      <c r="M300" s="65">
        <f t="shared" si="43"/>
        <v>-0.68215621636835033</v>
      </c>
      <c r="R300" s="53"/>
      <c r="S300" s="53"/>
      <c r="T300" s="53"/>
      <c r="U300" s="53"/>
      <c r="V300" s="53"/>
    </row>
    <row r="301" spans="1:22" s="51" customFormat="1" x14ac:dyDescent="0.2">
      <c r="A301" s="51" t="s">
        <v>308</v>
      </c>
      <c r="B301" s="66" t="s">
        <v>97</v>
      </c>
      <c r="C301" s="51" t="s">
        <v>98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39"/>
        <v>0</v>
      </c>
      <c r="J301" s="56">
        <f t="shared" si="40"/>
        <v>0</v>
      </c>
      <c r="K301" s="57" t="str">
        <f t="shared" si="41"/>
        <v>NA</v>
      </c>
      <c r="L301" s="57" t="str">
        <f t="shared" si="42"/>
        <v>NA</v>
      </c>
      <c r="M301" s="57" t="str">
        <f t="shared" si="43"/>
        <v>NA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99</v>
      </c>
      <c r="C302" s="51" t="s">
        <v>100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39"/>
        <v>0</v>
      </c>
      <c r="J302" s="56">
        <f t="shared" si="40"/>
        <v>0</v>
      </c>
      <c r="K302" s="57" t="str">
        <f t="shared" si="41"/>
        <v>NA</v>
      </c>
      <c r="L302" s="57" t="str">
        <f t="shared" si="42"/>
        <v>NA</v>
      </c>
      <c r="M302" s="57" t="str">
        <f t="shared" si="43"/>
        <v>NA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106</v>
      </c>
      <c r="C303" s="51" t="s">
        <v>107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39"/>
        <v>0</v>
      </c>
      <c r="J303" s="56">
        <f t="shared" si="40"/>
        <v>0</v>
      </c>
      <c r="K303" s="57" t="str">
        <f t="shared" si="41"/>
        <v>NA</v>
      </c>
      <c r="L303" s="57" t="str">
        <f t="shared" si="42"/>
        <v>NA</v>
      </c>
      <c r="M303" s="57" t="str">
        <f t="shared" si="43"/>
        <v>NA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110</v>
      </c>
      <c r="C304" s="51" t="s">
        <v>111</v>
      </c>
      <c r="D304" s="56">
        <v>16967556.279999964</v>
      </c>
      <c r="E304" s="56">
        <v>16967556.279999964</v>
      </c>
      <c r="F304" s="56">
        <v>1629812.1400000001</v>
      </c>
      <c r="G304" s="56">
        <v>1629812.1400000001</v>
      </c>
      <c r="H304" s="56">
        <v>0</v>
      </c>
      <c r="I304" s="56">
        <f t="shared" si="39"/>
        <v>1629812.1400000001</v>
      </c>
      <c r="J304" s="56">
        <f t="shared" si="40"/>
        <v>15337744.139999963</v>
      </c>
      <c r="K304" s="57">
        <f t="shared" si="41"/>
        <v>0.90394538181546524</v>
      </c>
      <c r="L304" s="57">
        <f t="shared" si="42"/>
        <v>-0.90394538181546524</v>
      </c>
      <c r="M304" s="57">
        <f t="shared" si="43"/>
        <v>0.15265541821441608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309</v>
      </c>
      <c r="C305" s="51" t="s">
        <v>310</v>
      </c>
      <c r="D305" s="56">
        <v>26251436.429999996</v>
      </c>
      <c r="E305" s="56">
        <v>26251436.429999996</v>
      </c>
      <c r="F305" s="56">
        <v>62052.420000000006</v>
      </c>
      <c r="G305" s="56">
        <v>62052.420000000006</v>
      </c>
      <c r="H305" s="56">
        <v>0</v>
      </c>
      <c r="I305" s="56">
        <f t="shared" si="39"/>
        <v>62052.420000000006</v>
      </c>
      <c r="J305" s="56">
        <f t="shared" si="40"/>
        <v>26189384.009999994</v>
      </c>
      <c r="K305" s="57">
        <f t="shared" si="41"/>
        <v>0.99763622763403959</v>
      </c>
      <c r="L305" s="57">
        <f t="shared" si="42"/>
        <v>-0.99763622763403959</v>
      </c>
      <c r="M305" s="57">
        <f t="shared" si="43"/>
        <v>-0.97163473160847524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112</v>
      </c>
      <c r="C306" s="51" t="s">
        <v>113</v>
      </c>
      <c r="D306" s="56">
        <v>33205.9</v>
      </c>
      <c r="E306" s="56">
        <v>33205.9</v>
      </c>
      <c r="F306" s="56">
        <v>0</v>
      </c>
      <c r="G306" s="56">
        <v>0</v>
      </c>
      <c r="H306" s="56">
        <v>0</v>
      </c>
      <c r="I306" s="56">
        <f t="shared" si="39"/>
        <v>0</v>
      </c>
      <c r="J306" s="56">
        <f t="shared" si="40"/>
        <v>33205.9</v>
      </c>
      <c r="K306" s="57">
        <f t="shared" si="41"/>
        <v>1</v>
      </c>
      <c r="L306" s="57">
        <f t="shared" si="42"/>
        <v>-1</v>
      </c>
      <c r="M306" s="57">
        <f t="shared" si="43"/>
        <v>-1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114</v>
      </c>
      <c r="C307" s="51" t="s">
        <v>115</v>
      </c>
      <c r="D307" s="56">
        <v>5830731.3999999864</v>
      </c>
      <c r="E307" s="56">
        <v>5830731.3999999864</v>
      </c>
      <c r="F307" s="56">
        <v>630425.66000000038</v>
      </c>
      <c r="G307" s="56">
        <v>630425.66000000038</v>
      </c>
      <c r="H307" s="56">
        <v>0</v>
      </c>
      <c r="I307" s="56">
        <f t="shared" si="39"/>
        <v>630425.66000000038</v>
      </c>
      <c r="J307" s="56">
        <f t="shared" si="40"/>
        <v>5200305.7399999863</v>
      </c>
      <c r="K307" s="57">
        <f t="shared" si="41"/>
        <v>0.89187880271761422</v>
      </c>
      <c r="L307" s="57">
        <f t="shared" si="42"/>
        <v>-0.89187880271761422</v>
      </c>
      <c r="M307" s="57">
        <f t="shared" si="43"/>
        <v>0.29745436738863018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122</v>
      </c>
      <c r="C308" s="51" t="s">
        <v>123</v>
      </c>
      <c r="D308" s="56">
        <v>81829.259999999995</v>
      </c>
      <c r="E308" s="56">
        <v>81829.259999999995</v>
      </c>
      <c r="F308" s="56">
        <v>0</v>
      </c>
      <c r="G308" s="56">
        <v>0</v>
      </c>
      <c r="H308" s="56">
        <v>0</v>
      </c>
      <c r="I308" s="56">
        <f t="shared" si="39"/>
        <v>0</v>
      </c>
      <c r="J308" s="56">
        <f t="shared" si="40"/>
        <v>81829.259999999995</v>
      </c>
      <c r="K308" s="57">
        <f t="shared" si="41"/>
        <v>1</v>
      </c>
      <c r="L308" s="57">
        <f t="shared" si="42"/>
        <v>-1</v>
      </c>
      <c r="M308" s="57">
        <f t="shared" si="43"/>
        <v>-1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311</v>
      </c>
      <c r="C309" s="51" t="s">
        <v>312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f t="shared" si="39"/>
        <v>0</v>
      </c>
      <c r="J309" s="56">
        <f t="shared" si="40"/>
        <v>0</v>
      </c>
      <c r="K309" s="57" t="str">
        <f t="shared" si="41"/>
        <v>NA</v>
      </c>
      <c r="L309" s="57" t="str">
        <f t="shared" si="42"/>
        <v>NA</v>
      </c>
      <c r="M309" s="57" t="str">
        <f t="shared" si="43"/>
        <v>NA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126</v>
      </c>
      <c r="C310" s="51" t="s">
        <v>127</v>
      </c>
      <c r="D310" s="56">
        <v>101436</v>
      </c>
      <c r="E310" s="56">
        <v>101436</v>
      </c>
      <c r="F310" s="56">
        <v>10473.42</v>
      </c>
      <c r="G310" s="56">
        <v>10473.42</v>
      </c>
      <c r="H310" s="56">
        <v>0</v>
      </c>
      <c r="I310" s="56">
        <f t="shared" si="39"/>
        <v>10473.42</v>
      </c>
      <c r="J310" s="56">
        <f t="shared" si="40"/>
        <v>90962.58</v>
      </c>
      <c r="K310" s="57">
        <f t="shared" si="41"/>
        <v>0.89674849165976578</v>
      </c>
      <c r="L310" s="57">
        <f t="shared" si="42"/>
        <v>-0.89674849165976578</v>
      </c>
      <c r="M310" s="57">
        <f t="shared" si="43"/>
        <v>0.23901810008281085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130</v>
      </c>
      <c r="C311" s="51" t="s">
        <v>131</v>
      </c>
      <c r="D311" s="56">
        <v>3305133</v>
      </c>
      <c r="E311" s="56">
        <v>3305133</v>
      </c>
      <c r="F311" s="56">
        <v>0</v>
      </c>
      <c r="G311" s="56">
        <v>0</v>
      </c>
      <c r="H311" s="56">
        <v>0</v>
      </c>
      <c r="I311" s="56">
        <f t="shared" si="39"/>
        <v>0</v>
      </c>
      <c r="J311" s="56">
        <f t="shared" si="40"/>
        <v>3305133</v>
      </c>
      <c r="K311" s="57">
        <f t="shared" si="41"/>
        <v>1</v>
      </c>
      <c r="L311" s="57">
        <f t="shared" si="42"/>
        <v>-1</v>
      </c>
      <c r="M311" s="57">
        <f t="shared" si="43"/>
        <v>-1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136</v>
      </c>
      <c r="C312" s="51" t="s">
        <v>137</v>
      </c>
      <c r="D312" s="56">
        <v>7235500</v>
      </c>
      <c r="E312" s="56">
        <v>7235500</v>
      </c>
      <c r="F312" s="56">
        <v>314606.45999999996</v>
      </c>
      <c r="G312" s="56">
        <v>314606.45999999996</v>
      </c>
      <c r="H312" s="56">
        <v>0</v>
      </c>
      <c r="I312" s="56">
        <f t="shared" si="39"/>
        <v>314606.45999999996</v>
      </c>
      <c r="J312" s="56">
        <f t="shared" si="40"/>
        <v>6920893.54</v>
      </c>
      <c r="K312" s="57">
        <f t="shared" si="41"/>
        <v>0.95651904360445028</v>
      </c>
      <c r="L312" s="57">
        <f t="shared" si="42"/>
        <v>-0.95651904360445028</v>
      </c>
      <c r="M312" s="57">
        <f t="shared" si="43"/>
        <v>-0.47822852325340348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138</v>
      </c>
      <c r="C313" s="51" t="s">
        <v>139</v>
      </c>
      <c r="D313" s="56">
        <v>0</v>
      </c>
      <c r="E313" s="56">
        <v>0</v>
      </c>
      <c r="F313" s="56">
        <v>32745.54</v>
      </c>
      <c r="G313" s="56">
        <v>32745.54</v>
      </c>
      <c r="H313" s="56">
        <v>0</v>
      </c>
      <c r="I313" s="56">
        <f t="shared" si="39"/>
        <v>32745.54</v>
      </c>
      <c r="J313" s="56">
        <f t="shared" si="40"/>
        <v>-32745.54</v>
      </c>
      <c r="K313" s="57" t="str">
        <f t="shared" si="41"/>
        <v>NA</v>
      </c>
      <c r="L313" s="57" t="str">
        <f t="shared" si="42"/>
        <v>NA</v>
      </c>
      <c r="M313" s="57" t="str">
        <f t="shared" si="43"/>
        <v>NA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140</v>
      </c>
      <c r="C314" s="51" t="s">
        <v>141</v>
      </c>
      <c r="D314" s="56">
        <v>10232622.640000014</v>
      </c>
      <c r="E314" s="56">
        <v>10232622.640000014</v>
      </c>
      <c r="F314" s="56">
        <v>426261.51</v>
      </c>
      <c r="G314" s="56">
        <v>426261.51</v>
      </c>
      <c r="H314" s="56">
        <v>0</v>
      </c>
      <c r="I314" s="56">
        <f t="shared" si="39"/>
        <v>426261.51</v>
      </c>
      <c r="J314" s="56">
        <f t="shared" si="40"/>
        <v>9806361.1300000139</v>
      </c>
      <c r="K314" s="57">
        <f t="shared" si="41"/>
        <v>0.95834288774280463</v>
      </c>
      <c r="L314" s="57">
        <f t="shared" si="42"/>
        <v>-0.95834288774280463</v>
      </c>
      <c r="M314" s="57">
        <f t="shared" si="43"/>
        <v>-0.50011465291365487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319</v>
      </c>
      <c r="C315" s="51" t="s">
        <v>320</v>
      </c>
      <c r="D315" s="56">
        <v>0</v>
      </c>
      <c r="E315" s="56">
        <v>0</v>
      </c>
      <c r="F315" s="56">
        <v>0</v>
      </c>
      <c r="G315" s="56">
        <v>0</v>
      </c>
      <c r="H315" s="56">
        <v>0</v>
      </c>
      <c r="I315" s="56">
        <f t="shared" si="39"/>
        <v>0</v>
      </c>
      <c r="J315" s="56">
        <f t="shared" si="40"/>
        <v>0</v>
      </c>
      <c r="K315" s="57" t="str">
        <f t="shared" si="41"/>
        <v>NA</v>
      </c>
      <c r="L315" s="57" t="str">
        <f t="shared" si="42"/>
        <v>NA</v>
      </c>
      <c r="M315" s="57" t="str">
        <f t="shared" si="43"/>
        <v>NA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142</v>
      </c>
      <c r="C316" s="51" t="s">
        <v>143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f t="shared" si="39"/>
        <v>0</v>
      </c>
      <c r="J316" s="56">
        <f t="shared" si="40"/>
        <v>0</v>
      </c>
      <c r="K316" s="57" t="str">
        <f t="shared" si="41"/>
        <v>NA</v>
      </c>
      <c r="L316" s="57" t="str">
        <f t="shared" si="42"/>
        <v>NA</v>
      </c>
      <c r="M316" s="57" t="str">
        <f t="shared" si="43"/>
        <v>NA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152</v>
      </c>
      <c r="C317" s="51" t="s">
        <v>153</v>
      </c>
      <c r="D317" s="56">
        <v>0</v>
      </c>
      <c r="E317" s="56">
        <v>0</v>
      </c>
      <c r="F317" s="56">
        <v>1105.03</v>
      </c>
      <c r="G317" s="56">
        <v>1105.03</v>
      </c>
      <c r="H317" s="56">
        <v>0</v>
      </c>
      <c r="I317" s="56">
        <f t="shared" si="39"/>
        <v>1105.03</v>
      </c>
      <c r="J317" s="56">
        <f t="shared" si="40"/>
        <v>-1105.03</v>
      </c>
      <c r="K317" s="57" t="str">
        <f t="shared" si="41"/>
        <v>NA</v>
      </c>
      <c r="L317" s="57" t="str">
        <f t="shared" si="42"/>
        <v>NA</v>
      </c>
      <c r="M317" s="57" t="str">
        <f t="shared" si="43"/>
        <v>NA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154</v>
      </c>
      <c r="C318" s="51" t="s">
        <v>155</v>
      </c>
      <c r="D318" s="56">
        <v>1305201.4900000007</v>
      </c>
      <c r="E318" s="56">
        <v>1305201.4900000007</v>
      </c>
      <c r="F318" s="56">
        <v>37215.649999999994</v>
      </c>
      <c r="G318" s="56">
        <v>37215.649999999994</v>
      </c>
      <c r="H318" s="56">
        <v>0</v>
      </c>
      <c r="I318" s="56">
        <f t="shared" si="39"/>
        <v>37215.649999999994</v>
      </c>
      <c r="J318" s="56">
        <f t="shared" si="40"/>
        <v>1267985.8400000008</v>
      </c>
      <c r="K318" s="57">
        <f t="shared" si="41"/>
        <v>0.97148666295194019</v>
      </c>
      <c r="L318" s="57">
        <f t="shared" si="42"/>
        <v>-0.97148666295194019</v>
      </c>
      <c r="M318" s="57">
        <f t="shared" si="43"/>
        <v>-0.65783995542328133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186</v>
      </c>
      <c r="C319" s="51" t="s">
        <v>187</v>
      </c>
      <c r="D319" s="56">
        <v>0</v>
      </c>
      <c r="E319" s="56">
        <v>0</v>
      </c>
      <c r="F319" s="56">
        <v>0</v>
      </c>
      <c r="G319" s="56">
        <v>0</v>
      </c>
      <c r="H319" s="56">
        <v>0</v>
      </c>
      <c r="I319" s="56">
        <f t="shared" si="39"/>
        <v>0</v>
      </c>
      <c r="J319" s="56">
        <f t="shared" si="40"/>
        <v>0</v>
      </c>
      <c r="K319" s="57" t="str">
        <f t="shared" si="41"/>
        <v>NA</v>
      </c>
      <c r="L319" s="57" t="str">
        <f t="shared" si="42"/>
        <v>NA</v>
      </c>
      <c r="M319" s="57" t="str">
        <f t="shared" si="43"/>
        <v>NA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190</v>
      </c>
      <c r="C320" s="51" t="s">
        <v>191</v>
      </c>
      <c r="D320" s="56">
        <v>0</v>
      </c>
      <c r="E320" s="56">
        <v>4500</v>
      </c>
      <c r="F320" s="56">
        <v>0</v>
      </c>
      <c r="G320" s="56">
        <v>0</v>
      </c>
      <c r="H320" s="56">
        <v>69.989999999999995</v>
      </c>
      <c r="I320" s="56">
        <f t="shared" si="39"/>
        <v>69.989999999999995</v>
      </c>
      <c r="J320" s="56">
        <f t="shared" si="40"/>
        <v>4430.01</v>
      </c>
      <c r="K320" s="57">
        <f t="shared" si="41"/>
        <v>0.98444666666666669</v>
      </c>
      <c r="L320" s="57">
        <f t="shared" si="42"/>
        <v>-1</v>
      </c>
      <c r="M320" s="57">
        <f t="shared" si="43"/>
        <v>-1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194</v>
      </c>
      <c r="C321" s="51" t="s">
        <v>195</v>
      </c>
      <c r="D321" s="56">
        <v>45000</v>
      </c>
      <c r="E321" s="56">
        <v>40500</v>
      </c>
      <c r="F321" s="56">
        <v>0</v>
      </c>
      <c r="G321" s="56">
        <v>0</v>
      </c>
      <c r="H321" s="56">
        <v>0</v>
      </c>
      <c r="I321" s="56">
        <f t="shared" si="39"/>
        <v>0</v>
      </c>
      <c r="J321" s="56">
        <f t="shared" si="40"/>
        <v>40500</v>
      </c>
      <c r="K321" s="57">
        <f t="shared" si="41"/>
        <v>1</v>
      </c>
      <c r="L321" s="57">
        <f t="shared" si="42"/>
        <v>-1</v>
      </c>
      <c r="M321" s="57">
        <f t="shared" si="43"/>
        <v>-1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198</v>
      </c>
      <c r="C322" s="51" t="s">
        <v>199</v>
      </c>
      <c r="D322" s="56">
        <v>20000</v>
      </c>
      <c r="E322" s="56">
        <v>18000</v>
      </c>
      <c r="F322" s="56">
        <v>0</v>
      </c>
      <c r="G322" s="56">
        <v>0</v>
      </c>
      <c r="H322" s="56">
        <v>0</v>
      </c>
      <c r="I322" s="56">
        <f t="shared" si="39"/>
        <v>0</v>
      </c>
      <c r="J322" s="56">
        <f t="shared" si="40"/>
        <v>18000</v>
      </c>
      <c r="K322" s="57">
        <f t="shared" si="41"/>
        <v>1</v>
      </c>
      <c r="L322" s="57">
        <f t="shared" si="42"/>
        <v>-1</v>
      </c>
      <c r="M322" s="57">
        <f t="shared" si="43"/>
        <v>-1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218</v>
      </c>
      <c r="C323" s="51" t="s">
        <v>219</v>
      </c>
      <c r="D323" s="56">
        <v>538678.74</v>
      </c>
      <c r="E323" s="56">
        <v>538678.74</v>
      </c>
      <c r="F323" s="56">
        <v>0</v>
      </c>
      <c r="G323" s="56">
        <v>0</v>
      </c>
      <c r="H323" s="56">
        <v>0</v>
      </c>
      <c r="I323" s="56">
        <f t="shared" si="39"/>
        <v>0</v>
      </c>
      <c r="J323" s="56">
        <f t="shared" si="40"/>
        <v>538678.74</v>
      </c>
      <c r="K323" s="57">
        <f t="shared" si="41"/>
        <v>1</v>
      </c>
      <c r="L323" s="57">
        <f t="shared" si="42"/>
        <v>-1</v>
      </c>
      <c r="M323" s="57">
        <f t="shared" si="43"/>
        <v>-1</v>
      </c>
      <c r="R323" s="53"/>
      <c r="S323" s="53"/>
      <c r="T323" s="53"/>
      <c r="U323" s="53"/>
      <c r="V323" s="53"/>
    </row>
    <row r="324" spans="1:22" s="51" customFormat="1" x14ac:dyDescent="0.2">
      <c r="A324" s="63" t="s">
        <v>313</v>
      </c>
      <c r="B324" s="71"/>
      <c r="C324" s="63"/>
      <c r="D324" s="64">
        <v>71948331.139999941</v>
      </c>
      <c r="E324" s="64">
        <v>71946331.139999941</v>
      </c>
      <c r="F324" s="64">
        <v>3144697.83</v>
      </c>
      <c r="G324" s="64">
        <v>3144697.83</v>
      </c>
      <c r="H324" s="64">
        <v>69.989999999999995</v>
      </c>
      <c r="I324" s="64">
        <f t="shared" si="39"/>
        <v>3144767.8200000003</v>
      </c>
      <c r="J324" s="64">
        <f t="shared" si="40"/>
        <v>68801563.319999933</v>
      </c>
      <c r="K324" s="65">
        <f t="shared" si="41"/>
        <v>0.95629008776165914</v>
      </c>
      <c r="L324" s="65">
        <f t="shared" si="42"/>
        <v>-0.95629106057012481</v>
      </c>
      <c r="M324" s="65">
        <f t="shared" si="43"/>
        <v>-0.47549272684149779</v>
      </c>
      <c r="R324" s="53"/>
      <c r="S324" s="53"/>
      <c r="T324" s="53"/>
      <c r="U324" s="53"/>
      <c r="V324" s="53"/>
    </row>
    <row r="325" spans="1:22" s="51" customFormat="1" x14ac:dyDescent="0.2">
      <c r="A325" s="51" t="s">
        <v>314</v>
      </c>
      <c r="B325" s="66" t="s">
        <v>97</v>
      </c>
      <c r="C325" s="51" t="s">
        <v>98</v>
      </c>
      <c r="D325" s="56">
        <v>0</v>
      </c>
      <c r="E325" s="56">
        <v>0</v>
      </c>
      <c r="F325" s="56">
        <v>0</v>
      </c>
      <c r="G325" s="56">
        <v>0</v>
      </c>
      <c r="H325" s="56">
        <v>0</v>
      </c>
      <c r="I325" s="56">
        <f t="shared" si="39"/>
        <v>0</v>
      </c>
      <c r="J325" s="56">
        <f t="shared" si="40"/>
        <v>0</v>
      </c>
      <c r="K325" s="57" t="str">
        <f t="shared" si="41"/>
        <v>NA</v>
      </c>
      <c r="L325" s="57" t="str">
        <f t="shared" si="42"/>
        <v>NA</v>
      </c>
      <c r="M325" s="57" t="str">
        <f t="shared" si="43"/>
        <v>NA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114</v>
      </c>
      <c r="C326" s="51" t="s">
        <v>115</v>
      </c>
      <c r="D326" s="56">
        <v>280863</v>
      </c>
      <c r="E326" s="56">
        <v>280863</v>
      </c>
      <c r="F326" s="56">
        <v>31662.35</v>
      </c>
      <c r="G326" s="56">
        <v>31662.35</v>
      </c>
      <c r="H326" s="56">
        <v>0</v>
      </c>
      <c r="I326" s="56">
        <f t="shared" si="39"/>
        <v>31662.35</v>
      </c>
      <c r="J326" s="56">
        <f t="shared" si="40"/>
        <v>249200.65</v>
      </c>
      <c r="K326" s="57">
        <f t="shared" si="41"/>
        <v>0.88726763582244728</v>
      </c>
      <c r="L326" s="57">
        <f t="shared" si="42"/>
        <v>-0.88726763582244728</v>
      </c>
      <c r="M326" s="57">
        <f t="shared" si="43"/>
        <v>0.35278837013063302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315</v>
      </c>
      <c r="C327" s="51" t="s">
        <v>316</v>
      </c>
      <c r="D327" s="56">
        <v>3925120.46</v>
      </c>
      <c r="E327" s="56">
        <v>3925120.46</v>
      </c>
      <c r="F327" s="56">
        <v>283095.88</v>
      </c>
      <c r="G327" s="56">
        <v>283095.88</v>
      </c>
      <c r="H327" s="56">
        <v>0</v>
      </c>
      <c r="I327" s="56">
        <f t="shared" si="39"/>
        <v>283095.88</v>
      </c>
      <c r="J327" s="56">
        <f t="shared" si="40"/>
        <v>3642024.58</v>
      </c>
      <c r="K327" s="57">
        <f t="shared" si="41"/>
        <v>0.92787587466806054</v>
      </c>
      <c r="L327" s="57">
        <f t="shared" si="42"/>
        <v>-0.92787587466806054</v>
      </c>
      <c r="M327" s="57">
        <f t="shared" si="43"/>
        <v>-0.13451049601672599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317</v>
      </c>
      <c r="C328" s="51" t="s">
        <v>318</v>
      </c>
      <c r="D328" s="56">
        <v>0</v>
      </c>
      <c r="E328" s="56">
        <v>0</v>
      </c>
      <c r="F328" s="56">
        <v>29308.12</v>
      </c>
      <c r="G328" s="56">
        <v>29308.12</v>
      </c>
      <c r="H328" s="56">
        <v>0</v>
      </c>
      <c r="I328" s="56">
        <f t="shared" si="39"/>
        <v>29308.12</v>
      </c>
      <c r="J328" s="56">
        <f t="shared" si="40"/>
        <v>-29308.12</v>
      </c>
      <c r="K328" s="57" t="str">
        <f t="shared" si="41"/>
        <v>NA</v>
      </c>
      <c r="L328" s="57" t="str">
        <f t="shared" si="42"/>
        <v>NA</v>
      </c>
      <c r="M328" s="57" t="str">
        <f t="shared" si="43"/>
        <v>NA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126</v>
      </c>
      <c r="C329" s="51" t="s">
        <v>127</v>
      </c>
      <c r="D329" s="56">
        <v>2701696.29</v>
      </c>
      <c r="E329" s="56">
        <v>2701696.29</v>
      </c>
      <c r="F329" s="56">
        <v>241392.69</v>
      </c>
      <c r="G329" s="56">
        <v>241392.69</v>
      </c>
      <c r="H329" s="56">
        <v>0</v>
      </c>
      <c r="I329" s="56">
        <f t="shared" si="39"/>
        <v>241392.69</v>
      </c>
      <c r="J329" s="56">
        <f t="shared" si="40"/>
        <v>2460303.6</v>
      </c>
      <c r="K329" s="57">
        <f t="shared" si="41"/>
        <v>0.91065143373313806</v>
      </c>
      <c r="L329" s="57">
        <f t="shared" si="42"/>
        <v>-0.91065143373313806</v>
      </c>
      <c r="M329" s="57">
        <f t="shared" si="43"/>
        <v>7.2182795202342998E-2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128</v>
      </c>
      <c r="C330" s="51" t="s">
        <v>129</v>
      </c>
      <c r="D330" s="56">
        <v>1201167.1200000001</v>
      </c>
      <c r="E330" s="56">
        <v>1201167.1200000001</v>
      </c>
      <c r="F330" s="56">
        <v>116253.26000000001</v>
      </c>
      <c r="G330" s="56">
        <v>116253.26000000001</v>
      </c>
      <c r="H330" s="56">
        <v>0</v>
      </c>
      <c r="I330" s="56">
        <f t="shared" si="39"/>
        <v>116253.26000000001</v>
      </c>
      <c r="J330" s="56">
        <f t="shared" si="40"/>
        <v>1084913.8600000001</v>
      </c>
      <c r="K330" s="57">
        <f t="shared" si="41"/>
        <v>0.90321641504805761</v>
      </c>
      <c r="L330" s="57">
        <f t="shared" si="42"/>
        <v>-0.90321641504805761</v>
      </c>
      <c r="M330" s="57">
        <f t="shared" si="43"/>
        <v>0.16140301942330887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130</v>
      </c>
      <c r="C331" s="51" t="s">
        <v>131</v>
      </c>
      <c r="D331" s="56">
        <v>566192</v>
      </c>
      <c r="E331" s="56">
        <v>566192</v>
      </c>
      <c r="F331" s="56">
        <v>0</v>
      </c>
      <c r="G331" s="56">
        <v>0</v>
      </c>
      <c r="H331" s="56">
        <v>0</v>
      </c>
      <c r="I331" s="56">
        <f t="shared" ref="I331:I508" si="54">SUM(G331:H331)</f>
        <v>0</v>
      </c>
      <c r="J331" s="56">
        <f t="shared" ref="J331:J508" si="55">E331-I331</f>
        <v>566192</v>
      </c>
      <c r="K331" s="57">
        <f t="shared" ref="K331:K508" si="56">IF(E331=0,"NA",J331/E331)</f>
        <v>1</v>
      </c>
      <c r="L331" s="57">
        <f t="shared" ref="L331:L508" si="57">IF(E331=0,"NA",(  ( F331 - (E331/$L$6)) / (E331/$L$6)))</f>
        <v>-1</v>
      </c>
      <c r="M331" s="57">
        <f t="shared" ref="M331:M508" si="58">IF(E331=0,"NA",(  ( G331 - ($M$6*(E331/12))) / ($M$6*(E331/12))))</f>
        <v>-1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136</v>
      </c>
      <c r="C332" s="51" t="s">
        <v>137</v>
      </c>
      <c r="D332" s="56">
        <v>1602250</v>
      </c>
      <c r="E332" s="56">
        <v>1602250</v>
      </c>
      <c r="F332" s="56">
        <v>94944.89</v>
      </c>
      <c r="G332" s="56">
        <v>94944.89</v>
      </c>
      <c r="H332" s="56">
        <v>0</v>
      </c>
      <c r="I332" s="56">
        <f t="shared" si="54"/>
        <v>94944.89</v>
      </c>
      <c r="J332" s="56">
        <f t="shared" si="55"/>
        <v>1507305.11</v>
      </c>
      <c r="K332" s="57">
        <f t="shared" si="56"/>
        <v>0.94074277422374797</v>
      </c>
      <c r="L332" s="57">
        <f t="shared" si="57"/>
        <v>-0.94074277422374797</v>
      </c>
      <c r="M332" s="57">
        <f t="shared" si="58"/>
        <v>-0.28891329068497429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138</v>
      </c>
      <c r="C333" s="51" t="s">
        <v>139</v>
      </c>
      <c r="D333" s="56">
        <v>0</v>
      </c>
      <c r="E333" s="56">
        <v>0</v>
      </c>
      <c r="F333" s="56">
        <v>9813.5999999999985</v>
      </c>
      <c r="G333" s="56">
        <v>9813.5999999999985</v>
      </c>
      <c r="H333" s="56">
        <v>0</v>
      </c>
      <c r="I333" s="56">
        <f t="shared" si="54"/>
        <v>9813.5999999999985</v>
      </c>
      <c r="J333" s="56">
        <f t="shared" si="55"/>
        <v>-9813.5999999999985</v>
      </c>
      <c r="K333" s="57" t="str">
        <f t="shared" si="56"/>
        <v>NA</v>
      </c>
      <c r="L333" s="57" t="str">
        <f t="shared" si="57"/>
        <v>NA</v>
      </c>
      <c r="M333" s="57" t="str">
        <f t="shared" si="58"/>
        <v>NA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140</v>
      </c>
      <c r="C334" s="51" t="s">
        <v>141</v>
      </c>
      <c r="D334" s="56">
        <v>1684581.9999999998</v>
      </c>
      <c r="E334" s="56">
        <v>1684581.9999999998</v>
      </c>
      <c r="F334" s="56">
        <v>130406.78</v>
      </c>
      <c r="G334" s="56">
        <v>130406.78</v>
      </c>
      <c r="H334" s="56">
        <v>0</v>
      </c>
      <c r="I334" s="56">
        <f t="shared" si="54"/>
        <v>130406.78</v>
      </c>
      <c r="J334" s="56">
        <f t="shared" si="55"/>
        <v>1554175.2199999997</v>
      </c>
      <c r="K334" s="57">
        <f t="shared" si="56"/>
        <v>0.92258804854854204</v>
      </c>
      <c r="L334" s="57">
        <f t="shared" si="57"/>
        <v>-0.92258804854854204</v>
      </c>
      <c r="M334" s="57">
        <f t="shared" si="58"/>
        <v>-7.1056582582504024E-2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319</v>
      </c>
      <c r="C335" s="51" t="s">
        <v>320</v>
      </c>
      <c r="D335" s="56">
        <v>0</v>
      </c>
      <c r="E335" s="56">
        <v>0</v>
      </c>
      <c r="F335" s="56">
        <v>3448.84</v>
      </c>
      <c r="G335" s="56">
        <v>3448.84</v>
      </c>
      <c r="H335" s="56">
        <v>0</v>
      </c>
      <c r="I335" s="56">
        <f t="shared" si="54"/>
        <v>3448.84</v>
      </c>
      <c r="J335" s="56">
        <f t="shared" si="55"/>
        <v>-3448.84</v>
      </c>
      <c r="K335" s="57" t="str">
        <f t="shared" si="56"/>
        <v>NA</v>
      </c>
      <c r="L335" s="57" t="str">
        <f t="shared" si="57"/>
        <v>NA</v>
      </c>
      <c r="M335" s="57" t="str">
        <f t="shared" si="58"/>
        <v>NA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274</v>
      </c>
      <c r="C336" s="51" t="s">
        <v>275</v>
      </c>
      <c r="D336" s="56">
        <v>22000</v>
      </c>
      <c r="E336" s="56">
        <v>22000</v>
      </c>
      <c r="F336" s="56">
        <v>0</v>
      </c>
      <c r="G336" s="56">
        <v>0</v>
      </c>
      <c r="H336" s="56">
        <v>0</v>
      </c>
      <c r="I336" s="56">
        <f t="shared" si="54"/>
        <v>0</v>
      </c>
      <c r="J336" s="56">
        <f t="shared" si="55"/>
        <v>22000</v>
      </c>
      <c r="K336" s="57">
        <f t="shared" si="56"/>
        <v>1</v>
      </c>
      <c r="L336" s="57">
        <f t="shared" si="57"/>
        <v>-1</v>
      </c>
      <c r="M336" s="57">
        <f t="shared" si="58"/>
        <v>-1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152</v>
      </c>
      <c r="C337" s="51" t="s">
        <v>153</v>
      </c>
      <c r="D337" s="56">
        <v>0</v>
      </c>
      <c r="E337" s="56">
        <v>0</v>
      </c>
      <c r="F337" s="56">
        <v>2256.36</v>
      </c>
      <c r="G337" s="56">
        <v>2256.36</v>
      </c>
      <c r="H337" s="56">
        <v>0</v>
      </c>
      <c r="I337" s="56">
        <f t="shared" si="54"/>
        <v>2256.36</v>
      </c>
      <c r="J337" s="56">
        <f t="shared" si="55"/>
        <v>-2256.36</v>
      </c>
      <c r="K337" s="57" t="str">
        <f t="shared" si="56"/>
        <v>NA</v>
      </c>
      <c r="L337" s="57" t="str">
        <f t="shared" si="57"/>
        <v>NA</v>
      </c>
      <c r="M337" s="57" t="str">
        <f t="shared" si="58"/>
        <v>NA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154</v>
      </c>
      <c r="C338" s="51" t="s">
        <v>155</v>
      </c>
      <c r="D338" s="56">
        <v>214989.45</v>
      </c>
      <c r="E338" s="56">
        <v>214989.45</v>
      </c>
      <c r="F338" s="56">
        <v>11038.41</v>
      </c>
      <c r="G338" s="56">
        <v>11038.41</v>
      </c>
      <c r="H338" s="56">
        <v>0</v>
      </c>
      <c r="I338" s="56">
        <f t="shared" si="54"/>
        <v>11038.41</v>
      </c>
      <c r="J338" s="56">
        <f t="shared" si="55"/>
        <v>203951.04</v>
      </c>
      <c r="K338" s="57">
        <f t="shared" si="56"/>
        <v>0.94865603870329451</v>
      </c>
      <c r="L338" s="57">
        <f t="shared" si="57"/>
        <v>-0.94865603870329451</v>
      </c>
      <c r="M338" s="57">
        <f t="shared" si="58"/>
        <v>-0.38387246443953421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156</v>
      </c>
      <c r="C339" s="51" t="s">
        <v>157</v>
      </c>
      <c r="D339" s="56">
        <v>3806305.6</v>
      </c>
      <c r="E339" s="56">
        <v>3806305.6</v>
      </c>
      <c r="F339" s="56">
        <v>18055</v>
      </c>
      <c r="G339" s="56">
        <v>18055</v>
      </c>
      <c r="H339" s="56">
        <v>512621.10000000003</v>
      </c>
      <c r="I339" s="56">
        <f t="shared" si="54"/>
        <v>530676.10000000009</v>
      </c>
      <c r="J339" s="56">
        <f t="shared" si="55"/>
        <v>3275629.5</v>
      </c>
      <c r="K339" s="57">
        <f t="shared" si="56"/>
        <v>0.86057974430639517</v>
      </c>
      <c r="L339" s="57">
        <f t="shared" si="57"/>
        <v>-0.9952565553328141</v>
      </c>
      <c r="M339" s="57">
        <f t="shared" si="58"/>
        <v>-0.94307866399376861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158</v>
      </c>
      <c r="C340" s="51" t="s">
        <v>159</v>
      </c>
      <c r="D340" s="56">
        <v>0</v>
      </c>
      <c r="E340" s="56">
        <v>0</v>
      </c>
      <c r="F340" s="56">
        <v>0</v>
      </c>
      <c r="G340" s="56">
        <v>0</v>
      </c>
      <c r="H340" s="56">
        <v>17252.400000000001</v>
      </c>
      <c r="I340" s="56">
        <f t="shared" si="54"/>
        <v>17252.400000000001</v>
      </c>
      <c r="J340" s="56">
        <f t="shared" si="55"/>
        <v>-17252.400000000001</v>
      </c>
      <c r="K340" s="57" t="str">
        <f t="shared" si="56"/>
        <v>NA</v>
      </c>
      <c r="L340" s="57" t="str">
        <f t="shared" si="57"/>
        <v>NA</v>
      </c>
      <c r="M340" s="57" t="str">
        <f t="shared" si="58"/>
        <v>NA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234</v>
      </c>
      <c r="C341" s="51" t="s">
        <v>235</v>
      </c>
      <c r="D341" s="56">
        <v>180000</v>
      </c>
      <c r="E341" s="56">
        <v>180000</v>
      </c>
      <c r="F341" s="56">
        <v>0</v>
      </c>
      <c r="G341" s="56">
        <v>0</v>
      </c>
      <c r="H341" s="56">
        <v>0</v>
      </c>
      <c r="I341" s="56">
        <f t="shared" si="54"/>
        <v>0</v>
      </c>
      <c r="J341" s="56">
        <f t="shared" si="55"/>
        <v>180000</v>
      </c>
      <c r="K341" s="57">
        <f t="shared" si="56"/>
        <v>1</v>
      </c>
      <c r="L341" s="57">
        <f t="shared" si="57"/>
        <v>-1</v>
      </c>
      <c r="M341" s="57">
        <f t="shared" si="58"/>
        <v>-1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238</v>
      </c>
      <c r="C342" s="51" t="s">
        <v>239</v>
      </c>
      <c r="D342" s="56">
        <v>224000</v>
      </c>
      <c r="E342" s="56">
        <v>224000</v>
      </c>
      <c r="F342" s="56">
        <v>0</v>
      </c>
      <c r="G342" s="56">
        <v>0</v>
      </c>
      <c r="H342" s="56">
        <v>0</v>
      </c>
      <c r="I342" s="56">
        <f t="shared" si="54"/>
        <v>0</v>
      </c>
      <c r="J342" s="56">
        <f t="shared" si="55"/>
        <v>224000</v>
      </c>
      <c r="K342" s="57">
        <f t="shared" si="56"/>
        <v>1</v>
      </c>
      <c r="L342" s="57">
        <f t="shared" si="57"/>
        <v>-1</v>
      </c>
      <c r="M342" s="57">
        <f t="shared" si="58"/>
        <v>-1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168</v>
      </c>
      <c r="C343" s="51" t="s">
        <v>169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f t="shared" si="54"/>
        <v>0</v>
      </c>
      <c r="J343" s="56">
        <f t="shared" si="55"/>
        <v>0</v>
      </c>
      <c r="K343" s="57" t="str">
        <f t="shared" si="56"/>
        <v>NA</v>
      </c>
      <c r="L343" s="57" t="str">
        <f t="shared" si="57"/>
        <v>NA</v>
      </c>
      <c r="M343" s="57" t="str">
        <f t="shared" si="58"/>
        <v>NA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279</v>
      </c>
      <c r="C344" s="51" t="s">
        <v>280</v>
      </c>
      <c r="D344" s="56">
        <v>2046587</v>
      </c>
      <c r="E344" s="56">
        <v>2046587</v>
      </c>
      <c r="F344" s="56">
        <v>418</v>
      </c>
      <c r="G344" s="56">
        <v>418</v>
      </c>
      <c r="H344" s="56">
        <v>0</v>
      </c>
      <c r="I344" s="56">
        <f t="shared" si="54"/>
        <v>418</v>
      </c>
      <c r="J344" s="56">
        <f t="shared" si="55"/>
        <v>2046169</v>
      </c>
      <c r="K344" s="57">
        <f t="shared" si="56"/>
        <v>0.99979575752215766</v>
      </c>
      <c r="L344" s="57">
        <f t="shared" si="57"/>
        <v>-0.99979575752215766</v>
      </c>
      <c r="M344" s="57">
        <f t="shared" si="58"/>
        <v>-0.99754909026589145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170</v>
      </c>
      <c r="C345" s="51" t="s">
        <v>171</v>
      </c>
      <c r="D345" s="56">
        <v>70772</v>
      </c>
      <c r="E345" s="56">
        <v>70772</v>
      </c>
      <c r="F345" s="56">
        <v>669.73</v>
      </c>
      <c r="G345" s="56">
        <v>669.73</v>
      </c>
      <c r="H345" s="56">
        <v>4505.46</v>
      </c>
      <c r="I345" s="56">
        <f t="shared" si="54"/>
        <v>5175.1900000000005</v>
      </c>
      <c r="J345" s="56">
        <f t="shared" si="55"/>
        <v>65596.81</v>
      </c>
      <c r="K345" s="57">
        <f t="shared" si="56"/>
        <v>0.92687517662352337</v>
      </c>
      <c r="L345" s="57">
        <f t="shared" si="57"/>
        <v>-0.99053679421240048</v>
      </c>
      <c r="M345" s="57">
        <f t="shared" si="58"/>
        <v>-0.88644153054880459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172</v>
      </c>
      <c r="C346" s="51" t="s">
        <v>173</v>
      </c>
      <c r="D346" s="56">
        <v>682734.5</v>
      </c>
      <c r="E346" s="56">
        <v>682734.5</v>
      </c>
      <c r="F346" s="56">
        <v>0</v>
      </c>
      <c r="G346" s="56">
        <v>0</v>
      </c>
      <c r="H346" s="56">
        <v>17500</v>
      </c>
      <c r="I346" s="56">
        <f t="shared" si="54"/>
        <v>17500</v>
      </c>
      <c r="J346" s="56">
        <f t="shared" si="55"/>
        <v>665234.5</v>
      </c>
      <c r="K346" s="57">
        <f t="shared" si="56"/>
        <v>0.9743677813264161</v>
      </c>
      <c r="L346" s="57">
        <f t="shared" si="57"/>
        <v>-1</v>
      </c>
      <c r="M346" s="57">
        <f t="shared" si="58"/>
        <v>-1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176</v>
      </c>
      <c r="C347" s="51" t="s">
        <v>177</v>
      </c>
      <c r="D347" s="56">
        <v>16500</v>
      </c>
      <c r="E347" s="56">
        <v>16500</v>
      </c>
      <c r="F347" s="56">
        <v>0</v>
      </c>
      <c r="G347" s="56">
        <v>0</v>
      </c>
      <c r="H347" s="56">
        <v>0</v>
      </c>
      <c r="I347" s="56">
        <f t="shared" si="54"/>
        <v>0</v>
      </c>
      <c r="J347" s="56">
        <f t="shared" si="55"/>
        <v>16500</v>
      </c>
      <c r="K347" s="57">
        <f t="shared" si="56"/>
        <v>1</v>
      </c>
      <c r="L347" s="57">
        <f t="shared" si="57"/>
        <v>-1</v>
      </c>
      <c r="M347" s="57">
        <f t="shared" si="58"/>
        <v>-1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178</v>
      </c>
      <c r="C348" s="51" t="s">
        <v>179</v>
      </c>
      <c r="D348" s="56">
        <v>118875</v>
      </c>
      <c r="E348" s="56">
        <v>118875</v>
      </c>
      <c r="F348" s="56">
        <v>607.03</v>
      </c>
      <c r="G348" s="56">
        <v>607.03</v>
      </c>
      <c r="H348" s="56">
        <v>0</v>
      </c>
      <c r="I348" s="56">
        <f t="shared" si="54"/>
        <v>607.03</v>
      </c>
      <c r="J348" s="56">
        <f t="shared" si="55"/>
        <v>118267.97</v>
      </c>
      <c r="K348" s="57">
        <f t="shared" si="56"/>
        <v>0.99489354363827553</v>
      </c>
      <c r="L348" s="57">
        <f t="shared" si="57"/>
        <v>-0.99489354363827553</v>
      </c>
      <c r="M348" s="57">
        <f t="shared" si="58"/>
        <v>-0.93872252365930597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186</v>
      </c>
      <c r="C349" s="51" t="s">
        <v>187</v>
      </c>
      <c r="D349" s="56">
        <v>784501.64</v>
      </c>
      <c r="E349" s="56">
        <v>770451.64</v>
      </c>
      <c r="F349" s="56">
        <v>4797.3</v>
      </c>
      <c r="G349" s="56">
        <v>4797.3</v>
      </c>
      <c r="H349" s="56">
        <v>5345.19</v>
      </c>
      <c r="I349" s="56">
        <f t="shared" si="54"/>
        <v>10142.49</v>
      </c>
      <c r="J349" s="56">
        <f t="shared" si="55"/>
        <v>760309.15</v>
      </c>
      <c r="K349" s="57">
        <f t="shared" si="56"/>
        <v>0.98683565655074734</v>
      </c>
      <c r="L349" s="57">
        <f t="shared" si="57"/>
        <v>-0.99377339244809704</v>
      </c>
      <c r="M349" s="57">
        <f t="shared" si="58"/>
        <v>-0.92528070937716478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190</v>
      </c>
      <c r="C350" s="51" t="s">
        <v>191</v>
      </c>
      <c r="D350" s="56">
        <v>28350</v>
      </c>
      <c r="E350" s="56">
        <v>28350</v>
      </c>
      <c r="F350" s="56">
        <v>26253.98</v>
      </c>
      <c r="G350" s="56">
        <v>26253.98</v>
      </c>
      <c r="H350" s="56">
        <v>1434.2299999999993</v>
      </c>
      <c r="I350" s="56">
        <f t="shared" si="54"/>
        <v>27688.21</v>
      </c>
      <c r="J350" s="56">
        <f t="shared" si="55"/>
        <v>661.79000000000087</v>
      </c>
      <c r="K350" s="57">
        <f t="shared" si="56"/>
        <v>2.3343562610229306E-2</v>
      </c>
      <c r="L350" s="57">
        <f t="shared" si="57"/>
        <v>-7.3933686067019416E-2</v>
      </c>
      <c r="M350" s="57">
        <f t="shared" si="58"/>
        <v>10.112795767195767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192</v>
      </c>
      <c r="C351" s="51" t="s">
        <v>193</v>
      </c>
      <c r="D351" s="56">
        <v>332412</v>
      </c>
      <c r="E351" s="56">
        <v>328412</v>
      </c>
      <c r="F351" s="56">
        <v>995</v>
      </c>
      <c r="G351" s="56">
        <v>995</v>
      </c>
      <c r="H351" s="56">
        <v>97600</v>
      </c>
      <c r="I351" s="56">
        <f t="shared" si="54"/>
        <v>98595</v>
      </c>
      <c r="J351" s="56">
        <f t="shared" si="55"/>
        <v>229817</v>
      </c>
      <c r="K351" s="57">
        <f t="shared" si="56"/>
        <v>0.69978259016113908</v>
      </c>
      <c r="L351" s="57">
        <f t="shared" si="57"/>
        <v>-0.99697026905228803</v>
      </c>
      <c r="M351" s="57">
        <f t="shared" si="58"/>
        <v>-0.96364322862745577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194</v>
      </c>
      <c r="C352" s="51" t="s">
        <v>195</v>
      </c>
      <c r="D352" s="56">
        <v>47900</v>
      </c>
      <c r="E352" s="56">
        <v>51900</v>
      </c>
      <c r="F352" s="56">
        <v>0</v>
      </c>
      <c r="G352" s="56">
        <v>0</v>
      </c>
      <c r="H352" s="56">
        <v>7500</v>
      </c>
      <c r="I352" s="56">
        <f t="shared" si="54"/>
        <v>7500</v>
      </c>
      <c r="J352" s="56">
        <f t="shared" si="55"/>
        <v>44400</v>
      </c>
      <c r="K352" s="57">
        <f t="shared" si="56"/>
        <v>0.8554913294797688</v>
      </c>
      <c r="L352" s="57">
        <f t="shared" si="57"/>
        <v>-1</v>
      </c>
      <c r="M352" s="57">
        <f t="shared" si="58"/>
        <v>-1</v>
      </c>
      <c r="R352" s="53"/>
      <c r="S352" s="53"/>
      <c r="T352" s="53"/>
      <c r="U352" s="53"/>
      <c r="V352" s="53"/>
    </row>
    <row r="353" spans="1:22" s="51" customFormat="1" x14ac:dyDescent="0.2">
      <c r="B353" s="66" t="s">
        <v>198</v>
      </c>
      <c r="C353" s="51" t="s">
        <v>199</v>
      </c>
      <c r="D353" s="56">
        <v>12100</v>
      </c>
      <c r="E353" s="56">
        <v>12100</v>
      </c>
      <c r="F353" s="56">
        <v>1989.87</v>
      </c>
      <c r="G353" s="56">
        <v>1989.87</v>
      </c>
      <c r="H353" s="56">
        <v>35189.379999999997</v>
      </c>
      <c r="I353" s="56">
        <f t="shared" si="54"/>
        <v>37179.25</v>
      </c>
      <c r="J353" s="56">
        <f t="shared" si="55"/>
        <v>-25079.25</v>
      </c>
      <c r="K353" s="57">
        <f t="shared" si="56"/>
        <v>-2.0726652892561983</v>
      </c>
      <c r="L353" s="57">
        <f t="shared" si="57"/>
        <v>-0.8355479338842976</v>
      </c>
      <c r="M353" s="57">
        <f t="shared" si="58"/>
        <v>0.97342479338842958</v>
      </c>
      <c r="R353" s="53"/>
      <c r="S353" s="53"/>
      <c r="T353" s="53"/>
      <c r="U353" s="53"/>
      <c r="V353" s="53"/>
    </row>
    <row r="354" spans="1:22" s="51" customFormat="1" x14ac:dyDescent="0.2">
      <c r="B354" s="66" t="s">
        <v>206</v>
      </c>
      <c r="C354" s="51" t="s">
        <v>207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54"/>
        <v>0</v>
      </c>
      <c r="J354" s="56">
        <f t="shared" si="55"/>
        <v>0</v>
      </c>
      <c r="K354" s="57" t="str">
        <f t="shared" si="56"/>
        <v>NA</v>
      </c>
      <c r="L354" s="57" t="str">
        <f t="shared" si="57"/>
        <v>NA</v>
      </c>
      <c r="M354" s="57" t="str">
        <f t="shared" si="58"/>
        <v>NA</v>
      </c>
      <c r="R354" s="53"/>
      <c r="S354" s="53"/>
      <c r="T354" s="53"/>
      <c r="U354" s="53"/>
      <c r="V354" s="53"/>
    </row>
    <row r="355" spans="1:22" s="51" customFormat="1" x14ac:dyDescent="0.2">
      <c r="B355" s="66" t="s">
        <v>212</v>
      </c>
      <c r="C355" s="51" t="s">
        <v>213</v>
      </c>
      <c r="D355" s="56">
        <v>19500</v>
      </c>
      <c r="E355" s="56">
        <v>18055</v>
      </c>
      <c r="F355" s="56">
        <v>0</v>
      </c>
      <c r="G355" s="56">
        <v>0</v>
      </c>
      <c r="H355" s="56">
        <v>0</v>
      </c>
      <c r="I355" s="56">
        <f t="shared" si="54"/>
        <v>0</v>
      </c>
      <c r="J355" s="56">
        <f t="shared" si="55"/>
        <v>18055</v>
      </c>
      <c r="K355" s="57">
        <f t="shared" si="56"/>
        <v>1</v>
      </c>
      <c r="L355" s="57">
        <f t="shared" si="57"/>
        <v>-1</v>
      </c>
      <c r="M355" s="57">
        <f t="shared" si="58"/>
        <v>-1</v>
      </c>
      <c r="R355" s="53"/>
      <c r="S355" s="53"/>
      <c r="T355" s="53"/>
      <c r="U355" s="53"/>
      <c r="V355" s="53"/>
    </row>
    <row r="356" spans="1:22" s="51" customFormat="1" x14ac:dyDescent="0.2">
      <c r="B356" s="66" t="s">
        <v>214</v>
      </c>
      <c r="C356" s="51" t="s">
        <v>215</v>
      </c>
      <c r="D356" s="56">
        <v>0</v>
      </c>
      <c r="E356" s="56">
        <v>14050</v>
      </c>
      <c r="F356" s="56">
        <v>0</v>
      </c>
      <c r="G356" s="56">
        <v>0</v>
      </c>
      <c r="H356" s="56">
        <v>0</v>
      </c>
      <c r="I356" s="56">
        <f t="shared" si="54"/>
        <v>0</v>
      </c>
      <c r="J356" s="56">
        <f t="shared" si="55"/>
        <v>14050</v>
      </c>
      <c r="K356" s="57">
        <f t="shared" si="56"/>
        <v>1</v>
      </c>
      <c r="L356" s="57">
        <f t="shared" si="57"/>
        <v>-1</v>
      </c>
      <c r="M356" s="57">
        <f t="shared" si="58"/>
        <v>-1</v>
      </c>
      <c r="R356" s="53"/>
      <c r="S356" s="53"/>
      <c r="T356" s="53"/>
      <c r="U356" s="53"/>
      <c r="V356" s="53"/>
    </row>
    <row r="357" spans="1:22" s="51" customFormat="1" x14ac:dyDescent="0.2">
      <c r="B357" s="66" t="s">
        <v>216</v>
      </c>
      <c r="C357" s="51" t="s">
        <v>217</v>
      </c>
      <c r="D357" s="56">
        <v>280941</v>
      </c>
      <c r="E357" s="56">
        <v>280941</v>
      </c>
      <c r="F357" s="56">
        <v>0</v>
      </c>
      <c r="G357" s="56">
        <v>0</v>
      </c>
      <c r="H357" s="56">
        <v>1975</v>
      </c>
      <c r="I357" s="56">
        <f t="shared" si="54"/>
        <v>1975</v>
      </c>
      <c r="J357" s="56">
        <f t="shared" si="55"/>
        <v>278966</v>
      </c>
      <c r="K357" s="57">
        <f t="shared" si="56"/>
        <v>0.99297005421067053</v>
      </c>
      <c r="L357" s="57">
        <f t="shared" si="57"/>
        <v>-1</v>
      </c>
      <c r="M357" s="57">
        <f t="shared" si="58"/>
        <v>-1</v>
      </c>
      <c r="R357" s="53"/>
      <c r="S357" s="53"/>
      <c r="T357" s="53"/>
      <c r="U357" s="53"/>
      <c r="V357" s="53"/>
    </row>
    <row r="358" spans="1:22" s="51" customFormat="1" x14ac:dyDescent="0.2">
      <c r="B358" s="66" t="s">
        <v>218</v>
      </c>
      <c r="C358" s="51" t="s">
        <v>219</v>
      </c>
      <c r="D358" s="56">
        <v>538678.74</v>
      </c>
      <c r="E358" s="56">
        <v>538678.74</v>
      </c>
      <c r="F358" s="56">
        <v>0</v>
      </c>
      <c r="G358" s="56">
        <v>0</v>
      </c>
      <c r="H358" s="56">
        <v>0</v>
      </c>
      <c r="I358" s="56">
        <f t="shared" si="54"/>
        <v>0</v>
      </c>
      <c r="J358" s="56">
        <f t="shared" si="55"/>
        <v>538678.74</v>
      </c>
      <c r="K358" s="57">
        <f t="shared" si="56"/>
        <v>1</v>
      </c>
      <c r="L358" s="57">
        <f t="shared" si="57"/>
        <v>-1</v>
      </c>
      <c r="M358" s="57">
        <f t="shared" si="58"/>
        <v>-1</v>
      </c>
      <c r="R358" s="53"/>
      <c r="S358" s="53"/>
      <c r="T358" s="53"/>
      <c r="U358" s="53"/>
      <c r="V358" s="53"/>
    </row>
    <row r="359" spans="1:22" s="51" customFormat="1" x14ac:dyDescent="0.2">
      <c r="A359" s="63" t="s">
        <v>321</v>
      </c>
      <c r="B359" s="71"/>
      <c r="C359" s="63"/>
      <c r="D359" s="64">
        <v>21389017.800000001</v>
      </c>
      <c r="E359" s="64">
        <v>21387572.800000001</v>
      </c>
      <c r="F359" s="64">
        <v>1007407.0900000001</v>
      </c>
      <c r="G359" s="64">
        <v>1007407.0900000001</v>
      </c>
      <c r="H359" s="64">
        <v>700922.75999999989</v>
      </c>
      <c r="I359" s="64">
        <f t="shared" si="54"/>
        <v>1708329.85</v>
      </c>
      <c r="J359" s="64">
        <f t="shared" si="55"/>
        <v>19679242.949999999</v>
      </c>
      <c r="K359" s="65">
        <f t="shared" si="56"/>
        <v>0.92012511817142706</v>
      </c>
      <c r="L359" s="65">
        <f t="shared" si="57"/>
        <v>-0.95289754945918881</v>
      </c>
      <c r="M359" s="65">
        <f t="shared" si="58"/>
        <v>-0.43477059351026498</v>
      </c>
      <c r="R359" s="53"/>
      <c r="S359" s="53"/>
      <c r="T359" s="53"/>
      <c r="U359" s="53"/>
      <c r="V359" s="53"/>
    </row>
    <row r="360" spans="1:22" s="51" customFormat="1" x14ac:dyDescent="0.2">
      <c r="A360" s="51" t="s">
        <v>322</v>
      </c>
      <c r="B360" s="66" t="s">
        <v>97</v>
      </c>
      <c r="C360" s="51" t="s">
        <v>98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54"/>
        <v>0</v>
      </c>
      <c r="J360" s="56">
        <f t="shared" si="55"/>
        <v>0</v>
      </c>
      <c r="K360" s="57" t="str">
        <f t="shared" si="56"/>
        <v>NA</v>
      </c>
      <c r="L360" s="57" t="str">
        <f t="shared" si="57"/>
        <v>NA</v>
      </c>
      <c r="M360" s="57" t="str">
        <f t="shared" si="58"/>
        <v>NA</v>
      </c>
      <c r="R360" s="53"/>
      <c r="S360" s="53"/>
      <c r="T360" s="53"/>
      <c r="U360" s="53"/>
      <c r="V360" s="53"/>
    </row>
    <row r="361" spans="1:22" s="51" customFormat="1" x14ac:dyDescent="0.2">
      <c r="B361" s="66" t="s">
        <v>114</v>
      </c>
      <c r="C361" s="51" t="s">
        <v>115</v>
      </c>
      <c r="D361" s="56">
        <v>97257</v>
      </c>
      <c r="E361" s="56">
        <v>97257</v>
      </c>
      <c r="F361" s="56">
        <v>0</v>
      </c>
      <c r="G361" s="56">
        <v>0</v>
      </c>
      <c r="H361" s="56">
        <v>0</v>
      </c>
      <c r="I361" s="56">
        <f t="shared" si="54"/>
        <v>0</v>
      </c>
      <c r="J361" s="56">
        <f t="shared" si="55"/>
        <v>97257</v>
      </c>
      <c r="K361" s="57">
        <f t="shared" si="56"/>
        <v>1</v>
      </c>
      <c r="L361" s="57">
        <f t="shared" si="57"/>
        <v>-1</v>
      </c>
      <c r="M361" s="57">
        <f t="shared" si="58"/>
        <v>-1</v>
      </c>
      <c r="R361" s="53"/>
      <c r="S361" s="53"/>
      <c r="T361" s="53"/>
      <c r="U361" s="53"/>
      <c r="V361" s="53"/>
    </row>
    <row r="362" spans="1:22" s="51" customFormat="1" x14ac:dyDescent="0.2">
      <c r="B362" s="66" t="s">
        <v>315</v>
      </c>
      <c r="C362" s="51" t="s">
        <v>316</v>
      </c>
      <c r="D362" s="56">
        <v>60769.67</v>
      </c>
      <c r="E362" s="56">
        <v>60769.67</v>
      </c>
      <c r="F362" s="56">
        <v>0</v>
      </c>
      <c r="G362" s="56">
        <v>0</v>
      </c>
      <c r="H362" s="56">
        <v>0</v>
      </c>
      <c r="I362" s="56">
        <f t="shared" si="54"/>
        <v>0</v>
      </c>
      <c r="J362" s="56">
        <f t="shared" si="55"/>
        <v>60769.67</v>
      </c>
      <c r="K362" s="57">
        <f t="shared" si="56"/>
        <v>1</v>
      </c>
      <c r="L362" s="57">
        <f t="shared" si="57"/>
        <v>-1</v>
      </c>
      <c r="M362" s="57">
        <f t="shared" si="58"/>
        <v>-1</v>
      </c>
      <c r="R362" s="53"/>
      <c r="S362" s="53"/>
      <c r="T362" s="53"/>
      <c r="U362" s="53"/>
      <c r="V362" s="53"/>
    </row>
    <row r="363" spans="1:22" s="51" customFormat="1" x14ac:dyDescent="0.2">
      <c r="B363" s="66" t="s">
        <v>317</v>
      </c>
      <c r="C363" s="51" t="s">
        <v>318</v>
      </c>
      <c r="D363" s="56">
        <v>24626579.860000003</v>
      </c>
      <c r="E363" s="56">
        <v>24626579.860000003</v>
      </c>
      <c r="F363" s="56">
        <v>1420880.2599999993</v>
      </c>
      <c r="G363" s="56">
        <v>1420880.2599999993</v>
      </c>
      <c r="H363" s="56">
        <v>0</v>
      </c>
      <c r="I363" s="56">
        <f t="shared" si="54"/>
        <v>1420880.2599999993</v>
      </c>
      <c r="J363" s="56">
        <f t="shared" si="55"/>
        <v>23205699.600000005</v>
      </c>
      <c r="K363" s="57">
        <f t="shared" si="56"/>
        <v>0.94230298043505922</v>
      </c>
      <c r="L363" s="57">
        <f t="shared" si="57"/>
        <v>-0.94230298043505922</v>
      </c>
      <c r="M363" s="57">
        <f t="shared" si="58"/>
        <v>-0.30763576522070935</v>
      </c>
      <c r="R363" s="53"/>
      <c r="S363" s="53"/>
      <c r="T363" s="53"/>
      <c r="U363" s="53"/>
      <c r="V363" s="53"/>
    </row>
    <row r="364" spans="1:22" s="51" customFormat="1" x14ac:dyDescent="0.2">
      <c r="B364" s="66" t="s">
        <v>311</v>
      </c>
      <c r="C364" s="51" t="s">
        <v>312</v>
      </c>
      <c r="D364" s="56">
        <v>27030337.960000001</v>
      </c>
      <c r="E364" s="56">
        <v>27030337.960000001</v>
      </c>
      <c r="F364" s="56">
        <v>2173241.86</v>
      </c>
      <c r="G364" s="56">
        <v>2173241.86</v>
      </c>
      <c r="H364" s="56">
        <v>0</v>
      </c>
      <c r="I364" s="56">
        <f t="shared" si="54"/>
        <v>2173241.86</v>
      </c>
      <c r="J364" s="56">
        <f t="shared" si="55"/>
        <v>24857096.100000001</v>
      </c>
      <c r="K364" s="57">
        <f t="shared" si="56"/>
        <v>0.91959990055559038</v>
      </c>
      <c r="L364" s="57">
        <f t="shared" si="57"/>
        <v>-0.91959990055559038</v>
      </c>
      <c r="M364" s="57">
        <f t="shared" si="58"/>
        <v>-3.5198806667084831E-2</v>
      </c>
      <c r="R364" s="53"/>
      <c r="S364" s="53"/>
      <c r="T364" s="53"/>
      <c r="U364" s="53"/>
      <c r="V364" s="53"/>
    </row>
    <row r="365" spans="1:22" s="51" customFormat="1" x14ac:dyDescent="0.2">
      <c r="B365" s="66" t="s">
        <v>126</v>
      </c>
      <c r="C365" s="51" t="s">
        <v>127</v>
      </c>
      <c r="D365" s="56">
        <v>4814783.32</v>
      </c>
      <c r="E365" s="56">
        <v>4814783.32</v>
      </c>
      <c r="F365" s="56">
        <v>399277.56999999995</v>
      </c>
      <c r="G365" s="56">
        <v>399277.56999999995</v>
      </c>
      <c r="H365" s="56">
        <v>0</v>
      </c>
      <c r="I365" s="56">
        <f t="shared" si="54"/>
        <v>399277.56999999995</v>
      </c>
      <c r="J365" s="56">
        <f t="shared" si="55"/>
        <v>4415505.75</v>
      </c>
      <c r="K365" s="57">
        <f t="shared" si="56"/>
        <v>0.91707257762951622</v>
      </c>
      <c r="L365" s="57">
        <f t="shared" si="57"/>
        <v>-0.91707257762951622</v>
      </c>
      <c r="M365" s="57">
        <f t="shared" si="58"/>
        <v>-4.8709315541952385E-3</v>
      </c>
      <c r="R365" s="53"/>
      <c r="S365" s="53"/>
      <c r="T365" s="53"/>
      <c r="U365" s="53"/>
      <c r="V365" s="53"/>
    </row>
    <row r="366" spans="1:22" s="51" customFormat="1" x14ac:dyDescent="0.2">
      <c r="B366" s="66" t="s">
        <v>128</v>
      </c>
      <c r="C366" s="51" t="s">
        <v>129</v>
      </c>
      <c r="D366" s="56">
        <v>11176335.68</v>
      </c>
      <c r="E366" s="56">
        <v>11176335.68</v>
      </c>
      <c r="F366" s="56">
        <v>37637.370000000003</v>
      </c>
      <c r="G366" s="56">
        <v>37637.370000000003</v>
      </c>
      <c r="H366" s="56">
        <v>0</v>
      </c>
      <c r="I366" s="56">
        <f t="shared" si="54"/>
        <v>37637.370000000003</v>
      </c>
      <c r="J366" s="56">
        <f t="shared" si="55"/>
        <v>11138698.310000001</v>
      </c>
      <c r="K366" s="57">
        <f t="shared" si="56"/>
        <v>0.99663240519275464</v>
      </c>
      <c r="L366" s="57">
        <f t="shared" si="57"/>
        <v>-0.99663240519275464</v>
      </c>
      <c r="M366" s="57">
        <f t="shared" si="58"/>
        <v>-0.95958886231305462</v>
      </c>
      <c r="R366" s="53"/>
      <c r="S366" s="53"/>
      <c r="T366" s="53"/>
      <c r="U366" s="53"/>
      <c r="V366" s="53"/>
    </row>
    <row r="367" spans="1:22" s="51" customFormat="1" x14ac:dyDescent="0.2">
      <c r="B367" s="66" t="s">
        <v>130</v>
      </c>
      <c r="C367" s="51" t="s">
        <v>131</v>
      </c>
      <c r="D367" s="56">
        <v>4992530</v>
      </c>
      <c r="E367" s="56">
        <v>4992530</v>
      </c>
      <c r="F367" s="56">
        <v>72290.13</v>
      </c>
      <c r="G367" s="56">
        <v>72290.13</v>
      </c>
      <c r="H367" s="56">
        <v>0</v>
      </c>
      <c r="I367" s="56">
        <f t="shared" si="54"/>
        <v>72290.13</v>
      </c>
      <c r="J367" s="56">
        <f t="shared" si="55"/>
        <v>4920239.87</v>
      </c>
      <c r="K367" s="57">
        <f t="shared" si="56"/>
        <v>0.98552034139003675</v>
      </c>
      <c r="L367" s="57">
        <f t="shared" si="57"/>
        <v>-0.98552034139003675</v>
      </c>
      <c r="M367" s="57">
        <f t="shared" si="58"/>
        <v>-0.82624409668044052</v>
      </c>
      <c r="R367" s="53"/>
      <c r="S367" s="53"/>
      <c r="T367" s="53"/>
      <c r="U367" s="53"/>
      <c r="V367" s="53"/>
    </row>
    <row r="368" spans="1:22" s="51" customFormat="1" x14ac:dyDescent="0.2">
      <c r="B368" s="66" t="s">
        <v>132</v>
      </c>
      <c r="C368" s="51" t="s">
        <v>133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54"/>
        <v>0</v>
      </c>
      <c r="J368" s="56">
        <f t="shared" si="55"/>
        <v>0</v>
      </c>
      <c r="K368" s="57" t="str">
        <f t="shared" si="56"/>
        <v>NA</v>
      </c>
      <c r="L368" s="57" t="str">
        <f t="shared" si="57"/>
        <v>NA</v>
      </c>
      <c r="M368" s="57" t="str">
        <f t="shared" si="58"/>
        <v>NA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136</v>
      </c>
      <c r="C369" s="51" t="s">
        <v>137</v>
      </c>
      <c r="D369" s="56">
        <v>19875150</v>
      </c>
      <c r="E369" s="56">
        <v>19875150</v>
      </c>
      <c r="F369" s="56">
        <v>775747.6399999999</v>
      </c>
      <c r="G369" s="56">
        <v>775747.6399999999</v>
      </c>
      <c r="H369" s="56">
        <v>0</v>
      </c>
      <c r="I369" s="56">
        <f t="shared" si="54"/>
        <v>775747.6399999999</v>
      </c>
      <c r="J369" s="56">
        <f t="shared" si="55"/>
        <v>19099402.359999999</v>
      </c>
      <c r="K369" s="57">
        <f t="shared" si="56"/>
        <v>0.96096896677509347</v>
      </c>
      <c r="L369" s="57">
        <f t="shared" si="57"/>
        <v>-0.96096896677509347</v>
      </c>
      <c r="M369" s="57">
        <f t="shared" si="58"/>
        <v>-0.5316276013011223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138</v>
      </c>
      <c r="C370" s="51" t="s">
        <v>139</v>
      </c>
      <c r="D370" s="56">
        <v>0</v>
      </c>
      <c r="E370" s="56">
        <v>0</v>
      </c>
      <c r="F370" s="56">
        <v>61514.010000000009</v>
      </c>
      <c r="G370" s="56">
        <v>61514.010000000009</v>
      </c>
      <c r="H370" s="56">
        <v>0</v>
      </c>
      <c r="I370" s="56">
        <f t="shared" si="54"/>
        <v>61514.010000000009</v>
      </c>
      <c r="J370" s="56">
        <f t="shared" si="55"/>
        <v>-61514.010000000009</v>
      </c>
      <c r="K370" s="57" t="str">
        <f t="shared" si="56"/>
        <v>NA</v>
      </c>
      <c r="L370" s="57" t="str">
        <f t="shared" si="57"/>
        <v>NA</v>
      </c>
      <c r="M370" s="57" t="str">
        <f t="shared" si="58"/>
        <v>NA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140</v>
      </c>
      <c r="C371" s="51" t="s">
        <v>141</v>
      </c>
      <c r="D371" s="56">
        <v>12714506.01</v>
      </c>
      <c r="E371" s="56">
        <v>12714506.01</v>
      </c>
      <c r="F371" s="56">
        <v>339634.23000000021</v>
      </c>
      <c r="G371" s="56">
        <v>339634.23000000021</v>
      </c>
      <c r="H371" s="56">
        <v>0</v>
      </c>
      <c r="I371" s="56">
        <f t="shared" si="54"/>
        <v>339634.23000000021</v>
      </c>
      <c r="J371" s="56">
        <f t="shared" si="55"/>
        <v>12374871.779999999</v>
      </c>
      <c r="K371" s="57">
        <f t="shared" si="56"/>
        <v>0.97328765822809971</v>
      </c>
      <c r="L371" s="57">
        <f t="shared" si="57"/>
        <v>-0.97328765822809971</v>
      </c>
      <c r="M371" s="57">
        <f t="shared" si="58"/>
        <v>-0.67945189873719658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319</v>
      </c>
      <c r="C372" s="51" t="s">
        <v>320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54"/>
        <v>0</v>
      </c>
      <c r="J372" s="56">
        <f t="shared" si="55"/>
        <v>0</v>
      </c>
      <c r="K372" s="57" t="str">
        <f t="shared" si="56"/>
        <v>NA</v>
      </c>
      <c r="L372" s="57" t="str">
        <f t="shared" si="57"/>
        <v>NA</v>
      </c>
      <c r="M372" s="57" t="str">
        <f t="shared" si="58"/>
        <v>NA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142</v>
      </c>
      <c r="C373" s="51" t="s">
        <v>143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54"/>
        <v>0</v>
      </c>
      <c r="J373" s="56">
        <f t="shared" si="55"/>
        <v>0</v>
      </c>
      <c r="K373" s="57" t="str">
        <f t="shared" si="56"/>
        <v>NA</v>
      </c>
      <c r="L373" s="57" t="str">
        <f t="shared" si="57"/>
        <v>NA</v>
      </c>
      <c r="M373" s="57" t="str">
        <f t="shared" si="58"/>
        <v>NA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274</v>
      </c>
      <c r="C374" s="51" t="s">
        <v>275</v>
      </c>
      <c r="D374" s="56">
        <v>750000</v>
      </c>
      <c r="E374" s="56">
        <v>750000</v>
      </c>
      <c r="F374" s="56">
        <v>0</v>
      </c>
      <c r="G374" s="56">
        <v>0</v>
      </c>
      <c r="H374" s="56">
        <v>0</v>
      </c>
      <c r="I374" s="56">
        <f t="shared" si="54"/>
        <v>0</v>
      </c>
      <c r="J374" s="56">
        <f t="shared" si="55"/>
        <v>750000</v>
      </c>
      <c r="K374" s="57">
        <f t="shared" si="56"/>
        <v>1</v>
      </c>
      <c r="L374" s="57">
        <f t="shared" si="57"/>
        <v>-1</v>
      </c>
      <c r="M374" s="57">
        <f t="shared" si="58"/>
        <v>-1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152</v>
      </c>
      <c r="C375" s="51" t="s">
        <v>153</v>
      </c>
      <c r="D375" s="56">
        <v>0</v>
      </c>
      <c r="E375" s="56">
        <v>0</v>
      </c>
      <c r="F375" s="56">
        <v>172395.72</v>
      </c>
      <c r="G375" s="56">
        <v>172395.72</v>
      </c>
      <c r="H375" s="56">
        <v>0</v>
      </c>
      <c r="I375" s="56">
        <f t="shared" si="54"/>
        <v>172395.72</v>
      </c>
      <c r="J375" s="56">
        <f t="shared" si="55"/>
        <v>-172395.72</v>
      </c>
      <c r="K375" s="57" t="str">
        <f t="shared" si="56"/>
        <v>NA</v>
      </c>
      <c r="L375" s="57" t="str">
        <f t="shared" si="57"/>
        <v>NA</v>
      </c>
      <c r="M375" s="57" t="str">
        <f t="shared" si="58"/>
        <v>NA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154</v>
      </c>
      <c r="C376" s="51" t="s">
        <v>155</v>
      </c>
      <c r="D376" s="56">
        <v>1622950.6199999996</v>
      </c>
      <c r="E376" s="56">
        <v>1622950.6199999996</v>
      </c>
      <c r="F376" s="56">
        <v>52173.409999999996</v>
      </c>
      <c r="G376" s="56">
        <v>52173.409999999996</v>
      </c>
      <c r="H376" s="56">
        <v>0</v>
      </c>
      <c r="I376" s="56">
        <f t="shared" si="54"/>
        <v>52173.409999999996</v>
      </c>
      <c r="J376" s="56">
        <f t="shared" si="55"/>
        <v>1570777.2099999997</v>
      </c>
      <c r="K376" s="57">
        <f t="shared" si="56"/>
        <v>0.96785274341865069</v>
      </c>
      <c r="L376" s="57">
        <f t="shared" si="57"/>
        <v>-0.96785274341865069</v>
      </c>
      <c r="M376" s="57">
        <f t="shared" si="58"/>
        <v>-0.61423292102380778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156</v>
      </c>
      <c r="C377" s="51" t="s">
        <v>157</v>
      </c>
      <c r="D377" s="56">
        <v>2817450</v>
      </c>
      <c r="E377" s="56">
        <v>2817450</v>
      </c>
      <c r="F377" s="56">
        <v>652.99</v>
      </c>
      <c r="G377" s="56">
        <v>652.99</v>
      </c>
      <c r="H377" s="56">
        <v>625308.69000000006</v>
      </c>
      <c r="I377" s="56">
        <f t="shared" si="54"/>
        <v>625961.68000000005</v>
      </c>
      <c r="J377" s="56">
        <f t="shared" si="55"/>
        <v>2191488.3199999998</v>
      </c>
      <c r="K377" s="57">
        <f t="shared" si="56"/>
        <v>0.77782687181671362</v>
      </c>
      <c r="L377" s="57">
        <f t="shared" si="57"/>
        <v>-0.99976823368648948</v>
      </c>
      <c r="M377" s="57">
        <f t="shared" si="58"/>
        <v>-0.99721880423787468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323</v>
      </c>
      <c r="C378" s="51" t="s">
        <v>324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54"/>
        <v>0</v>
      </c>
      <c r="J378" s="56">
        <f t="shared" si="55"/>
        <v>0</v>
      </c>
      <c r="K378" s="57" t="str">
        <f t="shared" si="56"/>
        <v>NA</v>
      </c>
      <c r="L378" s="57" t="str">
        <f t="shared" si="57"/>
        <v>NA</v>
      </c>
      <c r="M378" s="57" t="str">
        <f t="shared" si="58"/>
        <v>NA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325</v>
      </c>
      <c r="C379" s="51" t="s">
        <v>326</v>
      </c>
      <c r="D379" s="56">
        <v>750000</v>
      </c>
      <c r="E379" s="56">
        <v>750000</v>
      </c>
      <c r="F379" s="56">
        <v>0</v>
      </c>
      <c r="G379" s="56">
        <v>0</v>
      </c>
      <c r="H379" s="56">
        <v>0</v>
      </c>
      <c r="I379" s="56">
        <f t="shared" si="54"/>
        <v>0</v>
      </c>
      <c r="J379" s="56">
        <f t="shared" si="55"/>
        <v>750000</v>
      </c>
      <c r="K379" s="57">
        <f t="shared" si="56"/>
        <v>1</v>
      </c>
      <c r="L379" s="57">
        <f t="shared" si="57"/>
        <v>-1</v>
      </c>
      <c r="M379" s="57">
        <f t="shared" si="58"/>
        <v>-1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327</v>
      </c>
      <c r="C380" s="51" t="s">
        <v>328</v>
      </c>
      <c r="D380" s="56">
        <v>3500000</v>
      </c>
      <c r="E380" s="56">
        <v>3500000</v>
      </c>
      <c r="F380" s="56">
        <v>0</v>
      </c>
      <c r="G380" s="56">
        <v>0</v>
      </c>
      <c r="H380" s="56">
        <v>0</v>
      </c>
      <c r="I380" s="56">
        <f t="shared" si="54"/>
        <v>0</v>
      </c>
      <c r="J380" s="56">
        <f t="shared" si="55"/>
        <v>3500000</v>
      </c>
      <c r="K380" s="57">
        <f t="shared" si="56"/>
        <v>1</v>
      </c>
      <c r="L380" s="57">
        <f t="shared" si="57"/>
        <v>-1</v>
      </c>
      <c r="M380" s="57">
        <f t="shared" si="58"/>
        <v>-1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329</v>
      </c>
      <c r="C381" s="51" t="s">
        <v>330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54"/>
        <v>0</v>
      </c>
      <c r="J381" s="56">
        <f t="shared" si="55"/>
        <v>0</v>
      </c>
      <c r="K381" s="57" t="str">
        <f t="shared" si="56"/>
        <v>NA</v>
      </c>
      <c r="L381" s="57" t="str">
        <f t="shared" si="57"/>
        <v>NA</v>
      </c>
      <c r="M381" s="57" t="str">
        <f t="shared" si="58"/>
        <v>NA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331</v>
      </c>
      <c r="C382" s="51" t="s">
        <v>332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54"/>
        <v>0</v>
      </c>
      <c r="J382" s="56">
        <f t="shared" si="55"/>
        <v>0</v>
      </c>
      <c r="K382" s="57" t="str">
        <f t="shared" si="56"/>
        <v>NA</v>
      </c>
      <c r="L382" s="57" t="str">
        <f t="shared" si="57"/>
        <v>NA</v>
      </c>
      <c r="M382" s="57" t="str">
        <f t="shared" si="58"/>
        <v>NA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333</v>
      </c>
      <c r="C383" s="51" t="s">
        <v>334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54"/>
        <v>0</v>
      </c>
      <c r="J383" s="56">
        <f t="shared" si="55"/>
        <v>0</v>
      </c>
      <c r="K383" s="57" t="str">
        <f t="shared" si="56"/>
        <v>NA</v>
      </c>
      <c r="L383" s="57" t="str">
        <f t="shared" si="57"/>
        <v>NA</v>
      </c>
      <c r="M383" s="57" t="str">
        <f t="shared" si="58"/>
        <v>NA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335</v>
      </c>
      <c r="C384" s="51" t="s">
        <v>336</v>
      </c>
      <c r="D384" s="56">
        <v>6585000</v>
      </c>
      <c r="E384" s="56">
        <v>6568600</v>
      </c>
      <c r="F384" s="56">
        <v>871172.69</v>
      </c>
      <c r="G384" s="56">
        <v>871172.69</v>
      </c>
      <c r="H384" s="56">
        <v>5661132.6299999999</v>
      </c>
      <c r="I384" s="56">
        <f t="shared" si="54"/>
        <v>6532305.3200000003</v>
      </c>
      <c r="J384" s="56">
        <f t="shared" si="55"/>
        <v>36294.679999999702</v>
      </c>
      <c r="K384" s="57">
        <f t="shared" si="56"/>
        <v>5.5254818378345011E-3</v>
      </c>
      <c r="L384" s="57">
        <f t="shared" si="57"/>
        <v>-0.86737315561915784</v>
      </c>
      <c r="M384" s="57">
        <f t="shared" si="58"/>
        <v>0.591522132570106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337</v>
      </c>
      <c r="C385" s="51" t="s">
        <v>338</v>
      </c>
      <c r="D385" s="56">
        <v>2000000</v>
      </c>
      <c r="E385" s="56">
        <v>2000000</v>
      </c>
      <c r="F385" s="56">
        <v>0</v>
      </c>
      <c r="G385" s="56">
        <v>0</v>
      </c>
      <c r="H385" s="56">
        <v>95013.5</v>
      </c>
      <c r="I385" s="56">
        <f t="shared" si="54"/>
        <v>95013.5</v>
      </c>
      <c r="J385" s="56">
        <f t="shared" si="55"/>
        <v>1904986.5</v>
      </c>
      <c r="K385" s="57">
        <f t="shared" si="56"/>
        <v>0.95249324999999996</v>
      </c>
      <c r="L385" s="57">
        <f t="shared" si="57"/>
        <v>-1</v>
      </c>
      <c r="M385" s="57">
        <f t="shared" si="58"/>
        <v>-1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339</v>
      </c>
      <c r="C386" s="51" t="s">
        <v>340</v>
      </c>
      <c r="D386" s="56">
        <v>1900000</v>
      </c>
      <c r="E386" s="56">
        <v>1900000</v>
      </c>
      <c r="F386" s="56">
        <v>0</v>
      </c>
      <c r="G386" s="56">
        <v>0</v>
      </c>
      <c r="H386" s="56">
        <v>0</v>
      </c>
      <c r="I386" s="56">
        <f t="shared" si="54"/>
        <v>0</v>
      </c>
      <c r="J386" s="56">
        <f t="shared" si="55"/>
        <v>1900000</v>
      </c>
      <c r="K386" s="57">
        <f t="shared" si="56"/>
        <v>1</v>
      </c>
      <c r="L386" s="57">
        <f t="shared" si="57"/>
        <v>-1</v>
      </c>
      <c r="M386" s="57">
        <f t="shared" si="58"/>
        <v>-1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164</v>
      </c>
      <c r="C387" s="51" t="s">
        <v>165</v>
      </c>
      <c r="D387" s="56">
        <v>13645500</v>
      </c>
      <c r="E387" s="56">
        <v>13635500</v>
      </c>
      <c r="F387" s="56">
        <v>496030.35</v>
      </c>
      <c r="G387" s="56">
        <v>496030.35</v>
      </c>
      <c r="H387" s="56">
        <v>13378095.459999999</v>
      </c>
      <c r="I387" s="56">
        <f t="shared" si="54"/>
        <v>13874125.809999999</v>
      </c>
      <c r="J387" s="56">
        <f t="shared" si="55"/>
        <v>-238625.80999999866</v>
      </c>
      <c r="K387" s="57">
        <f t="shared" si="56"/>
        <v>-1.750033442117991E-2</v>
      </c>
      <c r="L387" s="57">
        <f t="shared" si="57"/>
        <v>-0.96362213706868105</v>
      </c>
      <c r="M387" s="57">
        <f t="shared" si="58"/>
        <v>-0.56346564482417227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341</v>
      </c>
      <c r="C388" s="51" t="s">
        <v>342</v>
      </c>
      <c r="D388" s="56">
        <v>500000</v>
      </c>
      <c r="E388" s="56">
        <v>500000</v>
      </c>
      <c r="F388" s="56">
        <v>0</v>
      </c>
      <c r="G388" s="56">
        <v>0</v>
      </c>
      <c r="H388" s="56">
        <v>6907.08</v>
      </c>
      <c r="I388" s="56">
        <f t="shared" si="54"/>
        <v>6907.08</v>
      </c>
      <c r="J388" s="56">
        <f t="shared" si="55"/>
        <v>493092.92</v>
      </c>
      <c r="K388" s="57">
        <f t="shared" si="56"/>
        <v>0.98618583999999998</v>
      </c>
      <c r="L388" s="57">
        <f t="shared" si="57"/>
        <v>-1</v>
      </c>
      <c r="M388" s="57">
        <f t="shared" si="58"/>
        <v>-1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343</v>
      </c>
      <c r="C389" s="51" t="s">
        <v>344</v>
      </c>
      <c r="D389" s="56">
        <v>500000</v>
      </c>
      <c r="E389" s="56">
        <v>500000</v>
      </c>
      <c r="F389" s="56">
        <v>0</v>
      </c>
      <c r="G389" s="56">
        <v>0</v>
      </c>
      <c r="H389" s="56">
        <v>12470</v>
      </c>
      <c r="I389" s="56">
        <f t="shared" si="54"/>
        <v>12470</v>
      </c>
      <c r="J389" s="56">
        <f t="shared" si="55"/>
        <v>487530</v>
      </c>
      <c r="K389" s="57">
        <f t="shared" si="56"/>
        <v>0.97506000000000004</v>
      </c>
      <c r="L389" s="57">
        <f t="shared" si="57"/>
        <v>-1</v>
      </c>
      <c r="M389" s="57">
        <f t="shared" si="58"/>
        <v>-1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345</v>
      </c>
      <c r="C390" s="51" t="s">
        <v>346</v>
      </c>
      <c r="D390" s="56">
        <v>500000</v>
      </c>
      <c r="E390" s="56">
        <v>500000</v>
      </c>
      <c r="F390" s="56">
        <v>0</v>
      </c>
      <c r="G390" s="56">
        <v>0</v>
      </c>
      <c r="H390" s="56">
        <v>82236.039999999994</v>
      </c>
      <c r="I390" s="56">
        <f t="shared" si="54"/>
        <v>82236.039999999994</v>
      </c>
      <c r="J390" s="56">
        <f t="shared" si="55"/>
        <v>417763.96</v>
      </c>
      <c r="K390" s="57">
        <f t="shared" si="56"/>
        <v>0.83552792000000009</v>
      </c>
      <c r="L390" s="57">
        <f t="shared" si="57"/>
        <v>-1</v>
      </c>
      <c r="M390" s="57">
        <f t="shared" si="58"/>
        <v>-1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347</v>
      </c>
      <c r="C391" s="51" t="s">
        <v>348</v>
      </c>
      <c r="D391" s="56">
        <v>500000</v>
      </c>
      <c r="E391" s="56">
        <v>500000</v>
      </c>
      <c r="F391" s="56">
        <v>0</v>
      </c>
      <c r="G391" s="56">
        <v>0</v>
      </c>
      <c r="H391" s="56">
        <v>118033.63</v>
      </c>
      <c r="I391" s="56">
        <f t="shared" si="54"/>
        <v>118033.63</v>
      </c>
      <c r="J391" s="56">
        <f t="shared" si="55"/>
        <v>381966.37</v>
      </c>
      <c r="K391" s="57">
        <f t="shared" si="56"/>
        <v>0.76393274</v>
      </c>
      <c r="L391" s="57">
        <f t="shared" si="57"/>
        <v>-1</v>
      </c>
      <c r="M391" s="57">
        <f t="shared" si="58"/>
        <v>-1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349</v>
      </c>
      <c r="C392" s="51" t="s">
        <v>350</v>
      </c>
      <c r="D392" s="56">
        <v>500000</v>
      </c>
      <c r="E392" s="56">
        <v>500000</v>
      </c>
      <c r="F392" s="56">
        <v>0</v>
      </c>
      <c r="G392" s="56">
        <v>0</v>
      </c>
      <c r="H392" s="56">
        <v>0</v>
      </c>
      <c r="I392" s="56">
        <f t="shared" si="54"/>
        <v>0</v>
      </c>
      <c r="J392" s="56">
        <f t="shared" si="55"/>
        <v>500000</v>
      </c>
      <c r="K392" s="57">
        <f t="shared" si="56"/>
        <v>1</v>
      </c>
      <c r="L392" s="57">
        <f t="shared" si="57"/>
        <v>-1</v>
      </c>
      <c r="M392" s="57">
        <f t="shared" si="58"/>
        <v>-1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351</v>
      </c>
      <c r="C393" s="51" t="s">
        <v>352</v>
      </c>
      <c r="D393" s="56">
        <v>500000</v>
      </c>
      <c r="E393" s="56">
        <v>500000</v>
      </c>
      <c r="F393" s="56">
        <v>0</v>
      </c>
      <c r="G393" s="56">
        <v>0</v>
      </c>
      <c r="H393" s="56">
        <v>0</v>
      </c>
      <c r="I393" s="56">
        <f t="shared" si="54"/>
        <v>0</v>
      </c>
      <c r="J393" s="56">
        <f t="shared" si="55"/>
        <v>500000</v>
      </c>
      <c r="K393" s="57">
        <f t="shared" si="56"/>
        <v>1</v>
      </c>
      <c r="L393" s="57">
        <f t="shared" si="57"/>
        <v>-1</v>
      </c>
      <c r="M393" s="57">
        <f t="shared" si="58"/>
        <v>-1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353</v>
      </c>
      <c r="C394" s="51" t="s">
        <v>354</v>
      </c>
      <c r="D394" s="56">
        <v>500000</v>
      </c>
      <c r="E394" s="56">
        <v>500000</v>
      </c>
      <c r="F394" s="56">
        <v>0</v>
      </c>
      <c r="G394" s="56">
        <v>0</v>
      </c>
      <c r="H394" s="56">
        <v>0</v>
      </c>
      <c r="I394" s="56">
        <f t="shared" si="54"/>
        <v>0</v>
      </c>
      <c r="J394" s="56">
        <f t="shared" si="55"/>
        <v>500000</v>
      </c>
      <c r="K394" s="57">
        <f t="shared" si="56"/>
        <v>1</v>
      </c>
      <c r="L394" s="57">
        <f t="shared" si="57"/>
        <v>-1</v>
      </c>
      <c r="M394" s="57">
        <f t="shared" si="58"/>
        <v>-1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355</v>
      </c>
      <c r="C395" s="51" t="s">
        <v>356</v>
      </c>
      <c r="D395" s="56">
        <v>2500000</v>
      </c>
      <c r="E395" s="56">
        <v>2500000</v>
      </c>
      <c r="F395" s="56">
        <v>0</v>
      </c>
      <c r="G395" s="56">
        <v>0</v>
      </c>
      <c r="H395" s="56">
        <v>500000</v>
      </c>
      <c r="I395" s="56">
        <f t="shared" si="54"/>
        <v>500000</v>
      </c>
      <c r="J395" s="56">
        <f t="shared" si="55"/>
        <v>2000000</v>
      </c>
      <c r="K395" s="57">
        <f t="shared" si="56"/>
        <v>0.8</v>
      </c>
      <c r="L395" s="57">
        <f t="shared" si="57"/>
        <v>-1</v>
      </c>
      <c r="M395" s="57">
        <f t="shared" si="58"/>
        <v>-1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357</v>
      </c>
      <c r="C396" s="51" t="s">
        <v>358</v>
      </c>
      <c r="D396" s="56">
        <v>26365343.129999999</v>
      </c>
      <c r="E396" s="56">
        <v>26365343.129999999</v>
      </c>
      <c r="F396" s="56">
        <v>5792.27</v>
      </c>
      <c r="G396" s="56">
        <v>5792.27</v>
      </c>
      <c r="H396" s="56">
        <v>589156.07999999996</v>
      </c>
      <c r="I396" s="56">
        <f t="shared" si="54"/>
        <v>594948.35</v>
      </c>
      <c r="J396" s="56">
        <f t="shared" si="55"/>
        <v>25770394.779999997</v>
      </c>
      <c r="K396" s="57">
        <f t="shared" si="56"/>
        <v>0.97743445450087718</v>
      </c>
      <c r="L396" s="57">
        <f t="shared" si="57"/>
        <v>-0.99978030742966484</v>
      </c>
      <c r="M396" s="57">
        <f t="shared" si="58"/>
        <v>-0.99736368915597728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359</v>
      </c>
      <c r="C397" s="51" t="s">
        <v>360</v>
      </c>
      <c r="D397" s="56">
        <v>4000000</v>
      </c>
      <c r="E397" s="56">
        <v>4000000</v>
      </c>
      <c r="F397" s="56">
        <v>221924.99</v>
      </c>
      <c r="G397" s="56">
        <v>221924.99</v>
      </c>
      <c r="H397" s="56">
        <v>2061870.38</v>
      </c>
      <c r="I397" s="56">
        <f t="shared" si="54"/>
        <v>2283795.37</v>
      </c>
      <c r="J397" s="56">
        <f t="shared" si="55"/>
        <v>1716204.63</v>
      </c>
      <c r="K397" s="57">
        <f t="shared" si="56"/>
        <v>0.42905115749999995</v>
      </c>
      <c r="L397" s="57">
        <f t="shared" si="57"/>
        <v>-0.94451875249999995</v>
      </c>
      <c r="M397" s="57">
        <f t="shared" si="58"/>
        <v>-0.33422502999999998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361</v>
      </c>
      <c r="C398" s="51" t="s">
        <v>362</v>
      </c>
      <c r="D398" s="56">
        <v>2500000</v>
      </c>
      <c r="E398" s="56">
        <v>2500000</v>
      </c>
      <c r="F398" s="56">
        <v>0</v>
      </c>
      <c r="G398" s="56">
        <v>0</v>
      </c>
      <c r="H398" s="56">
        <v>0</v>
      </c>
      <c r="I398" s="56">
        <f t="shared" si="54"/>
        <v>0</v>
      </c>
      <c r="J398" s="56">
        <f t="shared" si="55"/>
        <v>2500000</v>
      </c>
      <c r="K398" s="57">
        <f t="shared" si="56"/>
        <v>1</v>
      </c>
      <c r="L398" s="57">
        <f t="shared" si="57"/>
        <v>-1</v>
      </c>
      <c r="M398" s="57">
        <f t="shared" si="58"/>
        <v>-1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363</v>
      </c>
      <c r="C399" s="51" t="s">
        <v>364</v>
      </c>
      <c r="D399" s="56">
        <v>4000000</v>
      </c>
      <c r="E399" s="56">
        <v>4000000</v>
      </c>
      <c r="F399" s="56">
        <v>0</v>
      </c>
      <c r="G399" s="56">
        <v>0</v>
      </c>
      <c r="H399" s="56">
        <v>0</v>
      </c>
      <c r="I399" s="56">
        <f t="shared" si="54"/>
        <v>0</v>
      </c>
      <c r="J399" s="56">
        <f t="shared" si="55"/>
        <v>4000000</v>
      </c>
      <c r="K399" s="57">
        <f t="shared" si="56"/>
        <v>1</v>
      </c>
      <c r="L399" s="57">
        <f t="shared" si="57"/>
        <v>-1</v>
      </c>
      <c r="M399" s="57">
        <f t="shared" si="58"/>
        <v>-1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365</v>
      </c>
      <c r="C400" s="51" t="s">
        <v>366</v>
      </c>
      <c r="D400" s="56">
        <v>20000000</v>
      </c>
      <c r="E400" s="56">
        <v>20000000</v>
      </c>
      <c r="F400" s="56">
        <v>2094089.15</v>
      </c>
      <c r="G400" s="56">
        <v>2094089.15</v>
      </c>
      <c r="H400" s="56">
        <v>5282943.4000000004</v>
      </c>
      <c r="I400" s="56">
        <f t="shared" si="54"/>
        <v>7377032.5500000007</v>
      </c>
      <c r="J400" s="56">
        <f t="shared" si="55"/>
        <v>12622967.449999999</v>
      </c>
      <c r="K400" s="57">
        <f t="shared" si="56"/>
        <v>0.6311483725</v>
      </c>
      <c r="L400" s="57">
        <f t="shared" si="57"/>
        <v>-0.8952955425000001</v>
      </c>
      <c r="M400" s="57">
        <f t="shared" si="58"/>
        <v>0.2564534899999999</v>
      </c>
      <c r="R400" s="53"/>
      <c r="S400" s="53"/>
      <c r="T400" s="53"/>
      <c r="U400" s="53"/>
      <c r="V400" s="53"/>
    </row>
    <row r="401" spans="2:22" s="51" customFormat="1" x14ac:dyDescent="0.2">
      <c r="B401" s="66" t="s">
        <v>367</v>
      </c>
      <c r="C401" s="51" t="s">
        <v>368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54"/>
        <v>0</v>
      </c>
      <c r="J401" s="56">
        <f t="shared" si="55"/>
        <v>0</v>
      </c>
      <c r="K401" s="57" t="str">
        <f t="shared" si="56"/>
        <v>NA</v>
      </c>
      <c r="L401" s="57" t="str">
        <f t="shared" si="57"/>
        <v>NA</v>
      </c>
      <c r="M401" s="57" t="str">
        <f t="shared" si="58"/>
        <v>NA</v>
      </c>
      <c r="R401" s="53"/>
      <c r="S401" s="53"/>
      <c r="T401" s="53"/>
      <c r="U401" s="53"/>
      <c r="V401" s="53"/>
    </row>
    <row r="402" spans="2:22" s="51" customFormat="1" x14ac:dyDescent="0.2">
      <c r="B402" s="66" t="s">
        <v>369</v>
      </c>
      <c r="C402" s="51" t="s">
        <v>370</v>
      </c>
      <c r="D402" s="56">
        <v>0</v>
      </c>
      <c r="E402" s="56">
        <v>0</v>
      </c>
      <c r="F402" s="56">
        <v>0</v>
      </c>
      <c r="G402" s="56">
        <v>0</v>
      </c>
      <c r="H402" s="56">
        <v>0</v>
      </c>
      <c r="I402" s="56">
        <f t="shared" si="54"/>
        <v>0</v>
      </c>
      <c r="J402" s="56">
        <f t="shared" si="55"/>
        <v>0</v>
      </c>
      <c r="K402" s="57" t="str">
        <f t="shared" si="56"/>
        <v>NA</v>
      </c>
      <c r="L402" s="57" t="str">
        <f t="shared" si="57"/>
        <v>NA</v>
      </c>
      <c r="M402" s="57" t="str">
        <f t="shared" si="58"/>
        <v>NA</v>
      </c>
      <c r="R402" s="53"/>
      <c r="S402" s="53"/>
      <c r="T402" s="53"/>
      <c r="U402" s="53"/>
      <c r="V402" s="53"/>
    </row>
    <row r="403" spans="2:22" s="51" customFormat="1" x14ac:dyDescent="0.2">
      <c r="B403" s="66" t="s">
        <v>371</v>
      </c>
      <c r="C403" s="51" t="s">
        <v>372</v>
      </c>
      <c r="D403" s="56">
        <v>1000000</v>
      </c>
      <c r="E403" s="56">
        <v>1000000</v>
      </c>
      <c r="F403" s="56">
        <v>0</v>
      </c>
      <c r="G403" s="56">
        <v>0</v>
      </c>
      <c r="H403" s="56">
        <v>0</v>
      </c>
      <c r="I403" s="56">
        <f t="shared" si="54"/>
        <v>0</v>
      </c>
      <c r="J403" s="56">
        <f t="shared" si="55"/>
        <v>1000000</v>
      </c>
      <c r="K403" s="57">
        <f t="shared" si="56"/>
        <v>1</v>
      </c>
      <c r="L403" s="57">
        <f t="shared" si="57"/>
        <v>-1</v>
      </c>
      <c r="M403" s="57">
        <f t="shared" si="58"/>
        <v>-1</v>
      </c>
      <c r="R403" s="53"/>
      <c r="S403" s="53"/>
      <c r="T403" s="53"/>
      <c r="U403" s="53"/>
      <c r="V403" s="53"/>
    </row>
    <row r="404" spans="2:22" s="51" customFormat="1" x14ac:dyDescent="0.2">
      <c r="B404" s="66" t="s">
        <v>240</v>
      </c>
      <c r="C404" s="51" t="s">
        <v>241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f t="shared" si="54"/>
        <v>0</v>
      </c>
      <c r="J404" s="56">
        <f t="shared" si="55"/>
        <v>0</v>
      </c>
      <c r="K404" s="57" t="str">
        <f t="shared" si="56"/>
        <v>NA</v>
      </c>
      <c r="L404" s="57" t="str">
        <f t="shared" si="57"/>
        <v>NA</v>
      </c>
      <c r="M404" s="57" t="str">
        <f t="shared" si="58"/>
        <v>NA</v>
      </c>
      <c r="R404" s="53"/>
      <c r="S404" s="53"/>
      <c r="T404" s="53"/>
      <c r="U404" s="53"/>
      <c r="V404" s="53"/>
    </row>
    <row r="405" spans="2:22" s="51" customFormat="1" x14ac:dyDescent="0.2">
      <c r="B405" s="66" t="s">
        <v>166</v>
      </c>
      <c r="C405" s="51" t="s">
        <v>167</v>
      </c>
      <c r="D405" s="56">
        <v>183447</v>
      </c>
      <c r="E405" s="56">
        <v>183447</v>
      </c>
      <c r="F405" s="56">
        <v>0</v>
      </c>
      <c r="G405" s="56">
        <v>0</v>
      </c>
      <c r="H405" s="56">
        <v>18170</v>
      </c>
      <c r="I405" s="56">
        <f t="shared" si="54"/>
        <v>18170</v>
      </c>
      <c r="J405" s="56">
        <f t="shared" si="55"/>
        <v>165277</v>
      </c>
      <c r="K405" s="57">
        <f t="shared" si="56"/>
        <v>0.90095231865334402</v>
      </c>
      <c r="L405" s="57">
        <f t="shared" si="57"/>
        <v>-1</v>
      </c>
      <c r="M405" s="57">
        <f t="shared" si="58"/>
        <v>-1</v>
      </c>
      <c r="R405" s="53"/>
      <c r="S405" s="53"/>
      <c r="T405" s="53"/>
      <c r="U405" s="53"/>
      <c r="V405" s="53"/>
    </row>
    <row r="406" spans="2:22" s="51" customFormat="1" x14ac:dyDescent="0.2">
      <c r="B406" s="66" t="s">
        <v>168</v>
      </c>
      <c r="C406" s="51" t="s">
        <v>169</v>
      </c>
      <c r="D406" s="56">
        <v>3722750</v>
      </c>
      <c r="E406" s="56">
        <v>3722750</v>
      </c>
      <c r="F406" s="56">
        <v>245959.63</v>
      </c>
      <c r="G406" s="56">
        <v>245959.63</v>
      </c>
      <c r="H406" s="56">
        <v>91783.1</v>
      </c>
      <c r="I406" s="56">
        <f t="shared" si="54"/>
        <v>337742.73</v>
      </c>
      <c r="J406" s="56">
        <f t="shared" si="55"/>
        <v>3385007.27</v>
      </c>
      <c r="K406" s="57">
        <f t="shared" si="56"/>
        <v>0.90927601101336375</v>
      </c>
      <c r="L406" s="57">
        <f t="shared" si="57"/>
        <v>-0.93393066147337322</v>
      </c>
      <c r="M406" s="57">
        <f t="shared" si="58"/>
        <v>-0.20716793768047817</v>
      </c>
      <c r="R406" s="53"/>
      <c r="S406" s="53"/>
      <c r="T406" s="53"/>
      <c r="U406" s="53"/>
      <c r="V406" s="53"/>
    </row>
    <row r="407" spans="2:22" s="51" customFormat="1" x14ac:dyDescent="0.2">
      <c r="B407" s="66" t="s">
        <v>242</v>
      </c>
      <c r="C407" s="51" t="s">
        <v>243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54"/>
        <v>0</v>
      </c>
      <c r="J407" s="56">
        <f t="shared" si="55"/>
        <v>0</v>
      </c>
      <c r="K407" s="57" t="str">
        <f t="shared" si="56"/>
        <v>NA</v>
      </c>
      <c r="L407" s="57" t="str">
        <f t="shared" si="57"/>
        <v>NA</v>
      </c>
      <c r="M407" s="57" t="str">
        <f t="shared" si="58"/>
        <v>NA</v>
      </c>
      <c r="R407" s="53"/>
      <c r="S407" s="53"/>
      <c r="T407" s="53"/>
      <c r="U407" s="53"/>
      <c r="V407" s="53"/>
    </row>
    <row r="408" spans="2:22" s="51" customFormat="1" x14ac:dyDescent="0.2">
      <c r="B408" s="66" t="s">
        <v>373</v>
      </c>
      <c r="C408" s="51" t="s">
        <v>374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f t="shared" si="54"/>
        <v>0</v>
      </c>
      <c r="J408" s="56">
        <f t="shared" si="55"/>
        <v>0</v>
      </c>
      <c r="K408" s="57" t="str">
        <f t="shared" si="56"/>
        <v>NA</v>
      </c>
      <c r="L408" s="57" t="str">
        <f t="shared" si="57"/>
        <v>NA</v>
      </c>
      <c r="M408" s="57" t="str">
        <f t="shared" si="58"/>
        <v>NA</v>
      </c>
      <c r="R408" s="53"/>
      <c r="S408" s="53"/>
      <c r="T408" s="53"/>
      <c r="U408" s="53"/>
      <c r="V408" s="53"/>
    </row>
    <row r="409" spans="2:22" s="51" customFormat="1" x14ac:dyDescent="0.2">
      <c r="B409" s="66" t="s">
        <v>279</v>
      </c>
      <c r="C409" s="51" t="s">
        <v>280</v>
      </c>
      <c r="D409" s="56">
        <v>4290000</v>
      </c>
      <c r="E409" s="56">
        <v>4290000</v>
      </c>
      <c r="F409" s="56">
        <v>3335010.44</v>
      </c>
      <c r="G409" s="56">
        <v>3335010.44</v>
      </c>
      <c r="H409" s="56">
        <v>0</v>
      </c>
      <c r="I409" s="56">
        <f t="shared" si="54"/>
        <v>3335010.44</v>
      </c>
      <c r="J409" s="56">
        <f t="shared" si="55"/>
        <v>954989.56</v>
      </c>
      <c r="K409" s="57">
        <f t="shared" si="56"/>
        <v>0.22260828904428906</v>
      </c>
      <c r="L409" s="57">
        <f t="shared" si="57"/>
        <v>-0.22260828904428906</v>
      </c>
      <c r="M409" s="57">
        <f t="shared" si="58"/>
        <v>8.328700531468531</v>
      </c>
      <c r="R409" s="53"/>
      <c r="S409" s="53"/>
      <c r="T409" s="53"/>
      <c r="U409" s="53"/>
      <c r="V409" s="53"/>
    </row>
    <row r="410" spans="2:22" s="51" customFormat="1" x14ac:dyDescent="0.2">
      <c r="B410" s="66" t="s">
        <v>170</v>
      </c>
      <c r="C410" s="51" t="s">
        <v>171</v>
      </c>
      <c r="D410" s="56">
        <v>172293</v>
      </c>
      <c r="E410" s="56">
        <v>172293</v>
      </c>
      <c r="F410" s="56">
        <v>0</v>
      </c>
      <c r="G410" s="56">
        <v>0</v>
      </c>
      <c r="H410" s="56">
        <v>581.29999999999995</v>
      </c>
      <c r="I410" s="56">
        <f t="shared" si="54"/>
        <v>581.29999999999995</v>
      </c>
      <c r="J410" s="56">
        <f t="shared" si="55"/>
        <v>171711.7</v>
      </c>
      <c r="K410" s="57">
        <f t="shared" si="56"/>
        <v>0.99662609624302789</v>
      </c>
      <c r="L410" s="57">
        <f t="shared" si="57"/>
        <v>-1</v>
      </c>
      <c r="M410" s="57">
        <f t="shared" si="58"/>
        <v>-1</v>
      </c>
      <c r="R410" s="53"/>
      <c r="S410" s="53"/>
      <c r="T410" s="53"/>
      <c r="U410" s="53"/>
      <c r="V410" s="53"/>
    </row>
    <row r="411" spans="2:22" s="51" customFormat="1" x14ac:dyDescent="0.2">
      <c r="B411" s="66" t="s">
        <v>172</v>
      </c>
      <c r="C411" s="51" t="s">
        <v>173</v>
      </c>
      <c r="D411" s="56">
        <v>0</v>
      </c>
      <c r="E411" s="56">
        <v>16400</v>
      </c>
      <c r="F411" s="56">
        <v>0</v>
      </c>
      <c r="G411" s="56">
        <v>0</v>
      </c>
      <c r="H411" s="56">
        <v>16400</v>
      </c>
      <c r="I411" s="56">
        <f t="shared" si="54"/>
        <v>16400</v>
      </c>
      <c r="J411" s="56">
        <f t="shared" si="55"/>
        <v>0</v>
      </c>
      <c r="K411" s="57">
        <f t="shared" si="56"/>
        <v>0</v>
      </c>
      <c r="L411" s="57">
        <f t="shared" si="57"/>
        <v>-1</v>
      </c>
      <c r="M411" s="57">
        <f t="shared" si="58"/>
        <v>-1</v>
      </c>
      <c r="R411" s="53"/>
      <c r="S411" s="53"/>
      <c r="T411" s="53"/>
      <c r="U411" s="53"/>
      <c r="V411" s="53"/>
    </row>
    <row r="412" spans="2:22" s="51" customFormat="1" x14ac:dyDescent="0.2">
      <c r="B412" s="66" t="s">
        <v>178</v>
      </c>
      <c r="C412" s="51" t="s">
        <v>179</v>
      </c>
      <c r="D412" s="56">
        <v>454770</v>
      </c>
      <c r="E412" s="56">
        <v>474770</v>
      </c>
      <c r="F412" s="56">
        <v>0</v>
      </c>
      <c r="G412" s="56">
        <v>0</v>
      </c>
      <c r="H412" s="56">
        <v>0</v>
      </c>
      <c r="I412" s="56">
        <f t="shared" si="54"/>
        <v>0</v>
      </c>
      <c r="J412" s="56">
        <f t="shared" si="55"/>
        <v>474770</v>
      </c>
      <c r="K412" s="57">
        <f t="shared" si="56"/>
        <v>1</v>
      </c>
      <c r="L412" s="57">
        <f t="shared" si="57"/>
        <v>-1</v>
      </c>
      <c r="M412" s="57">
        <f t="shared" si="58"/>
        <v>-1</v>
      </c>
      <c r="R412" s="53"/>
      <c r="S412" s="53"/>
      <c r="T412" s="53"/>
      <c r="U412" s="53"/>
      <c r="V412" s="53"/>
    </row>
    <row r="413" spans="2:22" s="51" customFormat="1" x14ac:dyDescent="0.2">
      <c r="B413" s="66" t="s">
        <v>182</v>
      </c>
      <c r="C413" s="51" t="s">
        <v>183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54"/>
        <v>0</v>
      </c>
      <c r="J413" s="56">
        <f t="shared" si="55"/>
        <v>0</v>
      </c>
      <c r="K413" s="57" t="str">
        <f t="shared" si="56"/>
        <v>NA</v>
      </c>
      <c r="L413" s="57" t="str">
        <f t="shared" si="57"/>
        <v>NA</v>
      </c>
      <c r="M413" s="57" t="str">
        <f t="shared" si="58"/>
        <v>NA</v>
      </c>
      <c r="R413" s="53"/>
      <c r="S413" s="53"/>
      <c r="T413" s="53"/>
      <c r="U413" s="53"/>
      <c r="V413" s="53"/>
    </row>
    <row r="414" spans="2:22" s="51" customFormat="1" x14ac:dyDescent="0.2">
      <c r="B414" s="66" t="s">
        <v>184</v>
      </c>
      <c r="C414" s="51" t="s">
        <v>185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f t="shared" si="54"/>
        <v>0</v>
      </c>
      <c r="J414" s="56">
        <f t="shared" si="55"/>
        <v>0</v>
      </c>
      <c r="K414" s="57" t="str">
        <f t="shared" si="56"/>
        <v>NA</v>
      </c>
      <c r="L414" s="57" t="str">
        <f t="shared" si="57"/>
        <v>NA</v>
      </c>
      <c r="M414" s="57" t="str">
        <f t="shared" si="58"/>
        <v>NA</v>
      </c>
      <c r="R414" s="53"/>
      <c r="S414" s="53"/>
      <c r="T414" s="53"/>
      <c r="U414" s="53"/>
      <c r="V414" s="53"/>
    </row>
    <row r="415" spans="2:22" s="51" customFormat="1" x14ac:dyDescent="0.2">
      <c r="B415" s="66" t="s">
        <v>186</v>
      </c>
      <c r="C415" s="51" t="s">
        <v>187</v>
      </c>
      <c r="D415" s="56">
        <v>4031070</v>
      </c>
      <c r="E415" s="56">
        <v>4031070</v>
      </c>
      <c r="F415" s="56">
        <v>110058.85</v>
      </c>
      <c r="G415" s="56">
        <v>110058.85</v>
      </c>
      <c r="H415" s="56">
        <v>670922.46</v>
      </c>
      <c r="I415" s="56">
        <f t="shared" si="54"/>
        <v>780981.30999999994</v>
      </c>
      <c r="J415" s="56">
        <f t="shared" si="55"/>
        <v>3250088.69</v>
      </c>
      <c r="K415" s="57">
        <f t="shared" si="56"/>
        <v>0.80625955143423456</v>
      </c>
      <c r="L415" s="57">
        <f t="shared" si="57"/>
        <v>-0.9726973607503715</v>
      </c>
      <c r="M415" s="57">
        <f t="shared" si="58"/>
        <v>-0.67236832900445787</v>
      </c>
      <c r="R415" s="53"/>
      <c r="S415" s="53"/>
      <c r="T415" s="53"/>
      <c r="U415" s="53"/>
      <c r="V415" s="53"/>
    </row>
    <row r="416" spans="2:22" s="51" customFormat="1" x14ac:dyDescent="0.2">
      <c r="B416" s="66" t="s">
        <v>190</v>
      </c>
      <c r="C416" s="51" t="s">
        <v>191</v>
      </c>
      <c r="D416" s="56">
        <v>474930</v>
      </c>
      <c r="E416" s="56">
        <v>474930</v>
      </c>
      <c r="F416" s="56">
        <v>0</v>
      </c>
      <c r="G416" s="56">
        <v>0</v>
      </c>
      <c r="H416" s="56">
        <v>1071.99</v>
      </c>
      <c r="I416" s="56">
        <f t="shared" si="54"/>
        <v>1071.99</v>
      </c>
      <c r="J416" s="56">
        <f t="shared" si="55"/>
        <v>473858.01</v>
      </c>
      <c r="K416" s="57">
        <f t="shared" si="56"/>
        <v>0.99774284631419374</v>
      </c>
      <c r="L416" s="57">
        <f t="shared" si="57"/>
        <v>-1</v>
      </c>
      <c r="M416" s="57">
        <f t="shared" si="58"/>
        <v>-1</v>
      </c>
      <c r="R416" s="53"/>
      <c r="S416" s="53"/>
      <c r="T416" s="53"/>
      <c r="U416" s="53"/>
      <c r="V416" s="53"/>
    </row>
    <row r="417" spans="1:22" s="51" customFormat="1" x14ac:dyDescent="0.2">
      <c r="B417" s="66" t="s">
        <v>192</v>
      </c>
      <c r="C417" s="51" t="s">
        <v>193</v>
      </c>
      <c r="D417" s="56">
        <v>44847</v>
      </c>
      <c r="E417" s="56">
        <v>44847</v>
      </c>
      <c r="F417" s="56">
        <v>0</v>
      </c>
      <c r="G417" s="56">
        <v>0</v>
      </c>
      <c r="H417" s="56">
        <v>0</v>
      </c>
      <c r="I417" s="56">
        <f t="shared" si="54"/>
        <v>0</v>
      </c>
      <c r="J417" s="56">
        <f t="shared" si="55"/>
        <v>44847</v>
      </c>
      <c r="K417" s="57">
        <f t="shared" si="56"/>
        <v>1</v>
      </c>
      <c r="L417" s="57">
        <f t="shared" si="57"/>
        <v>-1</v>
      </c>
      <c r="M417" s="57">
        <f t="shared" si="58"/>
        <v>-1</v>
      </c>
      <c r="R417" s="53"/>
      <c r="S417" s="53"/>
      <c r="T417" s="53"/>
      <c r="U417" s="53"/>
      <c r="V417" s="53"/>
    </row>
    <row r="418" spans="1:22" s="51" customFormat="1" x14ac:dyDescent="0.2">
      <c r="B418" s="66" t="s">
        <v>194</v>
      </c>
      <c r="C418" s="51" t="s">
        <v>195</v>
      </c>
      <c r="D418" s="56">
        <v>6113571.0599999996</v>
      </c>
      <c r="E418" s="56">
        <v>6113571.0599999996</v>
      </c>
      <c r="F418" s="56">
        <v>18141</v>
      </c>
      <c r="G418" s="56">
        <v>18141</v>
      </c>
      <c r="H418" s="56">
        <v>872976.10999999987</v>
      </c>
      <c r="I418" s="56">
        <f t="shared" si="54"/>
        <v>891117.10999999987</v>
      </c>
      <c r="J418" s="56">
        <f t="shared" si="55"/>
        <v>5222453.9499999993</v>
      </c>
      <c r="K418" s="57">
        <f t="shared" si="56"/>
        <v>0.85423951054884761</v>
      </c>
      <c r="L418" s="57">
        <f t="shared" si="57"/>
        <v>-0.99703266718879036</v>
      </c>
      <c r="M418" s="57">
        <f t="shared" si="58"/>
        <v>-0.96439200626548371</v>
      </c>
      <c r="R418" s="53"/>
      <c r="S418" s="53"/>
      <c r="T418" s="53"/>
      <c r="U418" s="53"/>
      <c r="V418" s="53"/>
    </row>
    <row r="419" spans="1:22" s="51" customFormat="1" x14ac:dyDescent="0.2">
      <c r="B419" s="66" t="s">
        <v>198</v>
      </c>
      <c r="C419" s="51" t="s">
        <v>199</v>
      </c>
      <c r="D419" s="56">
        <v>0</v>
      </c>
      <c r="E419" s="56">
        <v>10000</v>
      </c>
      <c r="F419" s="56">
        <v>0</v>
      </c>
      <c r="G419" s="56">
        <v>0</v>
      </c>
      <c r="H419" s="56">
        <v>8580.57</v>
      </c>
      <c r="I419" s="56">
        <f t="shared" si="54"/>
        <v>8580.57</v>
      </c>
      <c r="J419" s="56">
        <f t="shared" si="55"/>
        <v>1419.4300000000003</v>
      </c>
      <c r="K419" s="57">
        <f t="shared" si="56"/>
        <v>0.14194300000000004</v>
      </c>
      <c r="L419" s="57">
        <f t="shared" si="57"/>
        <v>-1</v>
      </c>
      <c r="M419" s="57">
        <f t="shared" si="58"/>
        <v>-1</v>
      </c>
      <c r="R419" s="53"/>
      <c r="S419" s="53"/>
      <c r="T419" s="53"/>
      <c r="U419" s="53"/>
      <c r="V419" s="53"/>
    </row>
    <row r="420" spans="1:22" s="51" customFormat="1" x14ac:dyDescent="0.2">
      <c r="B420" s="66" t="s">
        <v>260</v>
      </c>
      <c r="C420" s="51" t="s">
        <v>261</v>
      </c>
      <c r="D420" s="56">
        <v>22500000</v>
      </c>
      <c r="E420" s="56">
        <v>22500000</v>
      </c>
      <c r="F420" s="56">
        <v>1790764.36</v>
      </c>
      <c r="G420" s="56">
        <v>1790764.36</v>
      </c>
      <c r="H420" s="56">
        <v>18404235.640000001</v>
      </c>
      <c r="I420" s="56">
        <f t="shared" si="54"/>
        <v>20195000</v>
      </c>
      <c r="J420" s="56">
        <f t="shared" si="55"/>
        <v>2305000</v>
      </c>
      <c r="K420" s="57">
        <f t="shared" si="56"/>
        <v>0.10244444444444445</v>
      </c>
      <c r="L420" s="57">
        <f t="shared" si="57"/>
        <v>-0.92041047288888889</v>
      </c>
      <c r="M420" s="57">
        <f t="shared" si="58"/>
        <v>-4.492567466666661E-2</v>
      </c>
      <c r="R420" s="53"/>
      <c r="S420" s="53"/>
      <c r="T420" s="53"/>
      <c r="U420" s="53"/>
      <c r="V420" s="53"/>
    </row>
    <row r="421" spans="1:22" s="51" customFormat="1" x14ac:dyDescent="0.2">
      <c r="B421" s="66" t="s">
        <v>375</v>
      </c>
      <c r="C421" s="51" t="s">
        <v>376</v>
      </c>
      <c r="D421" s="56">
        <v>2500000</v>
      </c>
      <c r="E421" s="56">
        <v>2500000</v>
      </c>
      <c r="F421" s="56">
        <v>240008.46</v>
      </c>
      <c r="G421" s="56">
        <v>240008.46</v>
      </c>
      <c r="H421" s="56">
        <v>1959991.54</v>
      </c>
      <c r="I421" s="56">
        <f t="shared" si="54"/>
        <v>2200000</v>
      </c>
      <c r="J421" s="56">
        <f t="shared" si="55"/>
        <v>300000</v>
      </c>
      <c r="K421" s="57">
        <f t="shared" si="56"/>
        <v>0.12</v>
      </c>
      <c r="L421" s="57">
        <f t="shared" si="57"/>
        <v>-0.90399661600000003</v>
      </c>
      <c r="M421" s="57">
        <f t="shared" si="58"/>
        <v>0.15204060799999991</v>
      </c>
      <c r="R421" s="53"/>
      <c r="S421" s="53"/>
      <c r="T421" s="53"/>
      <c r="U421" s="53"/>
      <c r="V421" s="53"/>
    </row>
    <row r="422" spans="1:22" s="51" customFormat="1" x14ac:dyDescent="0.2">
      <c r="B422" s="66" t="s">
        <v>377</v>
      </c>
      <c r="C422" s="51" t="s">
        <v>378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f t="shared" si="54"/>
        <v>0</v>
      </c>
      <c r="J422" s="56">
        <f t="shared" si="55"/>
        <v>0</v>
      </c>
      <c r="K422" s="57" t="str">
        <f t="shared" si="56"/>
        <v>NA</v>
      </c>
      <c r="L422" s="57" t="str">
        <f t="shared" si="57"/>
        <v>NA</v>
      </c>
      <c r="M422" s="57" t="str">
        <f t="shared" si="58"/>
        <v>NA</v>
      </c>
      <c r="R422" s="53"/>
      <c r="S422" s="53"/>
      <c r="T422" s="53"/>
      <c r="U422" s="53"/>
      <c r="V422" s="53"/>
    </row>
    <row r="423" spans="1:22" s="51" customFormat="1" x14ac:dyDescent="0.2">
      <c r="B423" s="66" t="s">
        <v>206</v>
      </c>
      <c r="C423" s="51" t="s">
        <v>207</v>
      </c>
      <c r="D423" s="56">
        <v>9000</v>
      </c>
      <c r="E423" s="56">
        <v>9000</v>
      </c>
      <c r="F423" s="56">
        <v>0</v>
      </c>
      <c r="G423" s="56">
        <v>0</v>
      </c>
      <c r="H423" s="56">
        <v>0</v>
      </c>
      <c r="I423" s="56">
        <f t="shared" si="54"/>
        <v>0</v>
      </c>
      <c r="J423" s="56">
        <f t="shared" si="55"/>
        <v>9000</v>
      </c>
      <c r="K423" s="57">
        <f t="shared" si="56"/>
        <v>1</v>
      </c>
      <c r="L423" s="57">
        <f t="shared" si="57"/>
        <v>-1</v>
      </c>
      <c r="M423" s="57">
        <f t="shared" si="58"/>
        <v>-1</v>
      </c>
      <c r="R423" s="53"/>
      <c r="S423" s="53"/>
      <c r="T423" s="53"/>
      <c r="U423" s="53"/>
      <c r="V423" s="53"/>
    </row>
    <row r="424" spans="1:22" s="51" customFormat="1" x14ac:dyDescent="0.2">
      <c r="B424" s="66" t="s">
        <v>208</v>
      </c>
      <c r="C424" s="51" t="s">
        <v>209</v>
      </c>
      <c r="D424" s="56">
        <v>67000</v>
      </c>
      <c r="E424" s="56">
        <v>67000</v>
      </c>
      <c r="F424" s="56">
        <v>21057.5</v>
      </c>
      <c r="G424" s="56">
        <v>21057.5</v>
      </c>
      <c r="H424" s="56">
        <v>343900.52</v>
      </c>
      <c r="I424" s="56">
        <f t="shared" si="54"/>
        <v>364958.02</v>
      </c>
      <c r="J424" s="56">
        <f t="shared" si="55"/>
        <v>-297958.02</v>
      </c>
      <c r="K424" s="57">
        <f t="shared" si="56"/>
        <v>-4.4471346268656715</v>
      </c>
      <c r="L424" s="57">
        <f t="shared" si="57"/>
        <v>-0.68570895522388065</v>
      </c>
      <c r="M424" s="57">
        <f t="shared" si="58"/>
        <v>2.7714925373134331</v>
      </c>
      <c r="R424" s="53"/>
      <c r="S424" s="53"/>
      <c r="T424" s="53"/>
      <c r="U424" s="53"/>
      <c r="V424" s="53"/>
    </row>
    <row r="425" spans="1:22" s="51" customFormat="1" x14ac:dyDescent="0.2">
      <c r="B425" s="66" t="s">
        <v>210</v>
      </c>
      <c r="C425" s="51" t="s">
        <v>211</v>
      </c>
      <c r="D425" s="56">
        <v>0</v>
      </c>
      <c r="E425" s="56">
        <v>0</v>
      </c>
      <c r="F425" s="56">
        <v>7245.22</v>
      </c>
      <c r="G425" s="56">
        <v>7245.22</v>
      </c>
      <c r="H425" s="56">
        <v>289559.33</v>
      </c>
      <c r="I425" s="56">
        <f t="shared" si="54"/>
        <v>296804.55</v>
      </c>
      <c r="J425" s="56">
        <f t="shared" si="55"/>
        <v>-296804.55</v>
      </c>
      <c r="K425" s="57" t="str">
        <f t="shared" si="56"/>
        <v>NA</v>
      </c>
      <c r="L425" s="57" t="str">
        <f t="shared" si="57"/>
        <v>NA</v>
      </c>
      <c r="M425" s="57" t="str">
        <f t="shared" si="58"/>
        <v>NA</v>
      </c>
      <c r="R425" s="53"/>
      <c r="S425" s="53"/>
      <c r="T425" s="53"/>
      <c r="U425" s="53"/>
      <c r="V425" s="53"/>
    </row>
    <row r="426" spans="1:22" s="51" customFormat="1" x14ac:dyDescent="0.2">
      <c r="B426" s="66" t="s">
        <v>212</v>
      </c>
      <c r="C426" s="51" t="s">
        <v>213</v>
      </c>
      <c r="D426" s="56">
        <v>9616737.5500000007</v>
      </c>
      <c r="E426" s="56">
        <v>9586737.5500000007</v>
      </c>
      <c r="F426" s="56">
        <v>56625.48</v>
      </c>
      <c r="G426" s="56">
        <v>56625.48</v>
      </c>
      <c r="H426" s="56">
        <v>1727804.74</v>
      </c>
      <c r="I426" s="56">
        <f t="shared" si="54"/>
        <v>1784430.22</v>
      </c>
      <c r="J426" s="56">
        <f t="shared" si="55"/>
        <v>7802307.330000001</v>
      </c>
      <c r="K426" s="57">
        <f t="shared" si="56"/>
        <v>0.81386470520411824</v>
      </c>
      <c r="L426" s="57">
        <f t="shared" si="57"/>
        <v>-0.99409335243562602</v>
      </c>
      <c r="M426" s="57">
        <f t="shared" si="58"/>
        <v>-0.92912022922751236</v>
      </c>
      <c r="R426" s="53"/>
      <c r="S426" s="53"/>
      <c r="T426" s="53"/>
      <c r="U426" s="53"/>
      <c r="V426" s="53"/>
    </row>
    <row r="427" spans="1:22" s="51" customFormat="1" x14ac:dyDescent="0.2">
      <c r="B427" s="66" t="s">
        <v>379</v>
      </c>
      <c r="C427" s="51" t="s">
        <v>380</v>
      </c>
      <c r="D427" s="56">
        <v>750000</v>
      </c>
      <c r="E427" s="56">
        <v>750000</v>
      </c>
      <c r="F427" s="56">
        <v>0</v>
      </c>
      <c r="G427" s="56">
        <v>0</v>
      </c>
      <c r="H427" s="56">
        <v>0</v>
      </c>
      <c r="I427" s="56">
        <f t="shared" si="54"/>
        <v>0</v>
      </c>
      <c r="J427" s="56">
        <f t="shared" si="55"/>
        <v>750000</v>
      </c>
      <c r="K427" s="57">
        <f t="shared" si="56"/>
        <v>1</v>
      </c>
      <c r="L427" s="57">
        <f t="shared" si="57"/>
        <v>-1</v>
      </c>
      <c r="M427" s="57">
        <f t="shared" si="58"/>
        <v>-1</v>
      </c>
      <c r="R427" s="53"/>
      <c r="S427" s="53"/>
      <c r="T427" s="53"/>
      <c r="U427" s="53"/>
      <c r="V427" s="53"/>
    </row>
    <row r="428" spans="1:22" s="51" customFormat="1" x14ac:dyDescent="0.2">
      <c r="B428" s="66" t="s">
        <v>381</v>
      </c>
      <c r="C428" s="51" t="s">
        <v>382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54"/>
        <v>0</v>
      </c>
      <c r="J428" s="56">
        <f t="shared" si="55"/>
        <v>0</v>
      </c>
      <c r="K428" s="57" t="str">
        <f t="shared" si="56"/>
        <v>NA</v>
      </c>
      <c r="L428" s="57" t="str">
        <f t="shared" si="57"/>
        <v>NA</v>
      </c>
      <c r="M428" s="57" t="str">
        <f t="shared" si="58"/>
        <v>NA</v>
      </c>
      <c r="R428" s="53"/>
      <c r="S428" s="53"/>
      <c r="T428" s="53"/>
      <c r="U428" s="53"/>
      <c r="V428" s="53"/>
    </row>
    <row r="429" spans="1:22" s="51" customFormat="1" x14ac:dyDescent="0.2">
      <c r="B429" s="66" t="s">
        <v>214</v>
      </c>
      <c r="C429" s="51" t="s">
        <v>215</v>
      </c>
      <c r="D429" s="56">
        <v>2957126.25</v>
      </c>
      <c r="E429" s="56">
        <v>2957126.25</v>
      </c>
      <c r="F429" s="56">
        <v>0</v>
      </c>
      <c r="G429" s="56">
        <v>0</v>
      </c>
      <c r="H429" s="56">
        <v>6374</v>
      </c>
      <c r="I429" s="56">
        <f t="shared" si="54"/>
        <v>6374</v>
      </c>
      <c r="J429" s="56">
        <f t="shared" si="55"/>
        <v>2950752.25</v>
      </c>
      <c r="K429" s="57">
        <f t="shared" si="56"/>
        <v>0.99784452895780151</v>
      </c>
      <c r="L429" s="57">
        <f t="shared" si="57"/>
        <v>-1</v>
      </c>
      <c r="M429" s="57">
        <f t="shared" si="58"/>
        <v>-1</v>
      </c>
      <c r="R429" s="53"/>
      <c r="S429" s="53"/>
      <c r="T429" s="53"/>
      <c r="U429" s="53"/>
      <c r="V429" s="53"/>
    </row>
    <row r="430" spans="1:22" s="51" customFormat="1" x14ac:dyDescent="0.2">
      <c r="B430" s="66" t="s">
        <v>216</v>
      </c>
      <c r="C430" s="51" t="s">
        <v>217</v>
      </c>
      <c r="D430" s="56">
        <v>193185</v>
      </c>
      <c r="E430" s="56">
        <v>203185</v>
      </c>
      <c r="F430" s="56">
        <v>0</v>
      </c>
      <c r="G430" s="56">
        <v>0</v>
      </c>
      <c r="H430" s="56">
        <v>38372.339999999997</v>
      </c>
      <c r="I430" s="56">
        <f t="shared" si="54"/>
        <v>38372.339999999997</v>
      </c>
      <c r="J430" s="56">
        <f t="shared" si="55"/>
        <v>164812.66</v>
      </c>
      <c r="K430" s="57">
        <f t="shared" si="56"/>
        <v>0.81114580308585771</v>
      </c>
      <c r="L430" s="57">
        <f t="shared" si="57"/>
        <v>-1</v>
      </c>
      <c r="M430" s="57">
        <f t="shared" si="58"/>
        <v>-1</v>
      </c>
      <c r="R430" s="53"/>
      <c r="S430" s="53"/>
      <c r="T430" s="53"/>
      <c r="U430" s="53"/>
      <c r="V430" s="53"/>
    </row>
    <row r="431" spans="1:22" s="51" customFormat="1" x14ac:dyDescent="0.2">
      <c r="B431" s="66" t="s">
        <v>218</v>
      </c>
      <c r="C431" s="51" t="s">
        <v>219</v>
      </c>
      <c r="D431" s="56">
        <v>538678.74</v>
      </c>
      <c r="E431" s="56">
        <v>538678.74</v>
      </c>
      <c r="F431" s="56">
        <v>0</v>
      </c>
      <c r="G431" s="56">
        <v>0</v>
      </c>
      <c r="H431" s="56">
        <v>0</v>
      </c>
      <c r="I431" s="56">
        <f t="shared" si="54"/>
        <v>0</v>
      </c>
      <c r="J431" s="56">
        <f t="shared" si="55"/>
        <v>538678.74</v>
      </c>
      <c r="K431" s="57">
        <f t="shared" si="56"/>
        <v>1</v>
      </c>
      <c r="L431" s="57">
        <f t="shared" si="57"/>
        <v>-1</v>
      </c>
      <c r="M431" s="57">
        <f t="shared" si="58"/>
        <v>-1</v>
      </c>
      <c r="R431" s="53"/>
      <c r="S431" s="53"/>
      <c r="T431" s="53"/>
      <c r="U431" s="53"/>
      <c r="V431" s="53"/>
    </row>
    <row r="432" spans="1:22" s="51" customFormat="1" x14ac:dyDescent="0.2">
      <c r="A432" s="63" t="s">
        <v>383</v>
      </c>
      <c r="B432" s="71"/>
      <c r="C432" s="63"/>
      <c r="D432" s="64">
        <v>261443898.85000002</v>
      </c>
      <c r="E432" s="64">
        <v>261443898.85000002</v>
      </c>
      <c r="F432" s="64">
        <v>15019325.58</v>
      </c>
      <c r="G432" s="64">
        <v>15019325.58</v>
      </c>
      <c r="H432" s="64">
        <v>52863890.530000001</v>
      </c>
      <c r="I432" s="64">
        <f t="shared" si="54"/>
        <v>67883216.109999999</v>
      </c>
      <c r="J432" s="64">
        <f t="shared" si="55"/>
        <v>193560682.74000001</v>
      </c>
      <c r="K432" s="65">
        <f t="shared" si="56"/>
        <v>0.74035264770532239</v>
      </c>
      <c r="L432" s="65">
        <f t="shared" si="57"/>
        <v>-0.94255239595926787</v>
      </c>
      <c r="M432" s="65">
        <f t="shared" si="58"/>
        <v>-0.31062875151121555</v>
      </c>
      <c r="R432" s="53"/>
      <c r="S432" s="53"/>
      <c r="T432" s="53"/>
      <c r="U432" s="53"/>
      <c r="V432" s="53"/>
    </row>
    <row r="433" spans="1:22" s="51" customFormat="1" x14ac:dyDescent="0.2">
      <c r="A433" s="51" t="s">
        <v>561</v>
      </c>
      <c r="B433" s="66" t="s">
        <v>562</v>
      </c>
      <c r="C433" s="51" t="s">
        <v>563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f t="shared" si="54"/>
        <v>0</v>
      </c>
      <c r="J433" s="56">
        <f t="shared" si="55"/>
        <v>0</v>
      </c>
      <c r="K433" s="57" t="str">
        <f t="shared" si="56"/>
        <v>NA</v>
      </c>
      <c r="L433" s="57" t="str">
        <f t="shared" si="57"/>
        <v>NA</v>
      </c>
      <c r="M433" s="57" t="str">
        <f t="shared" si="58"/>
        <v>NA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138</v>
      </c>
      <c r="C434" s="51" t="s">
        <v>139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54"/>
        <v>0</v>
      </c>
      <c r="J434" s="56">
        <f t="shared" si="55"/>
        <v>0</v>
      </c>
      <c r="K434" s="57" t="str">
        <f t="shared" si="56"/>
        <v>NA</v>
      </c>
      <c r="L434" s="57" t="str">
        <f t="shared" si="57"/>
        <v>NA</v>
      </c>
      <c r="M434" s="57" t="str">
        <f t="shared" si="58"/>
        <v>NA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140</v>
      </c>
      <c r="C435" s="51" t="s">
        <v>141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54"/>
        <v>0</v>
      </c>
      <c r="J435" s="56">
        <f t="shared" si="55"/>
        <v>0</v>
      </c>
      <c r="K435" s="57" t="str">
        <f t="shared" si="56"/>
        <v>NA</v>
      </c>
      <c r="L435" s="57" t="str">
        <f t="shared" si="57"/>
        <v>NA</v>
      </c>
      <c r="M435" s="57" t="str">
        <f t="shared" si="58"/>
        <v>NA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154</v>
      </c>
      <c r="C436" s="51" t="s">
        <v>155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f t="shared" si="54"/>
        <v>0</v>
      </c>
      <c r="J436" s="56">
        <f t="shared" si="55"/>
        <v>0</v>
      </c>
      <c r="K436" s="57" t="str">
        <f t="shared" si="56"/>
        <v>NA</v>
      </c>
      <c r="L436" s="57" t="str">
        <f t="shared" si="57"/>
        <v>NA</v>
      </c>
      <c r="M436" s="57" t="str">
        <f t="shared" si="58"/>
        <v>NA</v>
      </c>
      <c r="R436" s="53"/>
      <c r="S436" s="53"/>
      <c r="T436" s="53"/>
      <c r="U436" s="53"/>
      <c r="V436" s="53"/>
    </row>
    <row r="437" spans="1:22" s="51" customFormat="1" x14ac:dyDescent="0.2">
      <c r="A437" s="63" t="s">
        <v>564</v>
      </c>
      <c r="B437" s="71"/>
      <c r="C437" s="63"/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f t="shared" si="54"/>
        <v>0</v>
      </c>
      <c r="J437" s="64">
        <f t="shared" si="55"/>
        <v>0</v>
      </c>
      <c r="K437" s="65" t="str">
        <f t="shared" si="56"/>
        <v>NA</v>
      </c>
      <c r="L437" s="65" t="str">
        <f t="shared" si="57"/>
        <v>NA</v>
      </c>
      <c r="M437" s="65" t="str">
        <f t="shared" si="58"/>
        <v>NA</v>
      </c>
      <c r="R437" s="53"/>
      <c r="S437" s="53"/>
      <c r="T437" s="53"/>
      <c r="U437" s="53"/>
      <c r="V437" s="53"/>
    </row>
    <row r="438" spans="1:22" s="51" customFormat="1" x14ac:dyDescent="0.2">
      <c r="A438" s="51" t="s">
        <v>384</v>
      </c>
      <c r="B438" s="66" t="s">
        <v>97</v>
      </c>
      <c r="C438" s="51" t="s">
        <v>98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54"/>
        <v>0</v>
      </c>
      <c r="J438" s="56">
        <f t="shared" si="55"/>
        <v>0</v>
      </c>
      <c r="K438" s="57" t="str">
        <f t="shared" si="56"/>
        <v>NA</v>
      </c>
      <c r="L438" s="57" t="str">
        <f t="shared" si="57"/>
        <v>NA</v>
      </c>
      <c r="M438" s="57" t="str">
        <f t="shared" si="58"/>
        <v>NA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104</v>
      </c>
      <c r="C439" s="51" t="s">
        <v>105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54"/>
        <v>0</v>
      </c>
      <c r="J439" s="56">
        <f t="shared" si="55"/>
        <v>0</v>
      </c>
      <c r="K439" s="57" t="str">
        <f t="shared" si="56"/>
        <v>NA</v>
      </c>
      <c r="L439" s="57" t="str">
        <f t="shared" si="57"/>
        <v>NA</v>
      </c>
      <c r="M439" s="57" t="str">
        <f t="shared" si="58"/>
        <v>NA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114</v>
      </c>
      <c r="C440" s="51" t="s">
        <v>115</v>
      </c>
      <c r="D440" s="56">
        <v>150747</v>
      </c>
      <c r="E440" s="56">
        <v>150747</v>
      </c>
      <c r="F440" s="56">
        <v>0</v>
      </c>
      <c r="G440" s="56">
        <v>0</v>
      </c>
      <c r="H440" s="56">
        <v>0</v>
      </c>
      <c r="I440" s="56">
        <f t="shared" si="54"/>
        <v>0</v>
      </c>
      <c r="J440" s="56">
        <f t="shared" si="55"/>
        <v>150747</v>
      </c>
      <c r="K440" s="57">
        <f t="shared" si="56"/>
        <v>1</v>
      </c>
      <c r="L440" s="57">
        <f t="shared" si="57"/>
        <v>-1</v>
      </c>
      <c r="M440" s="57">
        <f t="shared" si="58"/>
        <v>-1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252</v>
      </c>
      <c r="C441" s="51" t="s">
        <v>253</v>
      </c>
      <c r="D441" s="56">
        <v>22028385.77</v>
      </c>
      <c r="E441" s="56">
        <v>22028385.77</v>
      </c>
      <c r="F441" s="56">
        <v>-257.63</v>
      </c>
      <c r="G441" s="56">
        <v>-257.63</v>
      </c>
      <c r="H441" s="56">
        <v>308.39999999999998</v>
      </c>
      <c r="I441" s="56">
        <f t="shared" si="54"/>
        <v>50.769999999999982</v>
      </c>
      <c r="J441" s="56">
        <f t="shared" si="55"/>
        <v>22028335</v>
      </c>
      <c r="K441" s="57">
        <f t="shared" si="56"/>
        <v>0.99999769524646387</v>
      </c>
      <c r="L441" s="57">
        <f t="shared" si="57"/>
        <v>-1.0000116953644578</v>
      </c>
      <c r="M441" s="57">
        <f t="shared" si="58"/>
        <v>-1.0001403443734951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317</v>
      </c>
      <c r="C442" s="51" t="s">
        <v>318</v>
      </c>
      <c r="D442" s="56">
        <v>7684719.2799999993</v>
      </c>
      <c r="E442" s="56">
        <v>7684719.2799999993</v>
      </c>
      <c r="F442" s="56">
        <v>547173</v>
      </c>
      <c r="G442" s="56">
        <v>547173</v>
      </c>
      <c r="H442" s="56">
        <v>0</v>
      </c>
      <c r="I442" s="56">
        <f t="shared" si="54"/>
        <v>547173</v>
      </c>
      <c r="J442" s="56">
        <f t="shared" si="55"/>
        <v>7137546.2799999993</v>
      </c>
      <c r="K442" s="57">
        <f t="shared" si="56"/>
        <v>0.92879726896152803</v>
      </c>
      <c r="L442" s="57">
        <f t="shared" si="57"/>
        <v>-0.92879726896152803</v>
      </c>
      <c r="M442" s="57">
        <f t="shared" si="58"/>
        <v>-0.14556722753833629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126</v>
      </c>
      <c r="C443" s="51" t="s">
        <v>127</v>
      </c>
      <c r="D443" s="56">
        <v>1534908.8</v>
      </c>
      <c r="E443" s="56">
        <v>1534908.8</v>
      </c>
      <c r="F443" s="56">
        <v>131147.76</v>
      </c>
      <c r="G443" s="56">
        <v>131147.76</v>
      </c>
      <c r="H443" s="56">
        <v>0</v>
      </c>
      <c r="I443" s="56">
        <f t="shared" si="54"/>
        <v>131147.76</v>
      </c>
      <c r="J443" s="56">
        <f t="shared" si="55"/>
        <v>1403761.04</v>
      </c>
      <c r="K443" s="57">
        <f t="shared" si="56"/>
        <v>0.91455664336539078</v>
      </c>
      <c r="L443" s="57">
        <f t="shared" si="57"/>
        <v>-0.91455664336539078</v>
      </c>
      <c r="M443" s="57">
        <f t="shared" si="58"/>
        <v>2.5320279615310123E-2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128</v>
      </c>
      <c r="C444" s="51" t="s">
        <v>129</v>
      </c>
      <c r="D444" s="56">
        <v>139939</v>
      </c>
      <c r="E444" s="56">
        <v>139939</v>
      </c>
      <c r="F444" s="56">
        <v>17448.77</v>
      </c>
      <c r="G444" s="56">
        <v>17448.77</v>
      </c>
      <c r="H444" s="56">
        <v>0</v>
      </c>
      <c r="I444" s="56">
        <f t="shared" si="54"/>
        <v>17448.77</v>
      </c>
      <c r="J444" s="56">
        <f t="shared" si="55"/>
        <v>122490.23</v>
      </c>
      <c r="K444" s="57">
        <f t="shared" si="56"/>
        <v>0.8753116000543093</v>
      </c>
      <c r="L444" s="57">
        <f t="shared" si="57"/>
        <v>-0.8753116000543093</v>
      </c>
      <c r="M444" s="57">
        <f t="shared" si="58"/>
        <v>0.49626079934828743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130</v>
      </c>
      <c r="C445" s="51" t="s">
        <v>131</v>
      </c>
      <c r="D445" s="56">
        <v>2627948</v>
      </c>
      <c r="E445" s="56">
        <v>2627948</v>
      </c>
      <c r="F445" s="56">
        <v>175</v>
      </c>
      <c r="G445" s="56">
        <v>175</v>
      </c>
      <c r="H445" s="56">
        <v>0</v>
      </c>
      <c r="I445" s="56">
        <f t="shared" si="54"/>
        <v>175</v>
      </c>
      <c r="J445" s="56">
        <f t="shared" si="55"/>
        <v>2627773</v>
      </c>
      <c r="K445" s="57">
        <f t="shared" si="56"/>
        <v>0.99993340811918652</v>
      </c>
      <c r="L445" s="57">
        <f t="shared" si="57"/>
        <v>-0.99993340811918652</v>
      </c>
      <c r="M445" s="57">
        <f t="shared" si="58"/>
        <v>-0.99920089743023832</v>
      </c>
      <c r="R445" s="53"/>
      <c r="S445" s="53"/>
      <c r="T445" s="53"/>
      <c r="U445" s="53"/>
      <c r="V445" s="53"/>
    </row>
    <row r="446" spans="1:22" s="51" customFormat="1" x14ac:dyDescent="0.2">
      <c r="B446" s="66" t="s">
        <v>132</v>
      </c>
      <c r="C446" s="51" t="s">
        <v>133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54"/>
        <v>0</v>
      </c>
      <c r="J446" s="56">
        <f t="shared" si="55"/>
        <v>0</v>
      </c>
      <c r="K446" s="57" t="str">
        <f t="shared" si="56"/>
        <v>NA</v>
      </c>
      <c r="L446" s="57" t="str">
        <f t="shared" si="57"/>
        <v>NA</v>
      </c>
      <c r="M446" s="57" t="str">
        <f t="shared" si="58"/>
        <v>NA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136</v>
      </c>
      <c r="C447" s="51" t="s">
        <v>137</v>
      </c>
      <c r="D447" s="56">
        <v>14481875</v>
      </c>
      <c r="E447" s="56">
        <v>14481875</v>
      </c>
      <c r="F447" s="56">
        <v>102849.88</v>
      </c>
      <c r="G447" s="56">
        <v>102849.88</v>
      </c>
      <c r="H447" s="56">
        <v>0</v>
      </c>
      <c r="I447" s="56">
        <f t="shared" si="54"/>
        <v>102849.88</v>
      </c>
      <c r="J447" s="56">
        <f t="shared" si="55"/>
        <v>14379025.119999999</v>
      </c>
      <c r="K447" s="57">
        <f t="shared" si="56"/>
        <v>0.99289802736178834</v>
      </c>
      <c r="L447" s="57">
        <f t="shared" si="57"/>
        <v>-0.99289802736178834</v>
      </c>
      <c r="M447" s="57">
        <f t="shared" si="58"/>
        <v>-0.91477632834146116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138</v>
      </c>
      <c r="C448" s="51" t="s">
        <v>139</v>
      </c>
      <c r="D448" s="56">
        <v>0</v>
      </c>
      <c r="E448" s="56">
        <v>0</v>
      </c>
      <c r="F448" s="56">
        <v>11843.63</v>
      </c>
      <c r="G448" s="56">
        <v>11843.63</v>
      </c>
      <c r="H448" s="56">
        <v>0</v>
      </c>
      <c r="I448" s="56">
        <f t="shared" si="54"/>
        <v>11843.63</v>
      </c>
      <c r="J448" s="56">
        <f t="shared" si="55"/>
        <v>-11843.63</v>
      </c>
      <c r="K448" s="57" t="str">
        <f t="shared" si="56"/>
        <v>NA</v>
      </c>
      <c r="L448" s="57" t="str">
        <f t="shared" si="57"/>
        <v>NA</v>
      </c>
      <c r="M448" s="57" t="str">
        <f t="shared" si="58"/>
        <v>NA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140</v>
      </c>
      <c r="C449" s="51" t="s">
        <v>141</v>
      </c>
      <c r="D449" s="56">
        <v>6489584.9799999995</v>
      </c>
      <c r="E449" s="56">
        <v>6489584.9799999995</v>
      </c>
      <c r="F449" s="56">
        <v>121622.87000000001</v>
      </c>
      <c r="G449" s="56">
        <v>121622.87000000001</v>
      </c>
      <c r="H449" s="56">
        <v>0</v>
      </c>
      <c r="I449" s="56">
        <f t="shared" si="54"/>
        <v>121622.87000000001</v>
      </c>
      <c r="J449" s="56">
        <f t="shared" si="55"/>
        <v>6367962.1099999994</v>
      </c>
      <c r="K449" s="57">
        <f t="shared" si="56"/>
        <v>0.98125875993999234</v>
      </c>
      <c r="L449" s="57">
        <f t="shared" si="57"/>
        <v>-0.98125875993999234</v>
      </c>
      <c r="M449" s="57">
        <f t="shared" si="58"/>
        <v>-0.77510511927990811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142</v>
      </c>
      <c r="C450" s="51" t="s">
        <v>143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f t="shared" si="54"/>
        <v>0</v>
      </c>
      <c r="J450" s="56">
        <f t="shared" si="55"/>
        <v>0</v>
      </c>
      <c r="K450" s="57" t="str">
        <f t="shared" si="56"/>
        <v>NA</v>
      </c>
      <c r="L450" s="57" t="str">
        <f t="shared" si="57"/>
        <v>NA</v>
      </c>
      <c r="M450" s="57" t="str">
        <f t="shared" si="58"/>
        <v>NA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274</v>
      </c>
      <c r="C451" s="51" t="s">
        <v>275</v>
      </c>
      <c r="D451" s="56">
        <v>700000</v>
      </c>
      <c r="E451" s="56">
        <v>700000</v>
      </c>
      <c r="F451" s="56">
        <v>0</v>
      </c>
      <c r="G451" s="56">
        <v>0</v>
      </c>
      <c r="H451" s="56">
        <v>0</v>
      </c>
      <c r="I451" s="56">
        <f t="shared" si="54"/>
        <v>0</v>
      </c>
      <c r="J451" s="56">
        <f t="shared" si="55"/>
        <v>700000</v>
      </c>
      <c r="K451" s="57">
        <f t="shared" si="56"/>
        <v>1</v>
      </c>
      <c r="L451" s="57">
        <f t="shared" si="57"/>
        <v>-1</v>
      </c>
      <c r="M451" s="57">
        <f t="shared" si="58"/>
        <v>-1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152</v>
      </c>
      <c r="C452" s="51" t="s">
        <v>153</v>
      </c>
      <c r="D452" s="56">
        <v>0</v>
      </c>
      <c r="E452" s="56">
        <v>0</v>
      </c>
      <c r="F452" s="56">
        <v>2197.73</v>
      </c>
      <c r="G452" s="56">
        <v>2197.73</v>
      </c>
      <c r="H452" s="56">
        <v>0</v>
      </c>
      <c r="I452" s="56">
        <f t="shared" si="54"/>
        <v>2197.73</v>
      </c>
      <c r="J452" s="56">
        <f t="shared" si="55"/>
        <v>-2197.73</v>
      </c>
      <c r="K452" s="57" t="str">
        <f t="shared" si="56"/>
        <v>NA</v>
      </c>
      <c r="L452" s="57" t="str">
        <f t="shared" si="57"/>
        <v>NA</v>
      </c>
      <c r="M452" s="57" t="str">
        <f t="shared" si="58"/>
        <v>NA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154</v>
      </c>
      <c r="C453" s="51" t="s">
        <v>155</v>
      </c>
      <c r="D453" s="56">
        <v>830098.71000000008</v>
      </c>
      <c r="E453" s="56">
        <v>830098.71000000008</v>
      </c>
      <c r="F453" s="56">
        <v>12180.44</v>
      </c>
      <c r="G453" s="56">
        <v>12180.44</v>
      </c>
      <c r="H453" s="56">
        <v>0</v>
      </c>
      <c r="I453" s="56">
        <f t="shared" si="54"/>
        <v>12180.44</v>
      </c>
      <c r="J453" s="56">
        <f t="shared" si="55"/>
        <v>817918.27000000014</v>
      </c>
      <c r="K453" s="57">
        <f t="shared" si="56"/>
        <v>0.98532651616817968</v>
      </c>
      <c r="L453" s="57">
        <f t="shared" si="57"/>
        <v>-0.98532651616817968</v>
      </c>
      <c r="M453" s="57">
        <f t="shared" si="58"/>
        <v>-0.8239181940181548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156</v>
      </c>
      <c r="C454" s="51" t="s">
        <v>157</v>
      </c>
      <c r="D454" s="56">
        <v>1593000</v>
      </c>
      <c r="E454" s="56">
        <v>1593000</v>
      </c>
      <c r="F454" s="56">
        <v>0</v>
      </c>
      <c r="G454" s="56">
        <v>0</v>
      </c>
      <c r="H454" s="56">
        <v>28165</v>
      </c>
      <c r="I454" s="56">
        <f t="shared" si="54"/>
        <v>28165</v>
      </c>
      <c r="J454" s="56">
        <f t="shared" si="55"/>
        <v>1564835</v>
      </c>
      <c r="K454" s="57">
        <f t="shared" si="56"/>
        <v>0.98231952291274327</v>
      </c>
      <c r="L454" s="57">
        <f t="shared" si="57"/>
        <v>-1</v>
      </c>
      <c r="M454" s="57">
        <f t="shared" si="58"/>
        <v>-1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158</v>
      </c>
      <c r="C455" s="51" t="s">
        <v>159</v>
      </c>
      <c r="D455" s="56">
        <v>36000</v>
      </c>
      <c r="E455" s="56">
        <v>36000</v>
      </c>
      <c r="F455" s="56">
        <v>0</v>
      </c>
      <c r="G455" s="56">
        <v>0</v>
      </c>
      <c r="H455" s="56">
        <v>0</v>
      </c>
      <c r="I455" s="56">
        <f t="shared" si="54"/>
        <v>0</v>
      </c>
      <c r="J455" s="56">
        <f t="shared" si="55"/>
        <v>36000</v>
      </c>
      <c r="K455" s="57">
        <f t="shared" si="56"/>
        <v>1</v>
      </c>
      <c r="L455" s="57">
        <f t="shared" si="57"/>
        <v>-1</v>
      </c>
      <c r="M455" s="57">
        <f t="shared" si="58"/>
        <v>-1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277</v>
      </c>
      <c r="C456" s="51" t="s">
        <v>278</v>
      </c>
      <c r="D456" s="56">
        <v>25000</v>
      </c>
      <c r="E456" s="56">
        <v>25000</v>
      </c>
      <c r="F456" s="56">
        <v>0</v>
      </c>
      <c r="G456" s="56">
        <v>0</v>
      </c>
      <c r="H456" s="56">
        <v>0</v>
      </c>
      <c r="I456" s="56">
        <f t="shared" si="54"/>
        <v>0</v>
      </c>
      <c r="J456" s="56">
        <f t="shared" si="55"/>
        <v>25000</v>
      </c>
      <c r="K456" s="57">
        <f t="shared" si="56"/>
        <v>1</v>
      </c>
      <c r="L456" s="57">
        <f t="shared" si="57"/>
        <v>-1</v>
      </c>
      <c r="M456" s="57">
        <f t="shared" si="58"/>
        <v>-1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164</v>
      </c>
      <c r="C457" s="51" t="s">
        <v>165</v>
      </c>
      <c r="D457" s="56">
        <v>2766000</v>
      </c>
      <c r="E457" s="56">
        <v>2766000</v>
      </c>
      <c r="F457" s="56">
        <v>0</v>
      </c>
      <c r="G457" s="56">
        <v>0</v>
      </c>
      <c r="H457" s="56">
        <v>6415.97</v>
      </c>
      <c r="I457" s="56">
        <f t="shared" si="54"/>
        <v>6415.97</v>
      </c>
      <c r="J457" s="56">
        <f t="shared" si="55"/>
        <v>2759584.03</v>
      </c>
      <c r="K457" s="57">
        <f t="shared" si="56"/>
        <v>0.99768041576283439</v>
      </c>
      <c r="L457" s="57">
        <f t="shared" si="57"/>
        <v>-1</v>
      </c>
      <c r="M457" s="57">
        <f t="shared" si="58"/>
        <v>-1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168</v>
      </c>
      <c r="C458" s="51" t="s">
        <v>169</v>
      </c>
      <c r="D458" s="56">
        <v>0</v>
      </c>
      <c r="E458" s="56">
        <v>0</v>
      </c>
      <c r="F458" s="56">
        <v>0</v>
      </c>
      <c r="G458" s="56">
        <v>0</v>
      </c>
      <c r="H458" s="56">
        <v>0</v>
      </c>
      <c r="I458" s="56">
        <f t="shared" si="54"/>
        <v>0</v>
      </c>
      <c r="J458" s="56">
        <f t="shared" si="55"/>
        <v>0</v>
      </c>
      <c r="K458" s="57" t="str">
        <f t="shared" si="56"/>
        <v>NA</v>
      </c>
      <c r="L458" s="57" t="str">
        <f t="shared" si="57"/>
        <v>NA</v>
      </c>
      <c r="M458" s="57" t="str">
        <f t="shared" si="58"/>
        <v>NA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244</v>
      </c>
      <c r="C459" s="51" t="s">
        <v>245</v>
      </c>
      <c r="D459" s="56">
        <v>1478000</v>
      </c>
      <c r="E459" s="56">
        <v>1478000</v>
      </c>
      <c r="F459" s="56">
        <v>7985</v>
      </c>
      <c r="G459" s="56">
        <v>7985</v>
      </c>
      <c r="H459" s="56">
        <v>18366</v>
      </c>
      <c r="I459" s="56">
        <f t="shared" si="54"/>
        <v>26351</v>
      </c>
      <c r="J459" s="56">
        <f t="shared" si="55"/>
        <v>1451649</v>
      </c>
      <c r="K459" s="57">
        <f t="shared" si="56"/>
        <v>0.98217117726657643</v>
      </c>
      <c r="L459" s="57">
        <f t="shared" si="57"/>
        <v>-0.99459742895805137</v>
      </c>
      <c r="M459" s="57">
        <f t="shared" si="58"/>
        <v>-0.93516914749661706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170</v>
      </c>
      <c r="C460" s="51" t="s">
        <v>171</v>
      </c>
      <c r="D460" s="56">
        <v>315600</v>
      </c>
      <c r="E460" s="56">
        <v>315600</v>
      </c>
      <c r="F460" s="56">
        <v>272</v>
      </c>
      <c r="G460" s="56">
        <v>272</v>
      </c>
      <c r="H460" s="56">
        <v>5557.63</v>
      </c>
      <c r="I460" s="56">
        <f t="shared" si="54"/>
        <v>5829.63</v>
      </c>
      <c r="J460" s="56">
        <f t="shared" si="55"/>
        <v>309770.37</v>
      </c>
      <c r="K460" s="57">
        <f t="shared" si="56"/>
        <v>0.98152842205323187</v>
      </c>
      <c r="L460" s="57">
        <f t="shared" si="57"/>
        <v>-0.99913814955640046</v>
      </c>
      <c r="M460" s="57">
        <f t="shared" si="58"/>
        <v>-0.98965779467680604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172</v>
      </c>
      <c r="C461" s="51" t="s">
        <v>173</v>
      </c>
      <c r="D461" s="56">
        <v>81350</v>
      </c>
      <c r="E461" s="56">
        <v>81350</v>
      </c>
      <c r="F461" s="56">
        <v>0</v>
      </c>
      <c r="G461" s="56">
        <v>0</v>
      </c>
      <c r="H461" s="56">
        <v>0</v>
      </c>
      <c r="I461" s="56">
        <f t="shared" si="54"/>
        <v>0</v>
      </c>
      <c r="J461" s="56">
        <f t="shared" si="55"/>
        <v>81350</v>
      </c>
      <c r="K461" s="57">
        <f t="shared" si="56"/>
        <v>1</v>
      </c>
      <c r="L461" s="57">
        <f t="shared" si="57"/>
        <v>-1</v>
      </c>
      <c r="M461" s="57">
        <f t="shared" si="58"/>
        <v>-1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178</v>
      </c>
      <c r="C462" s="51" t="s">
        <v>179</v>
      </c>
      <c r="D462" s="56">
        <v>142200</v>
      </c>
      <c r="E462" s="56">
        <v>142200</v>
      </c>
      <c r="F462" s="56">
        <v>623.44000000000005</v>
      </c>
      <c r="G462" s="56">
        <v>623.44000000000005</v>
      </c>
      <c r="H462" s="56">
        <v>0</v>
      </c>
      <c r="I462" s="56">
        <f t="shared" si="54"/>
        <v>623.44000000000005</v>
      </c>
      <c r="J462" s="56">
        <f t="shared" si="55"/>
        <v>141576.56</v>
      </c>
      <c r="K462" s="57">
        <f t="shared" si="56"/>
        <v>0.99561575246132206</v>
      </c>
      <c r="L462" s="57">
        <f t="shared" si="57"/>
        <v>-0.99561575246132206</v>
      </c>
      <c r="M462" s="57">
        <f t="shared" si="58"/>
        <v>-0.9473890295358649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184</v>
      </c>
      <c r="C463" s="51" t="s">
        <v>185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54"/>
        <v>0</v>
      </c>
      <c r="J463" s="56">
        <f t="shared" si="55"/>
        <v>0</v>
      </c>
      <c r="K463" s="57" t="str">
        <f t="shared" si="56"/>
        <v>NA</v>
      </c>
      <c r="L463" s="57" t="str">
        <f t="shared" si="57"/>
        <v>NA</v>
      </c>
      <c r="M463" s="57" t="str">
        <f t="shared" si="58"/>
        <v>NA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186</v>
      </c>
      <c r="C464" s="51" t="s">
        <v>187</v>
      </c>
      <c r="D464" s="56">
        <v>530224.19999999995</v>
      </c>
      <c r="E464" s="56">
        <v>530224.19999999995</v>
      </c>
      <c r="F464" s="56">
        <v>18949.189999999999</v>
      </c>
      <c r="G464" s="56">
        <v>18949.189999999999</v>
      </c>
      <c r="H464" s="56">
        <v>59596.39</v>
      </c>
      <c r="I464" s="56">
        <f t="shared" si="54"/>
        <v>78545.58</v>
      </c>
      <c r="J464" s="56">
        <f t="shared" si="55"/>
        <v>451678.61999999994</v>
      </c>
      <c r="K464" s="57">
        <f t="shared" si="56"/>
        <v>0.85186345700554589</v>
      </c>
      <c r="L464" s="57">
        <f t="shared" si="57"/>
        <v>-0.96426192919900677</v>
      </c>
      <c r="M464" s="57">
        <f t="shared" si="58"/>
        <v>-0.57114315038808117</v>
      </c>
      <c r="R464" s="53"/>
      <c r="S464" s="53"/>
      <c r="T464" s="53"/>
      <c r="U464" s="53"/>
      <c r="V464" s="53"/>
    </row>
    <row r="465" spans="1:22" s="51" customFormat="1" x14ac:dyDescent="0.2">
      <c r="B465" s="66" t="s">
        <v>190</v>
      </c>
      <c r="C465" s="51" t="s">
        <v>191</v>
      </c>
      <c r="D465" s="56">
        <v>0</v>
      </c>
      <c r="E465" s="56">
        <v>8000</v>
      </c>
      <c r="F465" s="56">
        <v>0</v>
      </c>
      <c r="G465" s="56">
        <v>0</v>
      </c>
      <c r="H465" s="56">
        <v>227.94</v>
      </c>
      <c r="I465" s="56">
        <f t="shared" si="54"/>
        <v>227.94</v>
      </c>
      <c r="J465" s="56">
        <f t="shared" si="55"/>
        <v>7772.06</v>
      </c>
      <c r="K465" s="57">
        <f t="shared" si="56"/>
        <v>0.97150750000000008</v>
      </c>
      <c r="L465" s="57">
        <f t="shared" si="57"/>
        <v>-1</v>
      </c>
      <c r="M465" s="57">
        <f t="shared" si="58"/>
        <v>-1</v>
      </c>
      <c r="R465" s="53"/>
      <c r="S465" s="53"/>
      <c r="T465" s="53"/>
      <c r="U465" s="53"/>
      <c r="V465" s="53"/>
    </row>
    <row r="466" spans="1:22" s="51" customFormat="1" x14ac:dyDescent="0.2">
      <c r="B466" s="66" t="s">
        <v>192</v>
      </c>
      <c r="C466" s="51" t="s">
        <v>193</v>
      </c>
      <c r="D466" s="56">
        <v>950000</v>
      </c>
      <c r="E466" s="56">
        <v>942000</v>
      </c>
      <c r="F466" s="56">
        <v>0</v>
      </c>
      <c r="G466" s="56">
        <v>0</v>
      </c>
      <c r="H466" s="56">
        <v>1</v>
      </c>
      <c r="I466" s="56">
        <f t="shared" si="54"/>
        <v>1</v>
      </c>
      <c r="J466" s="56">
        <f t="shared" si="55"/>
        <v>941999</v>
      </c>
      <c r="K466" s="57">
        <f t="shared" si="56"/>
        <v>0.99999893842887477</v>
      </c>
      <c r="L466" s="57">
        <f t="shared" si="57"/>
        <v>-1</v>
      </c>
      <c r="M466" s="57">
        <f t="shared" si="58"/>
        <v>-1</v>
      </c>
      <c r="R466" s="53"/>
      <c r="S466" s="53"/>
      <c r="T466" s="53"/>
      <c r="U466" s="53"/>
      <c r="V466" s="53"/>
    </row>
    <row r="467" spans="1:22" s="51" customFormat="1" x14ac:dyDescent="0.2">
      <c r="B467" s="66" t="s">
        <v>194</v>
      </c>
      <c r="C467" s="51" t="s">
        <v>195</v>
      </c>
      <c r="D467" s="56">
        <v>6557122</v>
      </c>
      <c r="E467" s="56">
        <v>6557122</v>
      </c>
      <c r="F467" s="56">
        <v>727197.1</v>
      </c>
      <c r="G467" s="56">
        <v>727197.1</v>
      </c>
      <c r="H467" s="56">
        <v>1389802.2700000003</v>
      </c>
      <c r="I467" s="56">
        <f t="shared" si="54"/>
        <v>2116999.37</v>
      </c>
      <c r="J467" s="56">
        <f t="shared" si="55"/>
        <v>4440122.63</v>
      </c>
      <c r="K467" s="57">
        <f t="shared" si="56"/>
        <v>0.67714503863127751</v>
      </c>
      <c r="L467" s="57">
        <f t="shared" si="57"/>
        <v>-0.88909812872171667</v>
      </c>
      <c r="M467" s="57">
        <f t="shared" si="58"/>
        <v>0.3308224553394003</v>
      </c>
      <c r="R467" s="53"/>
      <c r="S467" s="53"/>
      <c r="T467" s="53"/>
      <c r="U467" s="53"/>
      <c r="V467" s="53"/>
    </row>
    <row r="468" spans="1:22" s="51" customFormat="1" x14ac:dyDescent="0.2">
      <c r="B468" s="66" t="s">
        <v>198</v>
      </c>
      <c r="C468" s="51" t="s">
        <v>199</v>
      </c>
      <c r="D468" s="56">
        <v>148200</v>
      </c>
      <c r="E468" s="56">
        <v>148200</v>
      </c>
      <c r="F468" s="56">
        <v>0</v>
      </c>
      <c r="G468" s="56">
        <v>0</v>
      </c>
      <c r="H468" s="56">
        <v>755.51</v>
      </c>
      <c r="I468" s="56">
        <f t="shared" si="54"/>
        <v>755.51</v>
      </c>
      <c r="J468" s="56">
        <f t="shared" si="55"/>
        <v>147444.49</v>
      </c>
      <c r="K468" s="57">
        <f t="shared" si="56"/>
        <v>0.99490209176788114</v>
      </c>
      <c r="L468" s="57">
        <f t="shared" si="57"/>
        <v>-1</v>
      </c>
      <c r="M468" s="57">
        <f t="shared" si="58"/>
        <v>-1</v>
      </c>
      <c r="R468" s="53"/>
      <c r="S468" s="53"/>
      <c r="T468" s="53"/>
      <c r="U468" s="53"/>
      <c r="V468" s="53"/>
    </row>
    <row r="469" spans="1:22" s="51" customFormat="1" x14ac:dyDescent="0.2">
      <c r="B469" s="66" t="s">
        <v>260</v>
      </c>
      <c r="C469" s="51" t="s">
        <v>261</v>
      </c>
      <c r="D469" s="56">
        <v>10000500</v>
      </c>
      <c r="E469" s="56">
        <v>10000500</v>
      </c>
      <c r="F469" s="56">
        <v>13751.12</v>
      </c>
      <c r="G469" s="56">
        <v>13751.12</v>
      </c>
      <c r="H469" s="56">
        <v>2188668.6799999997</v>
      </c>
      <c r="I469" s="56">
        <f t="shared" si="54"/>
        <v>2202419.7999999998</v>
      </c>
      <c r="J469" s="56">
        <f t="shared" si="55"/>
        <v>7798080.2000000002</v>
      </c>
      <c r="K469" s="57">
        <f t="shared" si="56"/>
        <v>0.77976903154842259</v>
      </c>
      <c r="L469" s="57">
        <f t="shared" si="57"/>
        <v>-0.99862495675216245</v>
      </c>
      <c r="M469" s="57">
        <f t="shared" si="58"/>
        <v>-0.98349948102594875</v>
      </c>
      <c r="R469" s="53"/>
      <c r="S469" s="53"/>
      <c r="T469" s="53"/>
      <c r="U469" s="53"/>
      <c r="V469" s="53"/>
    </row>
    <row r="470" spans="1:22" s="51" customFormat="1" x14ac:dyDescent="0.2">
      <c r="B470" s="66" t="s">
        <v>385</v>
      </c>
      <c r="C470" s="51" t="s">
        <v>386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54"/>
        <v>0</v>
      </c>
      <c r="J470" s="56">
        <f t="shared" si="55"/>
        <v>0</v>
      </c>
      <c r="K470" s="57" t="str">
        <f t="shared" si="56"/>
        <v>NA</v>
      </c>
      <c r="L470" s="57" t="str">
        <f t="shared" si="57"/>
        <v>NA</v>
      </c>
      <c r="M470" s="57" t="str">
        <f t="shared" si="58"/>
        <v>NA</v>
      </c>
      <c r="R470" s="53"/>
      <c r="S470" s="53"/>
      <c r="T470" s="53"/>
      <c r="U470" s="53"/>
      <c r="V470" s="53"/>
    </row>
    <row r="471" spans="1:22" s="51" customFormat="1" x14ac:dyDescent="0.2">
      <c r="B471" s="66" t="s">
        <v>208</v>
      </c>
      <c r="C471" s="51" t="s">
        <v>209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54"/>
        <v>0</v>
      </c>
      <c r="J471" s="56">
        <f t="shared" si="55"/>
        <v>0</v>
      </c>
      <c r="K471" s="57" t="str">
        <f t="shared" si="56"/>
        <v>NA</v>
      </c>
      <c r="L471" s="57" t="str">
        <f t="shared" si="57"/>
        <v>NA</v>
      </c>
      <c r="M471" s="57" t="str">
        <f t="shared" si="58"/>
        <v>NA</v>
      </c>
      <c r="R471" s="53"/>
      <c r="S471" s="53"/>
      <c r="T471" s="53"/>
      <c r="U471" s="53"/>
      <c r="V471" s="53"/>
    </row>
    <row r="472" spans="1:22" s="51" customFormat="1" x14ac:dyDescent="0.2">
      <c r="B472" s="66" t="s">
        <v>212</v>
      </c>
      <c r="C472" s="51" t="s">
        <v>213</v>
      </c>
      <c r="D472" s="56">
        <v>5775000</v>
      </c>
      <c r="E472" s="56">
        <v>5775000</v>
      </c>
      <c r="F472" s="56">
        <v>111360</v>
      </c>
      <c r="G472" s="56">
        <v>111360</v>
      </c>
      <c r="H472" s="56">
        <v>3381355</v>
      </c>
      <c r="I472" s="56">
        <f t="shared" si="54"/>
        <v>3492715</v>
      </c>
      <c r="J472" s="56">
        <f t="shared" si="55"/>
        <v>2282285</v>
      </c>
      <c r="K472" s="57">
        <f t="shared" si="56"/>
        <v>0.39520086580086577</v>
      </c>
      <c r="L472" s="57">
        <f t="shared" si="57"/>
        <v>-0.9807168831168831</v>
      </c>
      <c r="M472" s="57">
        <f t="shared" si="58"/>
        <v>-0.7686025974025974</v>
      </c>
      <c r="R472" s="53"/>
      <c r="S472" s="53"/>
      <c r="T472" s="53"/>
      <c r="U472" s="53"/>
      <c r="V472" s="53"/>
    </row>
    <row r="473" spans="1:22" s="51" customFormat="1" x14ac:dyDescent="0.2">
      <c r="B473" s="66" t="s">
        <v>387</v>
      </c>
      <c r="C473" s="51" t="s">
        <v>388</v>
      </c>
      <c r="D473" s="56">
        <v>6730790</v>
      </c>
      <c r="E473" s="56">
        <v>6730790</v>
      </c>
      <c r="F473" s="56">
        <v>0</v>
      </c>
      <c r="G473" s="56">
        <v>0</v>
      </c>
      <c r="H473" s="56">
        <v>1958990</v>
      </c>
      <c r="I473" s="56">
        <f t="shared" si="54"/>
        <v>1958990</v>
      </c>
      <c r="J473" s="56">
        <f t="shared" si="55"/>
        <v>4771800</v>
      </c>
      <c r="K473" s="57">
        <f t="shared" si="56"/>
        <v>0.70895095523705243</v>
      </c>
      <c r="L473" s="57">
        <f t="shared" si="57"/>
        <v>-1</v>
      </c>
      <c r="M473" s="57">
        <f t="shared" si="58"/>
        <v>-1</v>
      </c>
      <c r="R473" s="53"/>
      <c r="S473" s="53"/>
      <c r="T473" s="53"/>
      <c r="U473" s="53"/>
      <c r="V473" s="53"/>
    </row>
    <row r="474" spans="1:22" s="51" customFormat="1" x14ac:dyDescent="0.2">
      <c r="B474" s="66" t="s">
        <v>214</v>
      </c>
      <c r="C474" s="51" t="s">
        <v>215</v>
      </c>
      <c r="D474" s="56">
        <v>1160000</v>
      </c>
      <c r="E474" s="56">
        <v>1160000</v>
      </c>
      <c r="F474" s="56">
        <v>0</v>
      </c>
      <c r="G474" s="56">
        <v>0</v>
      </c>
      <c r="H474" s="56">
        <v>0</v>
      </c>
      <c r="I474" s="56">
        <f t="shared" si="54"/>
        <v>0</v>
      </c>
      <c r="J474" s="56">
        <f t="shared" si="55"/>
        <v>1160000</v>
      </c>
      <c r="K474" s="57">
        <f t="shared" si="56"/>
        <v>1</v>
      </c>
      <c r="L474" s="57">
        <f t="shared" si="57"/>
        <v>-1</v>
      </c>
      <c r="M474" s="57">
        <f t="shared" si="58"/>
        <v>-1</v>
      </c>
      <c r="R474" s="53"/>
      <c r="S474" s="53"/>
      <c r="T474" s="53"/>
      <c r="U474" s="53"/>
      <c r="V474" s="53"/>
    </row>
    <row r="475" spans="1:22" s="51" customFormat="1" x14ac:dyDescent="0.2">
      <c r="B475" s="66" t="s">
        <v>216</v>
      </c>
      <c r="C475" s="51" t="s">
        <v>217</v>
      </c>
      <c r="D475" s="56">
        <v>150300</v>
      </c>
      <c r="E475" s="56">
        <v>150300</v>
      </c>
      <c r="F475" s="56">
        <v>527</v>
      </c>
      <c r="G475" s="56">
        <v>527</v>
      </c>
      <c r="H475" s="56">
        <v>1973</v>
      </c>
      <c r="I475" s="56">
        <f t="shared" si="54"/>
        <v>2500</v>
      </c>
      <c r="J475" s="56">
        <f t="shared" si="55"/>
        <v>147800</v>
      </c>
      <c r="K475" s="57">
        <f t="shared" si="56"/>
        <v>0.9833666001330672</v>
      </c>
      <c r="L475" s="57">
        <f t="shared" si="57"/>
        <v>-0.99649367930805055</v>
      </c>
      <c r="M475" s="57">
        <f t="shared" si="58"/>
        <v>-0.95792415169660683</v>
      </c>
      <c r="R475" s="53"/>
      <c r="S475" s="53"/>
      <c r="T475" s="53"/>
      <c r="U475" s="53"/>
      <c r="V475" s="53"/>
    </row>
    <row r="476" spans="1:22" s="51" customFormat="1" x14ac:dyDescent="0.2">
      <c r="B476" s="66" t="s">
        <v>218</v>
      </c>
      <c r="C476" s="51" t="s">
        <v>219</v>
      </c>
      <c r="D476" s="56">
        <v>538678.74</v>
      </c>
      <c r="E476" s="56">
        <v>538678.74</v>
      </c>
      <c r="F476" s="56">
        <v>0</v>
      </c>
      <c r="G476" s="56">
        <v>0</v>
      </c>
      <c r="H476" s="56">
        <v>0</v>
      </c>
      <c r="I476" s="56">
        <f t="shared" si="54"/>
        <v>0</v>
      </c>
      <c r="J476" s="56">
        <f t="shared" si="55"/>
        <v>538678.74</v>
      </c>
      <c r="K476" s="57">
        <f t="shared" si="56"/>
        <v>1</v>
      </c>
      <c r="L476" s="57">
        <f t="shared" si="57"/>
        <v>-1</v>
      </c>
      <c r="M476" s="57">
        <f t="shared" si="58"/>
        <v>-1</v>
      </c>
      <c r="R476" s="53"/>
      <c r="S476" s="53"/>
      <c r="T476" s="53"/>
      <c r="U476" s="53"/>
      <c r="V476" s="53"/>
    </row>
    <row r="477" spans="1:22" s="51" customFormat="1" x14ac:dyDescent="0.2">
      <c r="B477" s="66" t="s">
        <v>389</v>
      </c>
      <c r="C477" s="51" t="s">
        <v>390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f t="shared" si="54"/>
        <v>0</v>
      </c>
      <c r="J477" s="56">
        <f t="shared" si="55"/>
        <v>0</v>
      </c>
      <c r="K477" s="57" t="str">
        <f t="shared" si="56"/>
        <v>NA</v>
      </c>
      <c r="L477" s="57" t="str">
        <f t="shared" si="57"/>
        <v>NA</v>
      </c>
      <c r="M477" s="57" t="str">
        <f t="shared" si="58"/>
        <v>NA</v>
      </c>
      <c r="R477" s="53"/>
      <c r="S477" s="53"/>
      <c r="T477" s="53"/>
      <c r="U477" s="53"/>
      <c r="V477" s="53"/>
    </row>
    <row r="478" spans="1:22" s="51" customFormat="1" x14ac:dyDescent="0.2">
      <c r="A478" s="63" t="s">
        <v>391</v>
      </c>
      <c r="B478" s="71"/>
      <c r="C478" s="63"/>
      <c r="D478" s="64">
        <v>95646171.479999989</v>
      </c>
      <c r="E478" s="64">
        <v>95646171.479999989</v>
      </c>
      <c r="F478" s="64">
        <v>1827046.2999999998</v>
      </c>
      <c r="G478" s="64">
        <v>1827046.2999999998</v>
      </c>
      <c r="H478" s="64">
        <v>9040182.7899999991</v>
      </c>
      <c r="I478" s="64">
        <f t="shared" si="54"/>
        <v>10867229.09</v>
      </c>
      <c r="J478" s="64">
        <f t="shared" si="55"/>
        <v>84778942.389999986</v>
      </c>
      <c r="K478" s="65">
        <f t="shared" si="56"/>
        <v>0.88638092960916492</v>
      </c>
      <c r="L478" s="65">
        <f t="shared" si="57"/>
        <v>-0.98089786269822588</v>
      </c>
      <c r="M478" s="65">
        <f t="shared" si="58"/>
        <v>-0.7707743523787095</v>
      </c>
      <c r="R478" s="53"/>
      <c r="S478" s="53"/>
      <c r="T478" s="53"/>
      <c r="U478" s="53"/>
      <c r="V478" s="53"/>
    </row>
    <row r="479" spans="1:22" s="51" customFormat="1" x14ac:dyDescent="0.2">
      <c r="A479" s="51" t="s">
        <v>392</v>
      </c>
      <c r="B479" s="66" t="s">
        <v>101</v>
      </c>
      <c r="C479" s="51" t="s">
        <v>100</v>
      </c>
      <c r="D479" s="56">
        <v>0</v>
      </c>
      <c r="E479" s="56">
        <v>0</v>
      </c>
      <c r="F479" s="56">
        <v>169201.51</v>
      </c>
      <c r="G479" s="56">
        <v>169201.51</v>
      </c>
      <c r="H479" s="56">
        <v>0</v>
      </c>
      <c r="I479" s="56">
        <f t="shared" si="54"/>
        <v>169201.51</v>
      </c>
      <c r="J479" s="56">
        <f t="shared" si="55"/>
        <v>-169201.51</v>
      </c>
      <c r="K479" s="57" t="str">
        <f t="shared" si="56"/>
        <v>NA</v>
      </c>
      <c r="L479" s="57" t="str">
        <f t="shared" si="57"/>
        <v>NA</v>
      </c>
      <c r="M479" s="57" t="str">
        <f t="shared" si="58"/>
        <v>NA</v>
      </c>
      <c r="R479" s="53"/>
      <c r="S479" s="53"/>
      <c r="T479" s="53"/>
      <c r="U479" s="53"/>
      <c r="V479" s="53"/>
    </row>
    <row r="480" spans="1:22" s="51" customFormat="1" x14ac:dyDescent="0.2">
      <c r="B480" s="66" t="s">
        <v>104</v>
      </c>
      <c r="C480" s="51" t="s">
        <v>105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54"/>
        <v>0</v>
      </c>
      <c r="J480" s="56">
        <f t="shared" si="55"/>
        <v>0</v>
      </c>
      <c r="K480" s="57" t="str">
        <f t="shared" si="56"/>
        <v>NA</v>
      </c>
      <c r="L480" s="57" t="str">
        <f t="shared" si="57"/>
        <v>NA</v>
      </c>
      <c r="M480" s="57" t="str">
        <f t="shared" si="58"/>
        <v>NA</v>
      </c>
      <c r="R480" s="53"/>
      <c r="S480" s="53"/>
      <c r="T480" s="53"/>
      <c r="U480" s="53"/>
      <c r="V480" s="53"/>
    </row>
    <row r="481" spans="2:22" s="51" customFormat="1" x14ac:dyDescent="0.2">
      <c r="B481" s="66" t="s">
        <v>250</v>
      </c>
      <c r="C481" s="51" t="s">
        <v>251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54"/>
        <v>0</v>
      </c>
      <c r="J481" s="56">
        <f t="shared" si="55"/>
        <v>0</v>
      </c>
      <c r="K481" s="57" t="str">
        <f t="shared" si="56"/>
        <v>NA</v>
      </c>
      <c r="L481" s="57" t="str">
        <f t="shared" si="57"/>
        <v>NA</v>
      </c>
      <c r="M481" s="57" t="str">
        <f t="shared" si="58"/>
        <v>NA</v>
      </c>
      <c r="R481" s="53"/>
      <c r="S481" s="53"/>
      <c r="T481" s="53"/>
      <c r="U481" s="53"/>
      <c r="V481" s="53"/>
    </row>
    <row r="482" spans="2:22" s="51" customFormat="1" x14ac:dyDescent="0.2">
      <c r="B482" s="66" t="s">
        <v>114</v>
      </c>
      <c r="C482" s="51" t="s">
        <v>115</v>
      </c>
      <c r="D482" s="56">
        <v>1778670</v>
      </c>
      <c r="E482" s="56">
        <v>1778670</v>
      </c>
      <c r="F482" s="56">
        <v>131971.08000000002</v>
      </c>
      <c r="G482" s="56">
        <v>131971.08000000002</v>
      </c>
      <c r="H482" s="56">
        <v>0</v>
      </c>
      <c r="I482" s="56">
        <f t="shared" si="54"/>
        <v>131971.08000000002</v>
      </c>
      <c r="J482" s="56">
        <f t="shared" si="55"/>
        <v>1646698.92</v>
      </c>
      <c r="K482" s="57">
        <f t="shared" si="56"/>
        <v>0.92580350486599539</v>
      </c>
      <c r="L482" s="57">
        <f t="shared" si="57"/>
        <v>-0.92580350486599539</v>
      </c>
      <c r="M482" s="57">
        <f t="shared" si="58"/>
        <v>-0.10964205839194444</v>
      </c>
      <c r="R482" s="53"/>
      <c r="S482" s="53"/>
      <c r="T482" s="53"/>
      <c r="U482" s="53"/>
      <c r="V482" s="53"/>
    </row>
    <row r="483" spans="2:22" s="51" customFormat="1" x14ac:dyDescent="0.2">
      <c r="B483" s="66" t="s">
        <v>393</v>
      </c>
      <c r="C483" s="51" t="s">
        <v>394</v>
      </c>
      <c r="D483" s="56">
        <v>0</v>
      </c>
      <c r="E483" s="56">
        <v>0</v>
      </c>
      <c r="F483" s="56">
        <v>11007.66</v>
      </c>
      <c r="G483" s="56">
        <v>11007.66</v>
      </c>
      <c r="H483" s="56">
        <v>0</v>
      </c>
      <c r="I483" s="56">
        <f t="shared" si="54"/>
        <v>11007.66</v>
      </c>
      <c r="J483" s="56">
        <f t="shared" si="55"/>
        <v>-11007.66</v>
      </c>
      <c r="K483" s="57" t="str">
        <f t="shared" si="56"/>
        <v>NA</v>
      </c>
      <c r="L483" s="57" t="str">
        <f t="shared" si="57"/>
        <v>NA</v>
      </c>
      <c r="M483" s="57" t="str">
        <f t="shared" si="58"/>
        <v>NA</v>
      </c>
      <c r="R483" s="53"/>
      <c r="S483" s="53"/>
      <c r="T483" s="53"/>
      <c r="U483" s="53"/>
      <c r="V483" s="53"/>
    </row>
    <row r="484" spans="2:22" s="51" customFormat="1" x14ac:dyDescent="0.2">
      <c r="B484" s="66" t="s">
        <v>317</v>
      </c>
      <c r="C484" s="51" t="s">
        <v>318</v>
      </c>
      <c r="D484" s="56">
        <v>221491.13</v>
      </c>
      <c r="E484" s="56">
        <v>221491.13</v>
      </c>
      <c r="F484" s="56">
        <v>0</v>
      </c>
      <c r="G484" s="56">
        <v>0</v>
      </c>
      <c r="H484" s="56">
        <v>0</v>
      </c>
      <c r="I484" s="56">
        <f t="shared" si="54"/>
        <v>0</v>
      </c>
      <c r="J484" s="56">
        <f t="shared" si="55"/>
        <v>221491.13</v>
      </c>
      <c r="K484" s="57">
        <f t="shared" si="56"/>
        <v>1</v>
      </c>
      <c r="L484" s="57">
        <f t="shared" si="57"/>
        <v>-1</v>
      </c>
      <c r="M484" s="57">
        <f t="shared" si="58"/>
        <v>-1</v>
      </c>
      <c r="R484" s="53"/>
      <c r="S484" s="53"/>
      <c r="T484" s="53"/>
      <c r="U484" s="53"/>
      <c r="V484" s="53"/>
    </row>
    <row r="485" spans="2:22" s="51" customFormat="1" x14ac:dyDescent="0.2">
      <c r="B485" s="66" t="s">
        <v>126</v>
      </c>
      <c r="C485" s="51" t="s">
        <v>127</v>
      </c>
      <c r="D485" s="56">
        <v>3943143</v>
      </c>
      <c r="E485" s="56">
        <v>3943143</v>
      </c>
      <c r="F485" s="56">
        <v>240694.38</v>
      </c>
      <c r="G485" s="56">
        <v>240694.38</v>
      </c>
      <c r="H485" s="56">
        <v>0</v>
      </c>
      <c r="I485" s="56">
        <f t="shared" si="54"/>
        <v>240694.38</v>
      </c>
      <c r="J485" s="56">
        <f t="shared" si="55"/>
        <v>3702448.62</v>
      </c>
      <c r="K485" s="57">
        <f t="shared" si="56"/>
        <v>0.93895874940371171</v>
      </c>
      <c r="L485" s="57">
        <f t="shared" si="57"/>
        <v>-0.93895874940371171</v>
      </c>
      <c r="M485" s="57">
        <f t="shared" si="58"/>
        <v>-0.26750499284454049</v>
      </c>
      <c r="R485" s="53"/>
      <c r="S485" s="53"/>
      <c r="T485" s="53"/>
      <c r="U485" s="53"/>
      <c r="V485" s="53"/>
    </row>
    <row r="486" spans="2:22" s="51" customFormat="1" x14ac:dyDescent="0.2">
      <c r="B486" s="66" t="s">
        <v>128</v>
      </c>
      <c r="C486" s="51" t="s">
        <v>129</v>
      </c>
      <c r="D486" s="56">
        <v>13769026.720000001</v>
      </c>
      <c r="E486" s="56">
        <v>13769026.720000001</v>
      </c>
      <c r="F486" s="56">
        <v>1249988.7799999998</v>
      </c>
      <c r="G486" s="56">
        <v>1249988.7799999998</v>
      </c>
      <c r="H486" s="56">
        <v>0</v>
      </c>
      <c r="I486" s="56">
        <f t="shared" si="54"/>
        <v>1249988.7799999998</v>
      </c>
      <c r="J486" s="56">
        <f t="shared" si="55"/>
        <v>12519037.940000001</v>
      </c>
      <c r="K486" s="57">
        <f t="shared" si="56"/>
        <v>0.90921734662738751</v>
      </c>
      <c r="L486" s="57">
        <f t="shared" si="57"/>
        <v>-0.90921734662738751</v>
      </c>
      <c r="M486" s="57">
        <f t="shared" si="58"/>
        <v>8.9391840471350167E-2</v>
      </c>
      <c r="R486" s="53"/>
      <c r="S486" s="53"/>
      <c r="T486" s="53"/>
      <c r="U486" s="53"/>
      <c r="V486" s="53"/>
    </row>
    <row r="487" spans="2:22" s="51" customFormat="1" x14ac:dyDescent="0.2">
      <c r="B487" s="66" t="s">
        <v>130</v>
      </c>
      <c r="C487" s="51" t="s">
        <v>131</v>
      </c>
      <c r="D487" s="56">
        <v>1342165</v>
      </c>
      <c r="E487" s="56">
        <v>1342165</v>
      </c>
      <c r="F487" s="56">
        <v>0</v>
      </c>
      <c r="G487" s="56">
        <v>0</v>
      </c>
      <c r="H487" s="56">
        <v>0</v>
      </c>
      <c r="I487" s="56">
        <f t="shared" si="54"/>
        <v>0</v>
      </c>
      <c r="J487" s="56">
        <f t="shared" si="55"/>
        <v>1342165</v>
      </c>
      <c r="K487" s="57">
        <f t="shared" si="56"/>
        <v>1</v>
      </c>
      <c r="L487" s="57">
        <f t="shared" si="57"/>
        <v>-1</v>
      </c>
      <c r="M487" s="57">
        <f t="shared" si="58"/>
        <v>-1</v>
      </c>
      <c r="R487" s="53"/>
      <c r="S487" s="53"/>
      <c r="T487" s="53"/>
      <c r="U487" s="53"/>
      <c r="V487" s="53"/>
    </row>
    <row r="488" spans="2:22" s="51" customFormat="1" x14ac:dyDescent="0.2">
      <c r="B488" s="66" t="s">
        <v>132</v>
      </c>
      <c r="C488" s="51" t="s">
        <v>133</v>
      </c>
      <c r="D488" s="56">
        <v>0</v>
      </c>
      <c r="E488" s="56">
        <v>0</v>
      </c>
      <c r="F488" s="56">
        <v>0</v>
      </c>
      <c r="G488" s="56">
        <v>0</v>
      </c>
      <c r="H488" s="56">
        <v>0</v>
      </c>
      <c r="I488" s="56">
        <f t="shared" si="54"/>
        <v>0</v>
      </c>
      <c r="J488" s="56">
        <f t="shared" si="55"/>
        <v>0</v>
      </c>
      <c r="K488" s="57" t="str">
        <f t="shared" si="56"/>
        <v>NA</v>
      </c>
      <c r="L488" s="57" t="str">
        <f t="shared" si="57"/>
        <v>NA</v>
      </c>
      <c r="M488" s="57" t="str">
        <f t="shared" si="58"/>
        <v>NA</v>
      </c>
      <c r="R488" s="53"/>
      <c r="S488" s="53"/>
      <c r="T488" s="53"/>
      <c r="U488" s="53"/>
      <c r="V488" s="53"/>
    </row>
    <row r="489" spans="2:22" s="51" customFormat="1" x14ac:dyDescent="0.2">
      <c r="B489" s="66" t="s">
        <v>136</v>
      </c>
      <c r="C489" s="51" t="s">
        <v>137</v>
      </c>
      <c r="D489" s="56">
        <v>3395089</v>
      </c>
      <c r="E489" s="56">
        <v>3395089</v>
      </c>
      <c r="F489" s="56">
        <v>207543.84000000003</v>
      </c>
      <c r="G489" s="56">
        <v>207543.84000000003</v>
      </c>
      <c r="H489" s="56">
        <v>0</v>
      </c>
      <c r="I489" s="56">
        <f t="shared" si="54"/>
        <v>207543.84000000003</v>
      </c>
      <c r="J489" s="56">
        <f t="shared" si="55"/>
        <v>3187545.16</v>
      </c>
      <c r="K489" s="57">
        <f t="shared" si="56"/>
        <v>0.93886939635455802</v>
      </c>
      <c r="L489" s="57">
        <f t="shared" si="57"/>
        <v>-0.93886939635455802</v>
      </c>
      <c r="M489" s="57">
        <f t="shared" si="58"/>
        <v>-0.26643275625469598</v>
      </c>
      <c r="R489" s="53"/>
      <c r="S489" s="53"/>
      <c r="T489" s="53"/>
      <c r="U489" s="53"/>
      <c r="V489" s="53"/>
    </row>
    <row r="490" spans="2:22" s="51" customFormat="1" x14ac:dyDescent="0.2">
      <c r="B490" s="66" t="s">
        <v>138</v>
      </c>
      <c r="C490" s="51" t="s">
        <v>139</v>
      </c>
      <c r="D490" s="56">
        <v>0</v>
      </c>
      <c r="E490" s="56">
        <v>0</v>
      </c>
      <c r="F490" s="56">
        <v>35274.979999999996</v>
      </c>
      <c r="G490" s="56">
        <v>35274.979999999996</v>
      </c>
      <c r="H490" s="56">
        <v>0</v>
      </c>
      <c r="I490" s="56">
        <f t="shared" si="54"/>
        <v>35274.979999999996</v>
      </c>
      <c r="J490" s="56">
        <f t="shared" si="55"/>
        <v>-35274.979999999996</v>
      </c>
      <c r="K490" s="57" t="str">
        <f t="shared" si="56"/>
        <v>NA</v>
      </c>
      <c r="L490" s="57" t="str">
        <f t="shared" si="57"/>
        <v>NA</v>
      </c>
      <c r="M490" s="57" t="str">
        <f t="shared" si="58"/>
        <v>NA</v>
      </c>
      <c r="R490" s="53"/>
      <c r="S490" s="53"/>
      <c r="T490" s="53"/>
      <c r="U490" s="53"/>
      <c r="V490" s="53"/>
    </row>
    <row r="491" spans="2:22" s="51" customFormat="1" x14ac:dyDescent="0.2">
      <c r="B491" s="66" t="s">
        <v>140</v>
      </c>
      <c r="C491" s="51" t="s">
        <v>141</v>
      </c>
      <c r="D491" s="56">
        <v>4091629.97</v>
      </c>
      <c r="E491" s="56">
        <v>4091629.97</v>
      </c>
      <c r="F491" s="56">
        <v>318122.07999999996</v>
      </c>
      <c r="G491" s="56">
        <v>318122.07999999996</v>
      </c>
      <c r="H491" s="56">
        <v>0</v>
      </c>
      <c r="I491" s="56">
        <f t="shared" si="54"/>
        <v>318122.07999999996</v>
      </c>
      <c r="J491" s="56">
        <f t="shared" si="55"/>
        <v>3773507.89</v>
      </c>
      <c r="K491" s="57">
        <f t="shared" si="56"/>
        <v>0.92225052550389841</v>
      </c>
      <c r="L491" s="57">
        <f t="shared" si="57"/>
        <v>-0.92225052550389841</v>
      </c>
      <c r="M491" s="57">
        <f t="shared" si="58"/>
        <v>-6.7006306046780831E-2</v>
      </c>
      <c r="R491" s="53"/>
      <c r="S491" s="53"/>
      <c r="T491" s="53"/>
      <c r="U491" s="53"/>
      <c r="V491" s="53"/>
    </row>
    <row r="492" spans="2:22" s="51" customFormat="1" x14ac:dyDescent="0.2">
      <c r="B492" s="66" t="s">
        <v>319</v>
      </c>
      <c r="C492" s="51" t="s">
        <v>320</v>
      </c>
      <c r="D492" s="56">
        <v>0</v>
      </c>
      <c r="E492" s="56">
        <v>0</v>
      </c>
      <c r="F492" s="56">
        <v>4183.0599999999995</v>
      </c>
      <c r="G492" s="56">
        <v>4183.0599999999995</v>
      </c>
      <c r="H492" s="56">
        <v>0</v>
      </c>
      <c r="I492" s="56">
        <f t="shared" si="54"/>
        <v>4183.0599999999995</v>
      </c>
      <c r="J492" s="56">
        <f t="shared" si="55"/>
        <v>-4183.0599999999995</v>
      </c>
      <c r="K492" s="57" t="str">
        <f t="shared" si="56"/>
        <v>NA</v>
      </c>
      <c r="L492" s="57" t="str">
        <f t="shared" si="57"/>
        <v>NA</v>
      </c>
      <c r="M492" s="57" t="str">
        <f t="shared" si="58"/>
        <v>NA</v>
      </c>
      <c r="R492" s="53"/>
      <c r="S492" s="53"/>
      <c r="T492" s="53"/>
      <c r="U492" s="53"/>
      <c r="V492" s="53"/>
    </row>
    <row r="493" spans="2:22" s="51" customFormat="1" x14ac:dyDescent="0.2">
      <c r="B493" s="66" t="s">
        <v>142</v>
      </c>
      <c r="C493" s="51" t="s">
        <v>143</v>
      </c>
      <c r="D493" s="56">
        <v>20000</v>
      </c>
      <c r="E493" s="56">
        <v>20000</v>
      </c>
      <c r="F493" s="56">
        <v>0</v>
      </c>
      <c r="G493" s="56">
        <v>0</v>
      </c>
      <c r="H493" s="56">
        <v>0</v>
      </c>
      <c r="I493" s="56">
        <f t="shared" si="54"/>
        <v>0</v>
      </c>
      <c r="J493" s="56">
        <f t="shared" si="55"/>
        <v>20000</v>
      </c>
      <c r="K493" s="57">
        <f t="shared" si="56"/>
        <v>1</v>
      </c>
      <c r="L493" s="57">
        <f t="shared" si="57"/>
        <v>-1</v>
      </c>
      <c r="M493" s="57">
        <f t="shared" si="58"/>
        <v>-1</v>
      </c>
      <c r="R493" s="53"/>
      <c r="S493" s="53"/>
      <c r="T493" s="53"/>
      <c r="U493" s="53"/>
      <c r="V493" s="53"/>
    </row>
    <row r="494" spans="2:22" s="51" customFormat="1" x14ac:dyDescent="0.2">
      <c r="B494" s="66" t="s">
        <v>274</v>
      </c>
      <c r="C494" s="51" t="s">
        <v>275</v>
      </c>
      <c r="D494" s="56">
        <v>185000</v>
      </c>
      <c r="E494" s="56">
        <v>185000</v>
      </c>
      <c r="F494" s="56">
        <v>0</v>
      </c>
      <c r="G494" s="56">
        <v>0</v>
      </c>
      <c r="H494" s="56">
        <v>0</v>
      </c>
      <c r="I494" s="56">
        <f t="shared" si="54"/>
        <v>0</v>
      </c>
      <c r="J494" s="56">
        <f t="shared" si="55"/>
        <v>185000</v>
      </c>
      <c r="K494" s="57">
        <f t="shared" si="56"/>
        <v>1</v>
      </c>
      <c r="L494" s="57">
        <f t="shared" si="57"/>
        <v>-1</v>
      </c>
      <c r="M494" s="57">
        <f t="shared" si="58"/>
        <v>-1</v>
      </c>
      <c r="R494" s="53"/>
      <c r="S494" s="53"/>
      <c r="T494" s="53"/>
      <c r="U494" s="53"/>
      <c r="V494" s="53"/>
    </row>
    <row r="495" spans="2:22" s="51" customFormat="1" x14ac:dyDescent="0.2">
      <c r="B495" s="66" t="s">
        <v>154</v>
      </c>
      <c r="C495" s="51" t="s">
        <v>155</v>
      </c>
      <c r="D495" s="56">
        <v>523481.77</v>
      </c>
      <c r="E495" s="56">
        <v>523481.77</v>
      </c>
      <c r="F495" s="56">
        <v>24961.100000000002</v>
      </c>
      <c r="G495" s="56">
        <v>24961.100000000002</v>
      </c>
      <c r="H495" s="56">
        <v>0</v>
      </c>
      <c r="I495" s="56">
        <f t="shared" si="54"/>
        <v>24961.100000000002</v>
      </c>
      <c r="J495" s="56">
        <f t="shared" si="55"/>
        <v>498520.67000000004</v>
      </c>
      <c r="K495" s="57">
        <f t="shared" si="56"/>
        <v>0.9523171551895685</v>
      </c>
      <c r="L495" s="57">
        <f t="shared" si="57"/>
        <v>-0.9523171551895685</v>
      </c>
      <c r="M495" s="57">
        <f t="shared" si="58"/>
        <v>-0.42780586227482187</v>
      </c>
      <c r="R495" s="53"/>
      <c r="S495" s="53"/>
      <c r="T495" s="53"/>
      <c r="U495" s="53"/>
      <c r="V495" s="53"/>
    </row>
    <row r="496" spans="2:22" s="51" customFormat="1" x14ac:dyDescent="0.2">
      <c r="B496" s="66" t="s">
        <v>156</v>
      </c>
      <c r="C496" s="51" t="s">
        <v>157</v>
      </c>
      <c r="D496" s="56">
        <v>10817349.34</v>
      </c>
      <c r="E496" s="56">
        <v>10807849.34</v>
      </c>
      <c r="F496" s="56">
        <v>700560.3</v>
      </c>
      <c r="G496" s="56">
        <v>700560.3</v>
      </c>
      <c r="H496" s="56">
        <v>1564566.55</v>
      </c>
      <c r="I496" s="56">
        <f t="shared" si="54"/>
        <v>2265126.85</v>
      </c>
      <c r="J496" s="56">
        <f t="shared" si="55"/>
        <v>8542722.4900000002</v>
      </c>
      <c r="K496" s="57">
        <f t="shared" si="56"/>
        <v>0.79041835440685371</v>
      </c>
      <c r="L496" s="57">
        <f t="shared" si="57"/>
        <v>-0.93518041582914957</v>
      </c>
      <c r="M496" s="57">
        <f t="shared" si="58"/>
        <v>-0.22216498994979511</v>
      </c>
      <c r="R496" s="53"/>
      <c r="S496" s="53"/>
      <c r="T496" s="53"/>
      <c r="U496" s="53"/>
      <c r="V496" s="53"/>
    </row>
    <row r="497" spans="2:22" s="51" customFormat="1" x14ac:dyDescent="0.2">
      <c r="B497" s="66" t="s">
        <v>160</v>
      </c>
      <c r="C497" s="51" t="s">
        <v>161</v>
      </c>
      <c r="D497" s="56">
        <v>0</v>
      </c>
      <c r="E497" s="56">
        <v>0</v>
      </c>
      <c r="F497" s="56">
        <v>0</v>
      </c>
      <c r="G497" s="56">
        <v>0</v>
      </c>
      <c r="H497" s="56">
        <v>1928.17</v>
      </c>
      <c r="I497" s="56">
        <f t="shared" si="54"/>
        <v>1928.17</v>
      </c>
      <c r="J497" s="56">
        <f t="shared" si="55"/>
        <v>-1928.17</v>
      </c>
      <c r="K497" s="57" t="str">
        <f t="shared" si="56"/>
        <v>NA</v>
      </c>
      <c r="L497" s="57" t="str">
        <f t="shared" si="57"/>
        <v>NA</v>
      </c>
      <c r="M497" s="57" t="str">
        <f t="shared" si="58"/>
        <v>NA</v>
      </c>
      <c r="R497" s="53"/>
      <c r="S497" s="53"/>
      <c r="T497" s="53"/>
      <c r="U497" s="53"/>
      <c r="V497" s="53"/>
    </row>
    <row r="498" spans="2:22" s="51" customFormat="1" x14ac:dyDescent="0.2">
      <c r="B498" s="66" t="s">
        <v>164</v>
      </c>
      <c r="C498" s="51" t="s">
        <v>165</v>
      </c>
      <c r="D498" s="56">
        <v>0</v>
      </c>
      <c r="E498" s="56">
        <v>1000</v>
      </c>
      <c r="F498" s="56">
        <v>699</v>
      </c>
      <c r="G498" s="56">
        <v>699</v>
      </c>
      <c r="H498" s="56">
        <v>0</v>
      </c>
      <c r="I498" s="56">
        <f t="shared" si="54"/>
        <v>699</v>
      </c>
      <c r="J498" s="56">
        <f t="shared" si="55"/>
        <v>301</v>
      </c>
      <c r="K498" s="57">
        <f t="shared" si="56"/>
        <v>0.30099999999999999</v>
      </c>
      <c r="L498" s="57">
        <f t="shared" si="57"/>
        <v>-0.30099999999999999</v>
      </c>
      <c r="M498" s="57">
        <f t="shared" si="58"/>
        <v>7.3879999999999999</v>
      </c>
      <c r="R498" s="53"/>
      <c r="S498" s="53"/>
      <c r="T498" s="53"/>
      <c r="U498" s="53"/>
      <c r="V498" s="53"/>
    </row>
    <row r="499" spans="2:22" s="51" customFormat="1" x14ac:dyDescent="0.2">
      <c r="B499" s="66" t="s">
        <v>240</v>
      </c>
      <c r="C499" s="51" t="s">
        <v>241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f t="shared" si="54"/>
        <v>0</v>
      </c>
      <c r="J499" s="56">
        <f t="shared" si="55"/>
        <v>0</v>
      </c>
      <c r="K499" s="57" t="str">
        <f t="shared" si="56"/>
        <v>NA</v>
      </c>
      <c r="L499" s="57" t="str">
        <f t="shared" si="57"/>
        <v>NA</v>
      </c>
      <c r="M499" s="57" t="str">
        <f t="shared" si="58"/>
        <v>NA</v>
      </c>
      <c r="R499" s="53"/>
      <c r="S499" s="53"/>
      <c r="T499" s="53"/>
      <c r="U499" s="53"/>
      <c r="V499" s="53"/>
    </row>
    <row r="500" spans="2:22" s="51" customFormat="1" x14ac:dyDescent="0.2">
      <c r="B500" s="66" t="s">
        <v>166</v>
      </c>
      <c r="C500" s="51" t="s">
        <v>167</v>
      </c>
      <c r="D500" s="56">
        <v>15000</v>
      </c>
      <c r="E500" s="56">
        <v>15000</v>
      </c>
      <c r="F500" s="56">
        <v>0</v>
      </c>
      <c r="G500" s="56">
        <v>0</v>
      </c>
      <c r="H500" s="56">
        <v>0</v>
      </c>
      <c r="I500" s="56">
        <f t="shared" si="54"/>
        <v>0</v>
      </c>
      <c r="J500" s="56">
        <f t="shared" si="55"/>
        <v>15000</v>
      </c>
      <c r="K500" s="57">
        <f t="shared" si="56"/>
        <v>1</v>
      </c>
      <c r="L500" s="57">
        <f t="shared" si="57"/>
        <v>-1</v>
      </c>
      <c r="M500" s="57">
        <f t="shared" si="58"/>
        <v>-1</v>
      </c>
      <c r="R500" s="53"/>
      <c r="S500" s="53"/>
      <c r="T500" s="53"/>
      <c r="U500" s="53"/>
      <c r="V500" s="53"/>
    </row>
    <row r="501" spans="2:22" s="51" customFormat="1" x14ac:dyDescent="0.2">
      <c r="B501" s="66" t="s">
        <v>168</v>
      </c>
      <c r="C501" s="51" t="s">
        <v>169</v>
      </c>
      <c r="D501" s="56">
        <v>0</v>
      </c>
      <c r="E501" s="56">
        <v>0</v>
      </c>
      <c r="F501" s="56">
        <v>0</v>
      </c>
      <c r="G501" s="56">
        <v>0</v>
      </c>
      <c r="H501" s="56">
        <v>0</v>
      </c>
      <c r="I501" s="56">
        <f t="shared" si="54"/>
        <v>0</v>
      </c>
      <c r="J501" s="56">
        <f t="shared" si="55"/>
        <v>0</v>
      </c>
      <c r="K501" s="57" t="str">
        <f t="shared" si="56"/>
        <v>NA</v>
      </c>
      <c r="L501" s="57" t="str">
        <f t="shared" si="57"/>
        <v>NA</v>
      </c>
      <c r="M501" s="57" t="str">
        <f t="shared" si="58"/>
        <v>NA</v>
      </c>
      <c r="R501" s="53"/>
      <c r="S501" s="53"/>
      <c r="T501" s="53"/>
      <c r="U501" s="53"/>
      <c r="V501" s="53"/>
    </row>
    <row r="502" spans="2:22" s="51" customFormat="1" x14ac:dyDescent="0.2">
      <c r="B502" s="66" t="s">
        <v>279</v>
      </c>
      <c r="C502" s="51" t="s">
        <v>280</v>
      </c>
      <c r="D502" s="56">
        <v>0</v>
      </c>
      <c r="E502" s="56">
        <v>0</v>
      </c>
      <c r="F502" s="56">
        <v>0</v>
      </c>
      <c r="G502" s="56">
        <v>0</v>
      </c>
      <c r="H502" s="56">
        <v>0</v>
      </c>
      <c r="I502" s="56">
        <f t="shared" si="54"/>
        <v>0</v>
      </c>
      <c r="J502" s="56">
        <f t="shared" si="55"/>
        <v>0</v>
      </c>
      <c r="K502" s="57" t="str">
        <f t="shared" si="56"/>
        <v>NA</v>
      </c>
      <c r="L502" s="57" t="str">
        <f t="shared" si="57"/>
        <v>NA</v>
      </c>
      <c r="M502" s="57" t="str">
        <f t="shared" si="58"/>
        <v>NA</v>
      </c>
      <c r="R502" s="53"/>
      <c r="S502" s="53"/>
      <c r="T502" s="53"/>
      <c r="U502" s="53"/>
      <c r="V502" s="53"/>
    </row>
    <row r="503" spans="2:22" s="51" customFormat="1" x14ac:dyDescent="0.2">
      <c r="B503" s="66" t="s">
        <v>170</v>
      </c>
      <c r="C503" s="51" t="s">
        <v>171</v>
      </c>
      <c r="D503" s="56">
        <v>2471983.94</v>
      </c>
      <c r="E503" s="56">
        <v>2509733.94</v>
      </c>
      <c r="F503" s="56">
        <v>90514.51</v>
      </c>
      <c r="G503" s="56">
        <v>90514.51</v>
      </c>
      <c r="H503" s="56">
        <v>512979.51</v>
      </c>
      <c r="I503" s="56">
        <f t="shared" si="54"/>
        <v>603494.02</v>
      </c>
      <c r="J503" s="56">
        <f t="shared" si="55"/>
        <v>1906239.92</v>
      </c>
      <c r="K503" s="57">
        <f t="shared" si="56"/>
        <v>0.75953864655470216</v>
      </c>
      <c r="L503" s="57">
        <f t="shared" si="57"/>
        <v>-0.96393461930072166</v>
      </c>
      <c r="M503" s="57">
        <f t="shared" si="58"/>
        <v>-0.56721543160865895</v>
      </c>
      <c r="R503" s="53"/>
      <c r="S503" s="53"/>
      <c r="T503" s="53"/>
      <c r="U503" s="53"/>
      <c r="V503" s="53"/>
    </row>
    <row r="504" spans="2:22" s="51" customFormat="1" x14ac:dyDescent="0.2">
      <c r="B504" s="66" t="s">
        <v>172</v>
      </c>
      <c r="C504" s="51" t="s">
        <v>173</v>
      </c>
      <c r="D504" s="56">
        <v>30500</v>
      </c>
      <c r="E504" s="56">
        <v>30500</v>
      </c>
      <c r="F504" s="56">
        <v>0</v>
      </c>
      <c r="G504" s="56">
        <v>0</v>
      </c>
      <c r="H504" s="56">
        <v>3490.93</v>
      </c>
      <c r="I504" s="56">
        <f t="shared" si="54"/>
        <v>3490.93</v>
      </c>
      <c r="J504" s="56">
        <f t="shared" si="55"/>
        <v>27009.07</v>
      </c>
      <c r="K504" s="57">
        <f t="shared" si="56"/>
        <v>0.88554327868852456</v>
      </c>
      <c r="L504" s="57">
        <f t="shared" si="57"/>
        <v>-1</v>
      </c>
      <c r="M504" s="57">
        <f t="shared" si="58"/>
        <v>-1</v>
      </c>
      <c r="R504" s="53"/>
      <c r="S504" s="53"/>
      <c r="T504" s="53"/>
      <c r="U504" s="53"/>
      <c r="V504" s="53"/>
    </row>
    <row r="505" spans="2:22" s="51" customFormat="1" x14ac:dyDescent="0.2">
      <c r="B505" s="66" t="s">
        <v>178</v>
      </c>
      <c r="C505" s="51" t="s">
        <v>179</v>
      </c>
      <c r="D505" s="56">
        <v>324139.2</v>
      </c>
      <c r="E505" s="56">
        <v>372639.2</v>
      </c>
      <c r="F505" s="56">
        <v>842.88</v>
      </c>
      <c r="G505" s="56">
        <v>842.88</v>
      </c>
      <c r="H505" s="56">
        <v>576.63</v>
      </c>
      <c r="I505" s="56">
        <f t="shared" si="54"/>
        <v>1419.51</v>
      </c>
      <c r="J505" s="56">
        <f t="shared" si="55"/>
        <v>371219.69</v>
      </c>
      <c r="K505" s="57">
        <f t="shared" si="56"/>
        <v>0.99619065841704257</v>
      </c>
      <c r="L505" s="57">
        <f t="shared" si="57"/>
        <v>-0.99773808015903853</v>
      </c>
      <c r="M505" s="57">
        <f t="shared" si="58"/>
        <v>-0.9728569619084626</v>
      </c>
      <c r="R505" s="53"/>
      <c r="S505" s="53"/>
      <c r="T505" s="53"/>
      <c r="U505" s="53"/>
      <c r="V505" s="53"/>
    </row>
    <row r="506" spans="2:22" s="51" customFormat="1" x14ac:dyDescent="0.2">
      <c r="B506" s="66" t="s">
        <v>186</v>
      </c>
      <c r="C506" s="51" t="s">
        <v>187</v>
      </c>
      <c r="D506" s="56">
        <v>620637</v>
      </c>
      <c r="E506" s="56">
        <v>661416</v>
      </c>
      <c r="F506" s="56">
        <v>4659.6499999999996</v>
      </c>
      <c r="G506" s="56">
        <v>4659.6499999999996</v>
      </c>
      <c r="H506" s="56">
        <v>191347.41999999998</v>
      </c>
      <c r="I506" s="56">
        <f t="shared" si="54"/>
        <v>196007.06999999998</v>
      </c>
      <c r="J506" s="56">
        <f t="shared" si="55"/>
        <v>465408.93000000005</v>
      </c>
      <c r="K506" s="57">
        <f t="shared" si="56"/>
        <v>0.70365538481076972</v>
      </c>
      <c r="L506" s="57">
        <f t="shared" si="57"/>
        <v>-0.99295503888626824</v>
      </c>
      <c r="M506" s="57">
        <f t="shared" si="58"/>
        <v>-0.91546046663521896</v>
      </c>
      <c r="R506" s="53"/>
      <c r="S506" s="53"/>
      <c r="T506" s="53"/>
      <c r="U506" s="53"/>
      <c r="V506" s="53"/>
    </row>
    <row r="507" spans="2:22" s="51" customFormat="1" x14ac:dyDescent="0.2">
      <c r="B507" s="66" t="s">
        <v>188</v>
      </c>
      <c r="C507" s="51" t="s">
        <v>189</v>
      </c>
      <c r="D507" s="56">
        <v>0</v>
      </c>
      <c r="E507" s="56">
        <v>0</v>
      </c>
      <c r="F507" s="56">
        <v>0</v>
      </c>
      <c r="G507" s="56">
        <v>0</v>
      </c>
      <c r="H507" s="56">
        <v>0</v>
      </c>
      <c r="I507" s="56">
        <f t="shared" si="54"/>
        <v>0</v>
      </c>
      <c r="J507" s="56">
        <f t="shared" si="55"/>
        <v>0</v>
      </c>
      <c r="K507" s="57" t="str">
        <f t="shared" si="56"/>
        <v>NA</v>
      </c>
      <c r="L507" s="57" t="str">
        <f t="shared" si="57"/>
        <v>NA</v>
      </c>
      <c r="M507" s="57" t="str">
        <f t="shared" si="58"/>
        <v>NA</v>
      </c>
      <c r="R507" s="53"/>
      <c r="S507" s="53"/>
      <c r="T507" s="53"/>
      <c r="U507" s="53"/>
      <c r="V507" s="53"/>
    </row>
    <row r="508" spans="2:22" s="51" customFormat="1" x14ac:dyDescent="0.2">
      <c r="B508" s="66" t="s">
        <v>190</v>
      </c>
      <c r="C508" s="51" t="s">
        <v>191</v>
      </c>
      <c r="D508" s="56">
        <v>49500</v>
      </c>
      <c r="E508" s="56">
        <v>49500</v>
      </c>
      <c r="F508" s="56">
        <v>0</v>
      </c>
      <c r="G508" s="56">
        <v>0</v>
      </c>
      <c r="H508" s="56">
        <v>10</v>
      </c>
      <c r="I508" s="56">
        <f t="shared" si="54"/>
        <v>10</v>
      </c>
      <c r="J508" s="56">
        <f t="shared" si="55"/>
        <v>49490</v>
      </c>
      <c r="K508" s="57">
        <f t="shared" si="56"/>
        <v>0.9997979797979798</v>
      </c>
      <c r="L508" s="57">
        <f t="shared" si="57"/>
        <v>-1</v>
      </c>
      <c r="M508" s="57">
        <f t="shared" si="58"/>
        <v>-1</v>
      </c>
      <c r="R508" s="53"/>
      <c r="S508" s="53"/>
      <c r="T508" s="53"/>
      <c r="U508" s="53"/>
      <c r="V508" s="53"/>
    </row>
    <row r="509" spans="2:22" s="51" customFormat="1" x14ac:dyDescent="0.2">
      <c r="B509" s="66" t="s">
        <v>192</v>
      </c>
      <c r="C509" s="51" t="s">
        <v>193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39"/>
        <v>0</v>
      </c>
      <c r="J509" s="56">
        <f t="shared" si="40"/>
        <v>0</v>
      </c>
      <c r="K509" s="57" t="str">
        <f t="shared" si="41"/>
        <v>NA</v>
      </c>
      <c r="L509" s="57" t="str">
        <f t="shared" si="42"/>
        <v>NA</v>
      </c>
      <c r="M509" s="57" t="str">
        <f t="shared" si="43"/>
        <v>NA</v>
      </c>
      <c r="R509" s="53"/>
      <c r="S509" s="53"/>
      <c r="T509" s="53"/>
      <c r="U509" s="53"/>
      <c r="V509" s="53"/>
    </row>
    <row r="510" spans="2:22" s="51" customFormat="1" x14ac:dyDescent="0.2">
      <c r="B510" s="66" t="s">
        <v>194</v>
      </c>
      <c r="C510" s="51" t="s">
        <v>195</v>
      </c>
      <c r="D510" s="56">
        <v>149250</v>
      </c>
      <c r="E510" s="56">
        <v>149250</v>
      </c>
      <c r="F510" s="56">
        <v>619.98</v>
      </c>
      <c r="G510" s="56">
        <v>619.98</v>
      </c>
      <c r="H510" s="56">
        <v>4545.7199999999993</v>
      </c>
      <c r="I510" s="56">
        <f t="shared" si="39"/>
        <v>5165.6999999999989</v>
      </c>
      <c r="J510" s="56">
        <f t="shared" si="40"/>
        <v>144084.29999999999</v>
      </c>
      <c r="K510" s="57">
        <f t="shared" si="41"/>
        <v>0.96538894472361803</v>
      </c>
      <c r="L510" s="57">
        <f t="shared" si="42"/>
        <v>-0.99584603015075368</v>
      </c>
      <c r="M510" s="57">
        <f t="shared" si="43"/>
        <v>-0.95015236180904528</v>
      </c>
      <c r="R510" s="53"/>
      <c r="S510" s="53"/>
      <c r="T510" s="53"/>
      <c r="U510" s="53"/>
      <c r="V510" s="53"/>
    </row>
    <row r="511" spans="2:22" s="51" customFormat="1" x14ac:dyDescent="0.2">
      <c r="B511" s="66" t="s">
        <v>196</v>
      </c>
      <c r="C511" s="51" t="s">
        <v>197</v>
      </c>
      <c r="D511" s="56">
        <v>0</v>
      </c>
      <c r="E511" s="56">
        <v>0</v>
      </c>
      <c r="F511" s="56">
        <v>0</v>
      </c>
      <c r="G511" s="56">
        <v>0</v>
      </c>
      <c r="H511" s="56">
        <v>0</v>
      </c>
      <c r="I511" s="56">
        <f t="shared" si="39"/>
        <v>0</v>
      </c>
      <c r="J511" s="56">
        <f t="shared" si="40"/>
        <v>0</v>
      </c>
      <c r="K511" s="57" t="str">
        <f t="shared" si="41"/>
        <v>NA</v>
      </c>
      <c r="L511" s="57" t="str">
        <f t="shared" si="42"/>
        <v>NA</v>
      </c>
      <c r="M511" s="57" t="str">
        <f t="shared" si="43"/>
        <v>NA</v>
      </c>
      <c r="R511" s="53"/>
      <c r="S511" s="53"/>
      <c r="T511" s="53"/>
      <c r="U511" s="53"/>
      <c r="V511" s="53"/>
    </row>
    <row r="512" spans="2:22" s="51" customFormat="1" x14ac:dyDescent="0.2">
      <c r="B512" s="66" t="s">
        <v>198</v>
      </c>
      <c r="C512" s="51" t="s">
        <v>199</v>
      </c>
      <c r="D512" s="56">
        <v>68250</v>
      </c>
      <c r="E512" s="56">
        <v>80400</v>
      </c>
      <c r="F512" s="56">
        <v>10600.79</v>
      </c>
      <c r="G512" s="56">
        <v>10600.79</v>
      </c>
      <c r="H512" s="56">
        <v>4096.0300000000007</v>
      </c>
      <c r="I512" s="56">
        <f t="shared" si="39"/>
        <v>14696.820000000002</v>
      </c>
      <c r="J512" s="56">
        <f t="shared" si="40"/>
        <v>65703.179999999993</v>
      </c>
      <c r="K512" s="57">
        <f t="shared" si="41"/>
        <v>0.8172037313432835</v>
      </c>
      <c r="L512" s="57">
        <f t="shared" si="42"/>
        <v>-0.86814937810945259</v>
      </c>
      <c r="M512" s="57">
        <f t="shared" si="43"/>
        <v>0.58220746268656731</v>
      </c>
      <c r="R512" s="53"/>
      <c r="S512" s="53"/>
      <c r="T512" s="53"/>
      <c r="U512" s="53"/>
      <c r="V512" s="53"/>
    </row>
    <row r="513" spans="1:22" s="51" customFormat="1" x14ac:dyDescent="0.2">
      <c r="B513" s="66" t="s">
        <v>200</v>
      </c>
      <c r="C513" s="51" t="s">
        <v>201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39"/>
        <v>0</v>
      </c>
      <c r="J513" s="56">
        <f t="shared" si="40"/>
        <v>0</v>
      </c>
      <c r="K513" s="57" t="str">
        <f t="shared" si="41"/>
        <v>NA</v>
      </c>
      <c r="L513" s="57" t="str">
        <f t="shared" si="42"/>
        <v>NA</v>
      </c>
      <c r="M513" s="57" t="str">
        <f t="shared" si="43"/>
        <v>NA</v>
      </c>
      <c r="R513" s="53"/>
      <c r="S513" s="53"/>
      <c r="T513" s="53"/>
      <c r="U513" s="53"/>
      <c r="V513" s="53"/>
    </row>
    <row r="514" spans="1:22" s="51" customFormat="1" x14ac:dyDescent="0.2">
      <c r="B514" s="66" t="s">
        <v>206</v>
      </c>
      <c r="C514" s="51" t="s">
        <v>207</v>
      </c>
      <c r="D514" s="56">
        <v>3800</v>
      </c>
      <c r="E514" s="56">
        <v>3720</v>
      </c>
      <c r="F514" s="56">
        <v>0</v>
      </c>
      <c r="G514" s="56">
        <v>0</v>
      </c>
      <c r="H514" s="56">
        <v>0</v>
      </c>
      <c r="I514" s="56">
        <f t="shared" si="39"/>
        <v>0</v>
      </c>
      <c r="J514" s="56">
        <f t="shared" si="40"/>
        <v>3720</v>
      </c>
      <c r="K514" s="57">
        <f t="shared" si="41"/>
        <v>1</v>
      </c>
      <c r="L514" s="57">
        <f t="shared" si="42"/>
        <v>-1</v>
      </c>
      <c r="M514" s="57">
        <f t="shared" si="43"/>
        <v>-1</v>
      </c>
      <c r="R514" s="53"/>
      <c r="S514" s="53"/>
      <c r="T514" s="53"/>
      <c r="U514" s="53"/>
      <c r="V514" s="53"/>
    </row>
    <row r="515" spans="1:22" s="51" customFormat="1" x14ac:dyDescent="0.2">
      <c r="B515" s="66" t="s">
        <v>212</v>
      </c>
      <c r="C515" s="51" t="s">
        <v>213</v>
      </c>
      <c r="D515" s="56">
        <v>60000</v>
      </c>
      <c r="E515" s="56">
        <v>60000</v>
      </c>
      <c r="F515" s="56">
        <v>0</v>
      </c>
      <c r="G515" s="56">
        <v>0</v>
      </c>
      <c r="H515" s="56">
        <v>0</v>
      </c>
      <c r="I515" s="56">
        <f t="shared" si="39"/>
        <v>0</v>
      </c>
      <c r="J515" s="56">
        <f t="shared" si="40"/>
        <v>60000</v>
      </c>
      <c r="K515" s="57">
        <f t="shared" si="41"/>
        <v>1</v>
      </c>
      <c r="L515" s="57">
        <f t="shared" si="42"/>
        <v>-1</v>
      </c>
      <c r="M515" s="57">
        <f t="shared" si="43"/>
        <v>-1</v>
      </c>
      <c r="R515" s="53"/>
      <c r="S515" s="53"/>
      <c r="T515" s="53"/>
      <c r="U515" s="53"/>
      <c r="V515" s="53"/>
    </row>
    <row r="516" spans="1:22" s="51" customFormat="1" x14ac:dyDescent="0.2">
      <c r="B516" s="66" t="s">
        <v>246</v>
      </c>
      <c r="C516" s="51" t="s">
        <v>247</v>
      </c>
      <c r="D516" s="56">
        <v>0</v>
      </c>
      <c r="E516" s="56">
        <v>0</v>
      </c>
      <c r="F516" s="56">
        <v>0</v>
      </c>
      <c r="G516" s="56">
        <v>0</v>
      </c>
      <c r="H516" s="56">
        <v>0</v>
      </c>
      <c r="I516" s="56">
        <f t="shared" si="39"/>
        <v>0</v>
      </c>
      <c r="J516" s="56">
        <f t="shared" si="40"/>
        <v>0</v>
      </c>
      <c r="K516" s="57" t="str">
        <f t="shared" si="41"/>
        <v>NA</v>
      </c>
      <c r="L516" s="57" t="str">
        <f t="shared" si="42"/>
        <v>NA</v>
      </c>
      <c r="M516" s="57" t="str">
        <f t="shared" si="43"/>
        <v>NA</v>
      </c>
      <c r="R516" s="53"/>
      <c r="S516" s="53"/>
      <c r="T516" s="53"/>
      <c r="U516" s="53"/>
      <c r="V516" s="53"/>
    </row>
    <row r="517" spans="1:22" s="51" customFormat="1" x14ac:dyDescent="0.2">
      <c r="B517" s="66" t="s">
        <v>216</v>
      </c>
      <c r="C517" s="51" t="s">
        <v>217</v>
      </c>
      <c r="D517" s="56">
        <v>71700</v>
      </c>
      <c r="E517" s="56">
        <v>70200</v>
      </c>
      <c r="F517" s="56">
        <v>0</v>
      </c>
      <c r="G517" s="56">
        <v>0</v>
      </c>
      <c r="H517" s="56">
        <v>10505</v>
      </c>
      <c r="I517" s="56">
        <f t="shared" si="39"/>
        <v>10505</v>
      </c>
      <c r="J517" s="56">
        <f t="shared" si="40"/>
        <v>59695</v>
      </c>
      <c r="K517" s="57">
        <f t="shared" si="41"/>
        <v>0.85035612535612537</v>
      </c>
      <c r="L517" s="57">
        <f t="shared" si="42"/>
        <v>-1</v>
      </c>
      <c r="M517" s="57">
        <f t="shared" si="43"/>
        <v>-1</v>
      </c>
      <c r="R517" s="53"/>
      <c r="S517" s="53"/>
      <c r="T517" s="53"/>
      <c r="U517" s="53"/>
      <c r="V517" s="53"/>
    </row>
    <row r="518" spans="1:22" s="51" customFormat="1" x14ac:dyDescent="0.2">
      <c r="B518" s="66" t="s">
        <v>218</v>
      </c>
      <c r="C518" s="51" t="s">
        <v>219</v>
      </c>
      <c r="D518" s="56">
        <v>0</v>
      </c>
      <c r="E518" s="56">
        <v>0</v>
      </c>
      <c r="F518" s="56">
        <v>0</v>
      </c>
      <c r="G518" s="56">
        <v>0</v>
      </c>
      <c r="H518" s="56">
        <v>0</v>
      </c>
      <c r="I518" s="56">
        <f t="shared" si="39"/>
        <v>0</v>
      </c>
      <c r="J518" s="56">
        <f t="shared" si="40"/>
        <v>0</v>
      </c>
      <c r="K518" s="57" t="str">
        <f t="shared" si="41"/>
        <v>NA</v>
      </c>
      <c r="L518" s="57" t="str">
        <f t="shared" si="42"/>
        <v>NA</v>
      </c>
      <c r="M518" s="57" t="str">
        <f t="shared" si="43"/>
        <v>NA</v>
      </c>
      <c r="R518" s="53"/>
      <c r="S518" s="53"/>
      <c r="T518" s="53"/>
      <c r="U518" s="53"/>
      <c r="V518" s="53"/>
    </row>
    <row r="519" spans="1:22" s="51" customFormat="1" x14ac:dyDescent="0.2">
      <c r="A519" s="63" t="s">
        <v>395</v>
      </c>
      <c r="B519" s="71"/>
      <c r="C519" s="63"/>
      <c r="D519" s="64">
        <v>43951806.07</v>
      </c>
      <c r="E519" s="64">
        <v>44080905.07</v>
      </c>
      <c r="F519" s="64">
        <v>3201445.5799999991</v>
      </c>
      <c r="G519" s="64">
        <v>3201445.5799999991</v>
      </c>
      <c r="H519" s="64">
        <v>2294045.96</v>
      </c>
      <c r="I519" s="64">
        <f t="shared" si="39"/>
        <v>5495491.5399999991</v>
      </c>
      <c r="J519" s="64">
        <f t="shared" si="40"/>
        <v>38585413.530000001</v>
      </c>
      <c r="K519" s="65">
        <f t="shared" si="41"/>
        <v>0.87533169903673214</v>
      </c>
      <c r="L519" s="65">
        <f t="shared" si="42"/>
        <v>-0.92737341542973906</v>
      </c>
      <c r="M519" s="65">
        <f t="shared" si="43"/>
        <v>-0.12848098515686876</v>
      </c>
      <c r="R519" s="53"/>
      <c r="S519" s="53"/>
      <c r="T519" s="53"/>
      <c r="U519" s="53"/>
      <c r="V519" s="53"/>
    </row>
    <row r="520" spans="1:22" s="51" customFormat="1" x14ac:dyDescent="0.2">
      <c r="A520" s="51" t="s">
        <v>396</v>
      </c>
      <c r="B520" s="66" t="s">
        <v>114</v>
      </c>
      <c r="C520" s="51" t="s">
        <v>115</v>
      </c>
      <c r="D520" s="56">
        <v>0</v>
      </c>
      <c r="E520" s="56">
        <v>0</v>
      </c>
      <c r="F520" s="56">
        <v>0</v>
      </c>
      <c r="G520" s="56">
        <v>0</v>
      </c>
      <c r="H520" s="56">
        <v>0</v>
      </c>
      <c r="I520" s="56">
        <f t="shared" si="39"/>
        <v>0</v>
      </c>
      <c r="J520" s="56">
        <f t="shared" si="40"/>
        <v>0</v>
      </c>
      <c r="K520" s="57" t="str">
        <f t="shared" si="41"/>
        <v>NA</v>
      </c>
      <c r="L520" s="57" t="str">
        <f t="shared" si="42"/>
        <v>NA</v>
      </c>
      <c r="M520" s="57" t="str">
        <f t="shared" si="43"/>
        <v>NA</v>
      </c>
      <c r="R520" s="53"/>
      <c r="S520" s="53"/>
      <c r="T520" s="53"/>
      <c r="U520" s="53"/>
      <c r="V520" s="53"/>
    </row>
    <row r="521" spans="1:22" s="51" customFormat="1" x14ac:dyDescent="0.2">
      <c r="B521" s="66" t="s">
        <v>232</v>
      </c>
      <c r="C521" s="51" t="s">
        <v>233</v>
      </c>
      <c r="D521" s="56">
        <v>88230</v>
      </c>
      <c r="E521" s="56">
        <v>88230</v>
      </c>
      <c r="F521" s="56">
        <v>10041.93</v>
      </c>
      <c r="G521" s="56">
        <v>10041.93</v>
      </c>
      <c r="H521" s="56">
        <v>0</v>
      </c>
      <c r="I521" s="56">
        <f t="shared" si="39"/>
        <v>10041.93</v>
      </c>
      <c r="J521" s="56">
        <f t="shared" si="40"/>
        <v>78188.070000000007</v>
      </c>
      <c r="K521" s="57">
        <f t="shared" si="41"/>
        <v>0.88618463107786472</v>
      </c>
      <c r="L521" s="57">
        <f t="shared" si="42"/>
        <v>-0.88618463107786472</v>
      </c>
      <c r="M521" s="57">
        <f t="shared" si="43"/>
        <v>0.36578442706562397</v>
      </c>
      <c r="R521" s="53"/>
      <c r="S521" s="53"/>
      <c r="T521" s="53"/>
      <c r="U521" s="53"/>
      <c r="V521" s="53"/>
    </row>
    <row r="522" spans="1:22" s="51" customFormat="1" x14ac:dyDescent="0.2">
      <c r="B522" s="66" t="s">
        <v>126</v>
      </c>
      <c r="C522" s="51" t="s">
        <v>127</v>
      </c>
      <c r="D522" s="56">
        <v>0</v>
      </c>
      <c r="E522" s="56">
        <v>0</v>
      </c>
      <c r="F522" s="56">
        <v>0</v>
      </c>
      <c r="G522" s="56">
        <v>0</v>
      </c>
      <c r="H522" s="56">
        <v>0</v>
      </c>
      <c r="I522" s="56">
        <f t="shared" si="39"/>
        <v>0</v>
      </c>
      <c r="J522" s="56">
        <f t="shared" si="40"/>
        <v>0</v>
      </c>
      <c r="K522" s="57" t="str">
        <f t="shared" si="41"/>
        <v>NA</v>
      </c>
      <c r="L522" s="57" t="str">
        <f t="shared" si="42"/>
        <v>NA</v>
      </c>
      <c r="M522" s="57" t="str">
        <f t="shared" si="43"/>
        <v>NA</v>
      </c>
      <c r="R522" s="53"/>
      <c r="S522" s="53"/>
      <c r="T522" s="53"/>
      <c r="U522" s="53"/>
      <c r="V522" s="53"/>
    </row>
    <row r="523" spans="1:22" s="51" customFormat="1" x14ac:dyDescent="0.2">
      <c r="B523" s="66" t="s">
        <v>130</v>
      </c>
      <c r="C523" s="51" t="s">
        <v>131</v>
      </c>
      <c r="D523" s="56">
        <v>712279</v>
      </c>
      <c r="E523" s="56">
        <v>712279</v>
      </c>
      <c r="F523" s="56">
        <v>20405.740000000002</v>
      </c>
      <c r="G523" s="56">
        <v>20405.740000000002</v>
      </c>
      <c r="H523" s="56">
        <v>0</v>
      </c>
      <c r="I523" s="56">
        <f t="shared" si="39"/>
        <v>20405.740000000002</v>
      </c>
      <c r="J523" s="56">
        <f t="shared" si="40"/>
        <v>691873.26</v>
      </c>
      <c r="K523" s="57">
        <f t="shared" si="41"/>
        <v>0.97135147884466622</v>
      </c>
      <c r="L523" s="57">
        <f t="shared" si="42"/>
        <v>-0.97135147884466622</v>
      </c>
      <c r="M523" s="57">
        <f t="shared" si="43"/>
        <v>-0.65621774613599448</v>
      </c>
      <c r="R523" s="53"/>
      <c r="S523" s="53"/>
      <c r="T523" s="53"/>
      <c r="U523" s="53"/>
      <c r="V523" s="53"/>
    </row>
    <row r="524" spans="1:22" s="51" customFormat="1" x14ac:dyDescent="0.2">
      <c r="B524" s="66" t="s">
        <v>132</v>
      </c>
      <c r="C524" s="51" t="s">
        <v>133</v>
      </c>
      <c r="D524" s="56">
        <v>0</v>
      </c>
      <c r="E524" s="56">
        <v>0</v>
      </c>
      <c r="F524" s="56">
        <v>0</v>
      </c>
      <c r="G524" s="56">
        <v>0</v>
      </c>
      <c r="H524" s="56">
        <v>0</v>
      </c>
      <c r="I524" s="56">
        <f t="shared" si="39"/>
        <v>0</v>
      </c>
      <c r="J524" s="56">
        <f t="shared" si="40"/>
        <v>0</v>
      </c>
      <c r="K524" s="57" t="str">
        <f t="shared" si="41"/>
        <v>NA</v>
      </c>
      <c r="L524" s="57" t="str">
        <f t="shared" si="42"/>
        <v>NA</v>
      </c>
      <c r="M524" s="57" t="str">
        <f t="shared" si="43"/>
        <v>NA</v>
      </c>
      <c r="R524" s="53"/>
      <c r="S524" s="53"/>
      <c r="T524" s="53"/>
      <c r="U524" s="53"/>
      <c r="V524" s="53"/>
    </row>
    <row r="525" spans="1:22" s="51" customFormat="1" x14ac:dyDescent="0.2">
      <c r="B525" s="66" t="s">
        <v>136</v>
      </c>
      <c r="C525" s="51" t="s">
        <v>137</v>
      </c>
      <c r="D525" s="56">
        <v>14500</v>
      </c>
      <c r="E525" s="56">
        <v>14500</v>
      </c>
      <c r="F525" s="56">
        <v>2339.36</v>
      </c>
      <c r="G525" s="56">
        <v>2339.36</v>
      </c>
      <c r="H525" s="56">
        <v>0</v>
      </c>
      <c r="I525" s="56">
        <f t="shared" si="39"/>
        <v>2339.36</v>
      </c>
      <c r="J525" s="56">
        <f t="shared" si="40"/>
        <v>12160.64</v>
      </c>
      <c r="K525" s="57">
        <f t="shared" si="41"/>
        <v>0.83866482758620686</v>
      </c>
      <c r="L525" s="57">
        <f t="shared" si="42"/>
        <v>-0.83866482758620686</v>
      </c>
      <c r="M525" s="57">
        <f t="shared" si="43"/>
        <v>0.93602206896551743</v>
      </c>
      <c r="R525" s="53"/>
      <c r="S525" s="53"/>
      <c r="T525" s="53"/>
      <c r="U525" s="53"/>
      <c r="V525" s="53"/>
    </row>
    <row r="526" spans="1:22" s="51" customFormat="1" x14ac:dyDescent="0.2">
      <c r="B526" s="66" t="s">
        <v>138</v>
      </c>
      <c r="C526" s="51" t="s">
        <v>139</v>
      </c>
      <c r="D526" s="56">
        <v>0</v>
      </c>
      <c r="E526" s="56">
        <v>0</v>
      </c>
      <c r="F526" s="56">
        <v>434.40000000000003</v>
      </c>
      <c r="G526" s="56">
        <v>434.40000000000003</v>
      </c>
      <c r="H526" s="56">
        <v>0</v>
      </c>
      <c r="I526" s="56">
        <f t="shared" si="39"/>
        <v>434.40000000000003</v>
      </c>
      <c r="J526" s="56">
        <f t="shared" si="40"/>
        <v>-434.40000000000003</v>
      </c>
      <c r="K526" s="57" t="str">
        <f t="shared" si="41"/>
        <v>NA</v>
      </c>
      <c r="L526" s="57" t="str">
        <f t="shared" si="42"/>
        <v>NA</v>
      </c>
      <c r="M526" s="57" t="str">
        <f t="shared" si="43"/>
        <v>NA</v>
      </c>
      <c r="R526" s="53"/>
      <c r="S526" s="53"/>
      <c r="T526" s="53"/>
      <c r="U526" s="53"/>
      <c r="V526" s="53"/>
    </row>
    <row r="527" spans="1:22" s="51" customFormat="1" x14ac:dyDescent="0.2">
      <c r="B527" s="66" t="s">
        <v>140</v>
      </c>
      <c r="C527" s="51" t="s">
        <v>141</v>
      </c>
      <c r="D527" s="56">
        <v>18334.189999999999</v>
      </c>
      <c r="E527" s="56">
        <v>18334.189999999999</v>
      </c>
      <c r="F527" s="56">
        <v>3714.71</v>
      </c>
      <c r="G527" s="56">
        <v>3714.71</v>
      </c>
      <c r="H527" s="56">
        <v>0</v>
      </c>
      <c r="I527" s="56">
        <f t="shared" si="39"/>
        <v>3714.71</v>
      </c>
      <c r="J527" s="56">
        <f t="shared" si="40"/>
        <v>14619.48</v>
      </c>
      <c r="K527" s="57">
        <f t="shared" si="41"/>
        <v>0.79738892200855349</v>
      </c>
      <c r="L527" s="57">
        <f t="shared" si="42"/>
        <v>-0.79738892200855349</v>
      </c>
      <c r="M527" s="57">
        <f t="shared" si="43"/>
        <v>1.431332935897359</v>
      </c>
      <c r="R527" s="53"/>
      <c r="S527" s="53"/>
      <c r="T527" s="53"/>
      <c r="U527" s="53"/>
      <c r="V527" s="53"/>
    </row>
    <row r="528" spans="1:22" s="51" customFormat="1" x14ac:dyDescent="0.2">
      <c r="B528" s="66" t="s">
        <v>274</v>
      </c>
      <c r="C528" s="51" t="s">
        <v>275</v>
      </c>
      <c r="D528" s="56">
        <v>14000</v>
      </c>
      <c r="E528" s="56">
        <v>14000</v>
      </c>
      <c r="F528" s="56">
        <v>0</v>
      </c>
      <c r="G528" s="56">
        <v>0</v>
      </c>
      <c r="H528" s="56">
        <v>0</v>
      </c>
      <c r="I528" s="56">
        <f t="shared" si="39"/>
        <v>0</v>
      </c>
      <c r="J528" s="56">
        <f t="shared" si="40"/>
        <v>14000</v>
      </c>
      <c r="K528" s="57">
        <f t="shared" si="41"/>
        <v>1</v>
      </c>
      <c r="L528" s="57">
        <f t="shared" si="42"/>
        <v>-1</v>
      </c>
      <c r="M528" s="57">
        <f t="shared" si="43"/>
        <v>-1</v>
      </c>
      <c r="R528" s="53"/>
      <c r="S528" s="53"/>
      <c r="T528" s="53"/>
      <c r="U528" s="53"/>
      <c r="V528" s="53"/>
    </row>
    <row r="529" spans="1:22" s="51" customFormat="1" x14ac:dyDescent="0.2">
      <c r="B529" s="66" t="s">
        <v>154</v>
      </c>
      <c r="C529" s="51" t="s">
        <v>155</v>
      </c>
      <c r="D529" s="56">
        <v>53211.360000000001</v>
      </c>
      <c r="E529" s="56">
        <v>53211.360000000001</v>
      </c>
      <c r="F529" s="56">
        <v>326.01</v>
      </c>
      <c r="G529" s="56">
        <v>326.01</v>
      </c>
      <c r="H529" s="56">
        <v>0</v>
      </c>
      <c r="I529" s="56">
        <f t="shared" si="29"/>
        <v>326.01</v>
      </c>
      <c r="J529" s="56">
        <f t="shared" si="30"/>
        <v>52885.35</v>
      </c>
      <c r="K529" s="57">
        <f t="shared" si="31"/>
        <v>0.99387330073878954</v>
      </c>
      <c r="L529" s="57">
        <f t="shared" si="32"/>
        <v>-0.99387330073878954</v>
      </c>
      <c r="M529" s="57">
        <f t="shared" si="33"/>
        <v>-0.92647960886547531</v>
      </c>
      <c r="R529" s="53"/>
      <c r="S529" s="53"/>
      <c r="T529" s="53"/>
      <c r="U529" s="53"/>
      <c r="V529" s="53"/>
    </row>
    <row r="530" spans="1:22" s="51" customFormat="1" x14ac:dyDescent="0.2">
      <c r="B530" s="66" t="s">
        <v>156</v>
      </c>
      <c r="C530" s="51" t="s">
        <v>157</v>
      </c>
      <c r="D530" s="56">
        <v>0</v>
      </c>
      <c r="E530" s="56">
        <v>0</v>
      </c>
      <c r="F530" s="56">
        <v>0</v>
      </c>
      <c r="G530" s="56">
        <v>0</v>
      </c>
      <c r="H530" s="56">
        <v>0</v>
      </c>
      <c r="I530" s="56">
        <f t="shared" si="29"/>
        <v>0</v>
      </c>
      <c r="J530" s="56">
        <f t="shared" si="30"/>
        <v>0</v>
      </c>
      <c r="K530" s="57" t="str">
        <f t="shared" si="31"/>
        <v>NA</v>
      </c>
      <c r="L530" s="57" t="str">
        <f t="shared" si="32"/>
        <v>NA</v>
      </c>
      <c r="M530" s="57" t="str">
        <f t="shared" si="33"/>
        <v>NA</v>
      </c>
      <c r="R530" s="53"/>
      <c r="S530" s="53"/>
      <c r="T530" s="53"/>
      <c r="U530" s="53"/>
      <c r="V530" s="53"/>
    </row>
    <row r="531" spans="1:22" s="51" customFormat="1" x14ac:dyDescent="0.2">
      <c r="B531" s="66" t="s">
        <v>186</v>
      </c>
      <c r="C531" s="51" t="s">
        <v>187</v>
      </c>
      <c r="D531" s="56">
        <v>53460</v>
      </c>
      <c r="E531" s="56">
        <v>53460</v>
      </c>
      <c r="F531" s="56">
        <v>0</v>
      </c>
      <c r="G531" s="56">
        <v>0</v>
      </c>
      <c r="H531" s="56">
        <v>0</v>
      </c>
      <c r="I531" s="56">
        <f t="shared" si="29"/>
        <v>0</v>
      </c>
      <c r="J531" s="56">
        <f t="shared" si="30"/>
        <v>53460</v>
      </c>
      <c r="K531" s="57">
        <f t="shared" si="31"/>
        <v>1</v>
      </c>
      <c r="L531" s="57">
        <f t="shared" si="32"/>
        <v>-1</v>
      </c>
      <c r="M531" s="57">
        <f t="shared" si="33"/>
        <v>-1</v>
      </c>
      <c r="R531" s="53"/>
      <c r="S531" s="53"/>
      <c r="T531" s="53"/>
      <c r="U531" s="53"/>
      <c r="V531" s="53"/>
    </row>
    <row r="532" spans="1:22" s="51" customFormat="1" x14ac:dyDescent="0.2">
      <c r="B532" s="66" t="s">
        <v>218</v>
      </c>
      <c r="C532" s="51" t="s">
        <v>219</v>
      </c>
      <c r="D532" s="56">
        <v>538678.74</v>
      </c>
      <c r="E532" s="56">
        <v>538678.74</v>
      </c>
      <c r="F532" s="56">
        <v>0</v>
      </c>
      <c r="G532" s="56">
        <v>0</v>
      </c>
      <c r="H532" s="56">
        <v>0</v>
      </c>
      <c r="I532" s="56">
        <f t="shared" si="29"/>
        <v>0</v>
      </c>
      <c r="J532" s="56">
        <f t="shared" si="30"/>
        <v>538678.74</v>
      </c>
      <c r="K532" s="57">
        <f t="shared" si="31"/>
        <v>1</v>
      </c>
      <c r="L532" s="57">
        <f t="shared" si="32"/>
        <v>-1</v>
      </c>
      <c r="M532" s="57">
        <f t="shared" si="33"/>
        <v>-1</v>
      </c>
      <c r="R532" s="53"/>
      <c r="S532" s="53"/>
      <c r="T532" s="53"/>
      <c r="U532" s="53"/>
      <c r="V532" s="53"/>
    </row>
    <row r="533" spans="1:22" s="51" customFormat="1" x14ac:dyDescent="0.2">
      <c r="A533" s="63" t="s">
        <v>397</v>
      </c>
      <c r="B533" s="71"/>
      <c r="C533" s="63"/>
      <c r="D533" s="64">
        <v>1492693.29</v>
      </c>
      <c r="E533" s="64">
        <v>1492693.29</v>
      </c>
      <c r="F533" s="64">
        <v>37262.15</v>
      </c>
      <c r="G533" s="64">
        <v>37262.15</v>
      </c>
      <c r="H533" s="64">
        <v>0</v>
      </c>
      <c r="I533" s="64">
        <f t="shared" si="29"/>
        <v>37262.15</v>
      </c>
      <c r="J533" s="64">
        <f t="shared" si="30"/>
        <v>1455431.1400000001</v>
      </c>
      <c r="K533" s="65">
        <f t="shared" si="31"/>
        <v>0.97503696824415953</v>
      </c>
      <c r="L533" s="65">
        <f t="shared" si="32"/>
        <v>-0.97503696824415953</v>
      </c>
      <c r="M533" s="65">
        <f t="shared" si="33"/>
        <v>-0.70044361892991414</v>
      </c>
      <c r="R533" s="53"/>
      <c r="S533" s="53"/>
      <c r="T533" s="53"/>
      <c r="U533" s="53"/>
      <c r="V533" s="53"/>
    </row>
    <row r="534" spans="1:22" s="51" customFormat="1" x14ac:dyDescent="0.2">
      <c r="A534" s="51" t="s">
        <v>398</v>
      </c>
      <c r="B534" s="66" t="s">
        <v>130</v>
      </c>
      <c r="C534" s="51" t="s">
        <v>131</v>
      </c>
      <c r="D534" s="56">
        <v>16273</v>
      </c>
      <c r="E534" s="56">
        <v>16273</v>
      </c>
      <c r="F534" s="56">
        <v>0</v>
      </c>
      <c r="G534" s="56">
        <v>0</v>
      </c>
      <c r="H534" s="56">
        <v>0</v>
      </c>
      <c r="I534" s="56">
        <f t="shared" si="29"/>
        <v>0</v>
      </c>
      <c r="J534" s="56">
        <f t="shared" si="30"/>
        <v>16273</v>
      </c>
      <c r="K534" s="57">
        <f t="shared" si="31"/>
        <v>1</v>
      </c>
      <c r="L534" s="57">
        <f t="shared" si="32"/>
        <v>-1</v>
      </c>
      <c r="M534" s="57">
        <f t="shared" si="33"/>
        <v>-1</v>
      </c>
      <c r="R534" s="53"/>
      <c r="S534" s="53"/>
      <c r="T534" s="53"/>
      <c r="U534" s="53"/>
      <c r="V534" s="53"/>
    </row>
    <row r="535" spans="1:22" s="51" customFormat="1" x14ac:dyDescent="0.2">
      <c r="B535" s="66" t="s">
        <v>274</v>
      </c>
      <c r="C535" s="51" t="s">
        <v>275</v>
      </c>
      <c r="D535" s="56">
        <v>335000</v>
      </c>
      <c r="E535" s="56">
        <v>335000</v>
      </c>
      <c r="F535" s="56">
        <v>0</v>
      </c>
      <c r="G535" s="56">
        <v>0</v>
      </c>
      <c r="H535" s="56">
        <v>0</v>
      </c>
      <c r="I535" s="56">
        <f t="shared" si="29"/>
        <v>0</v>
      </c>
      <c r="J535" s="56">
        <f t="shared" si="30"/>
        <v>335000</v>
      </c>
      <c r="K535" s="57">
        <f t="shared" si="31"/>
        <v>1</v>
      </c>
      <c r="L535" s="57">
        <f t="shared" si="32"/>
        <v>-1</v>
      </c>
      <c r="M535" s="57">
        <f t="shared" si="33"/>
        <v>-1</v>
      </c>
      <c r="R535" s="53"/>
      <c r="S535" s="53"/>
      <c r="T535" s="53"/>
      <c r="U535" s="53"/>
      <c r="V535" s="53"/>
    </row>
    <row r="536" spans="1:22" s="51" customFormat="1" x14ac:dyDescent="0.2">
      <c r="B536" s="66" t="s">
        <v>154</v>
      </c>
      <c r="C536" s="51" t="s">
        <v>155</v>
      </c>
      <c r="D536" s="56">
        <v>0</v>
      </c>
      <c r="E536" s="56">
        <v>0</v>
      </c>
      <c r="F536" s="56">
        <v>0</v>
      </c>
      <c r="G536" s="56">
        <v>0</v>
      </c>
      <c r="H536" s="56">
        <v>0</v>
      </c>
      <c r="I536" s="56">
        <f t="shared" ref="I536:I560" si="59">SUM(G536:H536)</f>
        <v>0</v>
      </c>
      <c r="J536" s="56">
        <f t="shared" ref="J536:J560" si="60">E536-I536</f>
        <v>0</v>
      </c>
      <c r="K536" s="57" t="str">
        <f t="shared" ref="K536:K560" si="61">IF(E536=0,"NA",J536/E536)</f>
        <v>NA</v>
      </c>
      <c r="L536" s="57" t="str">
        <f t="shared" ref="L536:L560" si="62">IF(E536=0,"NA",(  ( F536 - (E536/$L$6)) / (E536/$L$6)))</f>
        <v>NA</v>
      </c>
      <c r="M536" s="57" t="str">
        <f t="shared" ref="M536:M560" si="63">IF(E536=0,"NA",(  ( G536 - ($M$6*(E536/12))) / ($M$6*(E536/12))))</f>
        <v>NA</v>
      </c>
      <c r="R536" s="53"/>
      <c r="S536" s="53"/>
      <c r="T536" s="53"/>
      <c r="U536" s="53"/>
      <c r="V536" s="53"/>
    </row>
    <row r="537" spans="1:22" s="51" customFormat="1" x14ac:dyDescent="0.2">
      <c r="B537" s="66" t="s">
        <v>212</v>
      </c>
      <c r="C537" s="51" t="s">
        <v>213</v>
      </c>
      <c r="D537" s="56">
        <v>0</v>
      </c>
      <c r="E537" s="56">
        <v>0</v>
      </c>
      <c r="F537" s="56">
        <v>0</v>
      </c>
      <c r="G537" s="56">
        <v>0</v>
      </c>
      <c r="H537" s="56">
        <v>0</v>
      </c>
      <c r="I537" s="56">
        <f t="shared" si="59"/>
        <v>0</v>
      </c>
      <c r="J537" s="56">
        <f t="shared" si="60"/>
        <v>0</v>
      </c>
      <c r="K537" s="57" t="str">
        <f t="shared" si="61"/>
        <v>NA</v>
      </c>
      <c r="L537" s="57" t="str">
        <f t="shared" si="62"/>
        <v>NA</v>
      </c>
      <c r="M537" s="57" t="str">
        <f t="shared" si="63"/>
        <v>NA</v>
      </c>
      <c r="R537" s="53"/>
      <c r="S537" s="53"/>
      <c r="T537" s="53"/>
      <c r="U537" s="53"/>
      <c r="V537" s="53"/>
    </row>
    <row r="538" spans="1:22" s="51" customFormat="1" x14ac:dyDescent="0.2">
      <c r="A538" s="63" t="s">
        <v>399</v>
      </c>
      <c r="B538" s="71"/>
      <c r="C538" s="63"/>
      <c r="D538" s="64">
        <v>351273</v>
      </c>
      <c r="E538" s="64">
        <v>351273</v>
      </c>
      <c r="F538" s="64">
        <v>0</v>
      </c>
      <c r="G538" s="64">
        <v>0</v>
      </c>
      <c r="H538" s="64">
        <v>0</v>
      </c>
      <c r="I538" s="64">
        <f t="shared" si="59"/>
        <v>0</v>
      </c>
      <c r="J538" s="64">
        <f t="shared" si="60"/>
        <v>351273</v>
      </c>
      <c r="K538" s="65">
        <f t="shared" si="61"/>
        <v>1</v>
      </c>
      <c r="L538" s="65">
        <f t="shared" si="62"/>
        <v>-1</v>
      </c>
      <c r="M538" s="65">
        <f t="shared" si="63"/>
        <v>-1</v>
      </c>
      <c r="R538" s="53"/>
      <c r="S538" s="53"/>
      <c r="T538" s="53"/>
      <c r="U538" s="53"/>
      <c r="V538" s="53"/>
    </row>
    <row r="539" spans="1:22" s="51" customFormat="1" x14ac:dyDescent="0.2">
      <c r="A539" s="51" t="s">
        <v>400</v>
      </c>
      <c r="B539" s="66" t="s">
        <v>317</v>
      </c>
      <c r="C539" s="51" t="s">
        <v>318</v>
      </c>
      <c r="D539" s="56">
        <v>0</v>
      </c>
      <c r="E539" s="56">
        <v>0</v>
      </c>
      <c r="F539" s="56">
        <v>0</v>
      </c>
      <c r="G539" s="56">
        <v>0</v>
      </c>
      <c r="H539" s="56">
        <v>0</v>
      </c>
      <c r="I539" s="56">
        <f t="shared" si="59"/>
        <v>0</v>
      </c>
      <c r="J539" s="56">
        <f t="shared" si="60"/>
        <v>0</v>
      </c>
      <c r="K539" s="57" t="str">
        <f t="shared" si="61"/>
        <v>NA</v>
      </c>
      <c r="L539" s="57" t="str">
        <f t="shared" si="62"/>
        <v>NA</v>
      </c>
      <c r="M539" s="57" t="str">
        <f t="shared" si="63"/>
        <v>NA</v>
      </c>
      <c r="R539" s="53"/>
      <c r="S539" s="53"/>
      <c r="T539" s="53"/>
      <c r="U539" s="53"/>
      <c r="V539" s="53"/>
    </row>
    <row r="540" spans="1:22" s="51" customFormat="1" x14ac:dyDescent="0.2">
      <c r="B540" s="66" t="s">
        <v>130</v>
      </c>
      <c r="C540" s="51" t="s">
        <v>131</v>
      </c>
      <c r="D540" s="56">
        <v>0</v>
      </c>
      <c r="E540" s="56">
        <v>0</v>
      </c>
      <c r="F540" s="56">
        <v>0</v>
      </c>
      <c r="G540" s="56">
        <v>0</v>
      </c>
      <c r="H540" s="56">
        <v>0</v>
      </c>
      <c r="I540" s="56">
        <f t="shared" si="59"/>
        <v>0</v>
      </c>
      <c r="J540" s="56">
        <f t="shared" si="60"/>
        <v>0</v>
      </c>
      <c r="K540" s="57" t="str">
        <f t="shared" si="61"/>
        <v>NA</v>
      </c>
      <c r="L540" s="57" t="str">
        <f t="shared" si="62"/>
        <v>NA</v>
      </c>
      <c r="M540" s="57" t="str">
        <f t="shared" si="63"/>
        <v>NA</v>
      </c>
      <c r="R540" s="53"/>
      <c r="S540" s="53"/>
      <c r="T540" s="53"/>
      <c r="U540" s="53"/>
      <c r="V540" s="53"/>
    </row>
    <row r="541" spans="1:22" s="51" customFormat="1" x14ac:dyDescent="0.2">
      <c r="B541" s="66" t="s">
        <v>136</v>
      </c>
      <c r="C541" s="51" t="s">
        <v>137</v>
      </c>
      <c r="D541" s="56">
        <v>0</v>
      </c>
      <c r="E541" s="56">
        <v>0</v>
      </c>
      <c r="F541" s="56">
        <v>0</v>
      </c>
      <c r="G541" s="56">
        <v>0</v>
      </c>
      <c r="H541" s="56">
        <v>0</v>
      </c>
      <c r="I541" s="56">
        <f t="shared" si="59"/>
        <v>0</v>
      </c>
      <c r="J541" s="56">
        <f t="shared" si="60"/>
        <v>0</v>
      </c>
      <c r="K541" s="57" t="str">
        <f t="shared" si="61"/>
        <v>NA</v>
      </c>
      <c r="L541" s="57" t="str">
        <f t="shared" si="62"/>
        <v>NA</v>
      </c>
      <c r="M541" s="57" t="str">
        <f t="shared" si="63"/>
        <v>NA</v>
      </c>
      <c r="R541" s="53"/>
      <c r="S541" s="53"/>
      <c r="T541" s="53"/>
      <c r="U541" s="53"/>
      <c r="V541" s="53"/>
    </row>
    <row r="542" spans="1:22" s="51" customFormat="1" x14ac:dyDescent="0.2">
      <c r="B542" s="66" t="s">
        <v>138</v>
      </c>
      <c r="C542" s="51" t="s">
        <v>139</v>
      </c>
      <c r="D542" s="56">
        <v>0</v>
      </c>
      <c r="E542" s="56">
        <v>0</v>
      </c>
      <c r="F542" s="56">
        <v>0</v>
      </c>
      <c r="G542" s="56">
        <v>0</v>
      </c>
      <c r="H542" s="56">
        <v>0</v>
      </c>
      <c r="I542" s="56">
        <f t="shared" si="59"/>
        <v>0</v>
      </c>
      <c r="J542" s="56">
        <f t="shared" si="60"/>
        <v>0</v>
      </c>
      <c r="K542" s="57" t="str">
        <f t="shared" si="61"/>
        <v>NA</v>
      </c>
      <c r="L542" s="57" t="str">
        <f t="shared" si="62"/>
        <v>NA</v>
      </c>
      <c r="M542" s="57" t="str">
        <f t="shared" si="63"/>
        <v>NA</v>
      </c>
      <c r="R542" s="53"/>
      <c r="S542" s="53"/>
      <c r="T542" s="53"/>
      <c r="U542" s="53"/>
      <c r="V542" s="53"/>
    </row>
    <row r="543" spans="1:22" s="51" customFormat="1" x14ac:dyDescent="0.2">
      <c r="B543" s="66" t="s">
        <v>140</v>
      </c>
      <c r="C543" s="51" t="s">
        <v>141</v>
      </c>
      <c r="D543" s="56">
        <v>0</v>
      </c>
      <c r="E543" s="56">
        <v>0</v>
      </c>
      <c r="F543" s="56">
        <v>0</v>
      </c>
      <c r="G543" s="56">
        <v>0</v>
      </c>
      <c r="H543" s="56">
        <v>0</v>
      </c>
      <c r="I543" s="56">
        <f t="shared" si="59"/>
        <v>0</v>
      </c>
      <c r="J543" s="56">
        <f t="shared" si="60"/>
        <v>0</v>
      </c>
      <c r="K543" s="57" t="str">
        <f t="shared" si="61"/>
        <v>NA</v>
      </c>
      <c r="L543" s="57" t="str">
        <f t="shared" si="62"/>
        <v>NA</v>
      </c>
      <c r="M543" s="57" t="str">
        <f t="shared" si="63"/>
        <v>NA</v>
      </c>
      <c r="R543" s="53"/>
      <c r="S543" s="53"/>
      <c r="T543" s="53"/>
      <c r="U543" s="53"/>
      <c r="V543" s="53"/>
    </row>
    <row r="544" spans="1:22" s="51" customFormat="1" x14ac:dyDescent="0.2">
      <c r="B544" s="66" t="s">
        <v>154</v>
      </c>
      <c r="C544" s="51" t="s">
        <v>155</v>
      </c>
      <c r="D544" s="56">
        <v>0</v>
      </c>
      <c r="E544" s="56">
        <v>0</v>
      </c>
      <c r="F544" s="56">
        <v>0</v>
      </c>
      <c r="G544" s="56">
        <v>0</v>
      </c>
      <c r="H544" s="56">
        <v>0</v>
      </c>
      <c r="I544" s="56">
        <f t="shared" si="59"/>
        <v>0</v>
      </c>
      <c r="J544" s="56">
        <f t="shared" si="60"/>
        <v>0</v>
      </c>
      <c r="K544" s="57" t="str">
        <f t="shared" si="61"/>
        <v>NA</v>
      </c>
      <c r="L544" s="57" t="str">
        <f t="shared" si="62"/>
        <v>NA</v>
      </c>
      <c r="M544" s="57" t="str">
        <f t="shared" si="63"/>
        <v>NA</v>
      </c>
      <c r="R544" s="53"/>
      <c r="S544" s="53"/>
      <c r="T544" s="53"/>
      <c r="U544" s="53"/>
      <c r="V544" s="53"/>
    </row>
    <row r="545" spans="1:22" s="51" customFormat="1" x14ac:dyDescent="0.2">
      <c r="B545" s="66" t="s">
        <v>478</v>
      </c>
      <c r="C545" s="51" t="s">
        <v>479</v>
      </c>
      <c r="D545" s="56">
        <v>1502100</v>
      </c>
      <c r="E545" s="56">
        <v>1502100</v>
      </c>
      <c r="F545" s="56">
        <v>0</v>
      </c>
      <c r="G545" s="56">
        <v>0</v>
      </c>
      <c r="H545" s="56">
        <v>0</v>
      </c>
      <c r="I545" s="56">
        <f t="shared" si="59"/>
        <v>0</v>
      </c>
      <c r="J545" s="56">
        <f t="shared" si="60"/>
        <v>1502100</v>
      </c>
      <c r="K545" s="57">
        <f t="shared" si="61"/>
        <v>1</v>
      </c>
      <c r="L545" s="57">
        <f t="shared" si="62"/>
        <v>-1</v>
      </c>
      <c r="M545" s="57">
        <f t="shared" si="63"/>
        <v>-1</v>
      </c>
      <c r="R545" s="53"/>
      <c r="S545" s="53"/>
      <c r="T545" s="53"/>
      <c r="U545" s="53"/>
      <c r="V545" s="53"/>
    </row>
    <row r="546" spans="1:22" s="51" customFormat="1" x14ac:dyDescent="0.2">
      <c r="A546" s="63" t="s">
        <v>401</v>
      </c>
      <c r="B546" s="71"/>
      <c r="C546" s="63"/>
      <c r="D546" s="64">
        <v>1502100</v>
      </c>
      <c r="E546" s="64">
        <v>1502100</v>
      </c>
      <c r="F546" s="64">
        <v>0</v>
      </c>
      <c r="G546" s="64">
        <v>0</v>
      </c>
      <c r="H546" s="64">
        <v>0</v>
      </c>
      <c r="I546" s="64">
        <f t="shared" si="59"/>
        <v>0</v>
      </c>
      <c r="J546" s="64">
        <f t="shared" si="60"/>
        <v>1502100</v>
      </c>
      <c r="K546" s="65">
        <f t="shared" si="61"/>
        <v>1</v>
      </c>
      <c r="L546" s="65">
        <f t="shared" si="62"/>
        <v>-1</v>
      </c>
      <c r="M546" s="65">
        <f t="shared" si="63"/>
        <v>-1</v>
      </c>
      <c r="R546" s="53"/>
      <c r="S546" s="53"/>
      <c r="T546" s="53"/>
      <c r="U546" s="53"/>
      <c r="V546" s="53"/>
    </row>
    <row r="547" spans="1:22" s="51" customFormat="1" x14ac:dyDescent="0.2">
      <c r="A547" s="51" t="s">
        <v>402</v>
      </c>
      <c r="B547" s="66" t="s">
        <v>130</v>
      </c>
      <c r="C547" s="51" t="s">
        <v>131</v>
      </c>
      <c r="D547" s="56">
        <v>0</v>
      </c>
      <c r="E547" s="56">
        <v>0</v>
      </c>
      <c r="F547" s="56">
        <v>0</v>
      </c>
      <c r="G547" s="56">
        <v>0</v>
      </c>
      <c r="H547" s="56">
        <v>0</v>
      </c>
      <c r="I547" s="56">
        <f t="shared" si="59"/>
        <v>0</v>
      </c>
      <c r="J547" s="56">
        <f t="shared" si="60"/>
        <v>0</v>
      </c>
      <c r="K547" s="57" t="str">
        <f t="shared" si="61"/>
        <v>NA</v>
      </c>
      <c r="L547" s="57" t="str">
        <f t="shared" si="62"/>
        <v>NA</v>
      </c>
      <c r="M547" s="57" t="str">
        <f t="shared" si="63"/>
        <v>NA</v>
      </c>
      <c r="R547" s="53"/>
      <c r="S547" s="53"/>
      <c r="T547" s="53"/>
      <c r="U547" s="53"/>
      <c r="V547" s="53"/>
    </row>
    <row r="548" spans="1:22" s="51" customFormat="1" x14ac:dyDescent="0.2">
      <c r="B548" s="66" t="s">
        <v>154</v>
      </c>
      <c r="C548" s="51" t="s">
        <v>155</v>
      </c>
      <c r="D548" s="56">
        <v>0</v>
      </c>
      <c r="E548" s="56">
        <v>0</v>
      </c>
      <c r="F548" s="56">
        <v>0</v>
      </c>
      <c r="G548" s="56">
        <v>0</v>
      </c>
      <c r="H548" s="56">
        <v>0</v>
      </c>
      <c r="I548" s="56">
        <f t="shared" si="59"/>
        <v>0</v>
      </c>
      <c r="J548" s="56">
        <f t="shared" si="60"/>
        <v>0</v>
      </c>
      <c r="K548" s="57" t="str">
        <f t="shared" si="61"/>
        <v>NA</v>
      </c>
      <c r="L548" s="57" t="str">
        <f t="shared" si="62"/>
        <v>NA</v>
      </c>
      <c r="M548" s="57" t="str">
        <f t="shared" si="63"/>
        <v>NA</v>
      </c>
      <c r="R548" s="53"/>
      <c r="S548" s="53"/>
      <c r="T548" s="53"/>
      <c r="U548" s="53"/>
      <c r="V548" s="53"/>
    </row>
    <row r="549" spans="1:22" s="51" customFormat="1" x14ac:dyDescent="0.2">
      <c r="B549" s="66" t="s">
        <v>403</v>
      </c>
      <c r="C549" s="51" t="s">
        <v>404</v>
      </c>
      <c r="D549" s="56">
        <v>0</v>
      </c>
      <c r="E549" s="56">
        <v>0</v>
      </c>
      <c r="F549" s="56">
        <v>0</v>
      </c>
      <c r="G549" s="56">
        <v>0</v>
      </c>
      <c r="H549" s="56">
        <v>0</v>
      </c>
      <c r="I549" s="56">
        <f t="shared" si="59"/>
        <v>0</v>
      </c>
      <c r="J549" s="56">
        <f t="shared" si="60"/>
        <v>0</v>
      </c>
      <c r="K549" s="57" t="str">
        <f t="shared" si="61"/>
        <v>NA</v>
      </c>
      <c r="L549" s="57" t="str">
        <f t="shared" si="62"/>
        <v>NA</v>
      </c>
      <c r="M549" s="57" t="str">
        <f t="shared" si="63"/>
        <v>NA</v>
      </c>
      <c r="R549" s="53"/>
      <c r="S549" s="53"/>
      <c r="T549" s="53"/>
      <c r="U549" s="53"/>
      <c r="V549" s="53"/>
    </row>
    <row r="550" spans="1:22" s="51" customFormat="1" x14ac:dyDescent="0.2">
      <c r="B550" s="66" t="s">
        <v>208</v>
      </c>
      <c r="C550" s="51" t="s">
        <v>209</v>
      </c>
      <c r="D550" s="56">
        <v>0</v>
      </c>
      <c r="E550" s="56">
        <v>0</v>
      </c>
      <c r="F550" s="56">
        <v>0</v>
      </c>
      <c r="G550" s="56">
        <v>0</v>
      </c>
      <c r="H550" s="56">
        <v>0</v>
      </c>
      <c r="I550" s="56">
        <f t="shared" si="59"/>
        <v>0</v>
      </c>
      <c r="J550" s="56">
        <f t="shared" si="60"/>
        <v>0</v>
      </c>
      <c r="K550" s="57" t="str">
        <f t="shared" si="61"/>
        <v>NA</v>
      </c>
      <c r="L550" s="57" t="str">
        <f t="shared" si="62"/>
        <v>NA</v>
      </c>
      <c r="M550" s="57" t="str">
        <f t="shared" si="63"/>
        <v>NA</v>
      </c>
      <c r="R550" s="53"/>
      <c r="S550" s="53"/>
      <c r="T550" s="53"/>
      <c r="U550" s="53"/>
      <c r="V550" s="53"/>
    </row>
    <row r="551" spans="1:22" s="51" customFormat="1" x14ac:dyDescent="0.2">
      <c r="B551" s="66" t="s">
        <v>210</v>
      </c>
      <c r="C551" s="51" t="s">
        <v>211</v>
      </c>
      <c r="D551" s="56">
        <v>0</v>
      </c>
      <c r="E551" s="56">
        <v>0</v>
      </c>
      <c r="F551" s="56">
        <v>0</v>
      </c>
      <c r="G551" s="56">
        <v>0</v>
      </c>
      <c r="H551" s="56">
        <v>0</v>
      </c>
      <c r="I551" s="56">
        <f t="shared" si="59"/>
        <v>0</v>
      </c>
      <c r="J551" s="56">
        <f t="shared" si="60"/>
        <v>0</v>
      </c>
      <c r="K551" s="57" t="str">
        <f t="shared" si="61"/>
        <v>NA</v>
      </c>
      <c r="L551" s="57" t="str">
        <f t="shared" si="62"/>
        <v>NA</v>
      </c>
      <c r="M551" s="57" t="str">
        <f t="shared" si="63"/>
        <v>NA</v>
      </c>
      <c r="R551" s="53"/>
      <c r="S551" s="53"/>
      <c r="T551" s="53"/>
      <c r="U551" s="53"/>
      <c r="V551" s="53"/>
    </row>
    <row r="552" spans="1:22" s="51" customFormat="1" x14ac:dyDescent="0.2">
      <c r="B552" s="66" t="s">
        <v>212</v>
      </c>
      <c r="C552" s="51" t="s">
        <v>213</v>
      </c>
      <c r="D552" s="56">
        <v>0</v>
      </c>
      <c r="E552" s="56">
        <v>0</v>
      </c>
      <c r="F552" s="56">
        <v>0</v>
      </c>
      <c r="G552" s="56">
        <v>0</v>
      </c>
      <c r="H552" s="56">
        <v>0</v>
      </c>
      <c r="I552" s="56">
        <f t="shared" si="59"/>
        <v>0</v>
      </c>
      <c r="J552" s="56">
        <f t="shared" si="60"/>
        <v>0</v>
      </c>
      <c r="K552" s="57" t="str">
        <f t="shared" si="61"/>
        <v>NA</v>
      </c>
      <c r="L552" s="57" t="str">
        <f t="shared" si="62"/>
        <v>NA</v>
      </c>
      <c r="M552" s="57" t="str">
        <f t="shared" si="63"/>
        <v>NA</v>
      </c>
      <c r="R552" s="53"/>
      <c r="S552" s="53"/>
      <c r="T552" s="53"/>
      <c r="U552" s="53"/>
      <c r="V552" s="53"/>
    </row>
    <row r="553" spans="1:22" s="51" customFormat="1" x14ac:dyDescent="0.2">
      <c r="A553" s="63" t="s">
        <v>405</v>
      </c>
      <c r="B553" s="71"/>
      <c r="C553" s="63"/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f t="shared" si="59"/>
        <v>0</v>
      </c>
      <c r="J553" s="64">
        <f t="shared" si="60"/>
        <v>0</v>
      </c>
      <c r="K553" s="65" t="str">
        <f t="shared" si="61"/>
        <v>NA</v>
      </c>
      <c r="L553" s="65" t="str">
        <f t="shared" si="62"/>
        <v>NA</v>
      </c>
      <c r="M553" s="65" t="str">
        <f t="shared" si="63"/>
        <v>NA</v>
      </c>
      <c r="R553" s="53"/>
      <c r="S553" s="53"/>
      <c r="T553" s="53"/>
      <c r="U553" s="53"/>
      <c r="V553" s="53"/>
    </row>
    <row r="554" spans="1:22" s="51" customFormat="1" x14ac:dyDescent="0.2">
      <c r="A554" s="51" t="s">
        <v>30</v>
      </c>
      <c r="B554" s="66" t="s">
        <v>218</v>
      </c>
      <c r="C554" s="51" t="s">
        <v>219</v>
      </c>
      <c r="D554" s="56">
        <v>0</v>
      </c>
      <c r="E554" s="56">
        <v>0</v>
      </c>
      <c r="F554" s="56">
        <v>0</v>
      </c>
      <c r="G554" s="56">
        <v>0</v>
      </c>
      <c r="H554" s="56">
        <v>0</v>
      </c>
      <c r="I554" s="56">
        <f t="shared" si="59"/>
        <v>0</v>
      </c>
      <c r="J554" s="56">
        <f t="shared" si="60"/>
        <v>0</v>
      </c>
      <c r="K554" s="57" t="str">
        <f t="shared" si="61"/>
        <v>NA</v>
      </c>
      <c r="L554" s="57" t="str">
        <f t="shared" si="62"/>
        <v>NA</v>
      </c>
      <c r="M554" s="57" t="str">
        <f t="shared" si="63"/>
        <v>NA</v>
      </c>
      <c r="R554" s="53"/>
      <c r="S554" s="53"/>
      <c r="T554" s="53"/>
      <c r="U554" s="53"/>
      <c r="V554" s="53"/>
    </row>
    <row r="555" spans="1:22" s="51" customFormat="1" x14ac:dyDescent="0.2">
      <c r="B555" s="66" t="s">
        <v>31</v>
      </c>
      <c r="C555" s="51" t="s">
        <v>32</v>
      </c>
      <c r="D555" s="56">
        <v>26854843</v>
      </c>
      <c r="E555" s="56">
        <v>26854843</v>
      </c>
      <c r="F555" s="56">
        <v>21000000</v>
      </c>
      <c r="G555" s="56">
        <v>21000000</v>
      </c>
      <c r="H555" s="56">
        <v>0</v>
      </c>
      <c r="I555" s="56">
        <f t="shared" si="59"/>
        <v>21000000</v>
      </c>
      <c r="J555" s="56">
        <f t="shared" si="60"/>
        <v>5854843</v>
      </c>
      <c r="K555" s="57">
        <f t="shared" si="61"/>
        <v>0.21801814294725164</v>
      </c>
      <c r="L555" s="57">
        <f t="shared" si="62"/>
        <v>-0.21801814294725164</v>
      </c>
      <c r="M555" s="57">
        <f t="shared" si="63"/>
        <v>8.3837822846329804</v>
      </c>
      <c r="R555" s="53"/>
      <c r="S555" s="53"/>
      <c r="T555" s="53"/>
      <c r="U555" s="53"/>
      <c r="V555" s="53"/>
    </row>
    <row r="556" spans="1:22" s="51" customFormat="1" x14ac:dyDescent="0.2">
      <c r="B556" s="66" t="s">
        <v>389</v>
      </c>
      <c r="C556" s="51" t="s">
        <v>390</v>
      </c>
      <c r="D556" s="56">
        <v>0</v>
      </c>
      <c r="E556" s="56">
        <v>0</v>
      </c>
      <c r="F556" s="56">
        <v>0</v>
      </c>
      <c r="G556" s="56">
        <v>0</v>
      </c>
      <c r="H556" s="56">
        <v>0</v>
      </c>
      <c r="I556" s="56">
        <f t="shared" si="59"/>
        <v>0</v>
      </c>
      <c r="J556" s="56">
        <f t="shared" si="60"/>
        <v>0</v>
      </c>
      <c r="K556" s="57" t="str">
        <f t="shared" si="61"/>
        <v>NA</v>
      </c>
      <c r="L556" s="57" t="str">
        <f t="shared" si="62"/>
        <v>NA</v>
      </c>
      <c r="M556" s="57" t="str">
        <f t="shared" si="63"/>
        <v>NA</v>
      </c>
      <c r="R556" s="53"/>
      <c r="S556" s="53"/>
      <c r="T556" s="53"/>
      <c r="U556" s="53"/>
      <c r="V556" s="53"/>
    </row>
    <row r="557" spans="1:22" s="51" customFormat="1" x14ac:dyDescent="0.2">
      <c r="A557" s="63" t="s">
        <v>33</v>
      </c>
      <c r="B557" s="71"/>
      <c r="C557" s="63"/>
      <c r="D557" s="64">
        <v>26854843</v>
      </c>
      <c r="E557" s="64">
        <v>26854843</v>
      </c>
      <c r="F557" s="64">
        <v>21000000</v>
      </c>
      <c r="G557" s="64">
        <v>21000000</v>
      </c>
      <c r="H557" s="64">
        <v>0</v>
      </c>
      <c r="I557" s="64">
        <f t="shared" si="59"/>
        <v>21000000</v>
      </c>
      <c r="J557" s="64">
        <f t="shared" si="60"/>
        <v>5854843</v>
      </c>
      <c r="K557" s="65">
        <f t="shared" si="61"/>
        <v>0.21801814294725164</v>
      </c>
      <c r="L557" s="65">
        <f t="shared" si="62"/>
        <v>-0.21801814294725164</v>
      </c>
      <c r="M557" s="65">
        <f t="shared" si="63"/>
        <v>8.3837822846329804</v>
      </c>
      <c r="R557" s="53"/>
      <c r="S557" s="53"/>
      <c r="T557" s="53"/>
      <c r="U557" s="53"/>
      <c r="V557" s="53"/>
    </row>
    <row r="558" spans="1:22" s="51" customFormat="1" x14ac:dyDescent="0.2">
      <c r="A558" s="51" t="s">
        <v>34</v>
      </c>
      <c r="B558" s="66" t="s">
        <v>28</v>
      </c>
      <c r="C558" s="51" t="s">
        <v>29</v>
      </c>
      <c r="D558" s="56">
        <v>0</v>
      </c>
      <c r="E558" s="56">
        <v>0</v>
      </c>
      <c r="F558" s="56">
        <v>0</v>
      </c>
      <c r="G558" s="56">
        <v>0</v>
      </c>
      <c r="H558" s="56">
        <v>0</v>
      </c>
      <c r="I558" s="56">
        <f t="shared" si="59"/>
        <v>0</v>
      </c>
      <c r="J558" s="56">
        <f t="shared" si="60"/>
        <v>0</v>
      </c>
      <c r="K558" s="57" t="str">
        <f t="shared" si="61"/>
        <v>NA</v>
      </c>
      <c r="L558" s="57" t="str">
        <f t="shared" si="62"/>
        <v>NA</v>
      </c>
      <c r="M558" s="57" t="str">
        <f t="shared" si="63"/>
        <v>NA</v>
      </c>
      <c r="R558" s="53"/>
      <c r="S558" s="53"/>
      <c r="T558" s="53"/>
      <c r="U558" s="53"/>
      <c r="V558" s="53"/>
    </row>
    <row r="559" spans="1:22" s="51" customFormat="1" x14ac:dyDescent="0.2">
      <c r="B559" s="66" t="s">
        <v>35</v>
      </c>
      <c r="C559" s="51" t="s">
        <v>36</v>
      </c>
      <c r="D559" s="56">
        <v>0</v>
      </c>
      <c r="E559" s="56">
        <v>0</v>
      </c>
      <c r="F559" s="56">
        <v>0</v>
      </c>
      <c r="G559" s="56">
        <v>0</v>
      </c>
      <c r="H559" s="56">
        <v>0</v>
      </c>
      <c r="I559" s="56">
        <f t="shared" si="59"/>
        <v>0</v>
      </c>
      <c r="J559" s="56">
        <f t="shared" si="60"/>
        <v>0</v>
      </c>
      <c r="K559" s="57" t="str">
        <f t="shared" si="61"/>
        <v>NA</v>
      </c>
      <c r="L559" s="57" t="str">
        <f t="shared" si="62"/>
        <v>NA</v>
      </c>
      <c r="M559" s="57" t="str">
        <f t="shared" si="63"/>
        <v>NA</v>
      </c>
      <c r="R559" s="53"/>
      <c r="S559" s="53"/>
      <c r="T559" s="53"/>
      <c r="U559" s="53"/>
      <c r="V559" s="53"/>
    </row>
    <row r="560" spans="1:22" s="51" customFormat="1" x14ac:dyDescent="0.2">
      <c r="A560" s="63" t="s">
        <v>37</v>
      </c>
      <c r="B560" s="71"/>
      <c r="C560" s="63"/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f t="shared" si="59"/>
        <v>0</v>
      </c>
      <c r="J560" s="64">
        <f t="shared" si="60"/>
        <v>0</v>
      </c>
      <c r="K560" s="65" t="str">
        <f t="shared" si="61"/>
        <v>NA</v>
      </c>
      <c r="L560" s="65" t="str">
        <f t="shared" si="62"/>
        <v>NA</v>
      </c>
      <c r="M560" s="65" t="str">
        <f t="shared" si="63"/>
        <v>NA</v>
      </c>
      <c r="R560" s="53"/>
      <c r="S560" s="53"/>
      <c r="T560" s="53"/>
      <c r="U560" s="53"/>
      <c r="V560" s="53"/>
    </row>
    <row r="561" spans="1:25" s="17" customFormat="1" x14ac:dyDescent="0.2">
      <c r="A561" s="23"/>
      <c r="B561" s="31"/>
      <c r="C561" s="23"/>
      <c r="D561" s="18"/>
      <c r="E561" s="18"/>
      <c r="F561" s="18"/>
      <c r="G561" s="18"/>
      <c r="H561" s="18"/>
      <c r="I561" s="18"/>
      <c r="J561" s="18"/>
      <c r="K561" s="37"/>
      <c r="L561" s="37"/>
      <c r="M561" s="37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</row>
    <row r="562" spans="1:25" ht="15.75" x14ac:dyDescent="0.25">
      <c r="A562" s="25" t="s">
        <v>11</v>
      </c>
      <c r="B562" s="32"/>
      <c r="C562" s="25"/>
      <c r="D562" s="6">
        <f>+D111+D164+D203+D221+D244+D300+D324+D359+D432+D437+D478+D519+D533+D538+D546+D553+D557+D560</f>
        <v>1603129614.9999979</v>
      </c>
      <c r="E562" s="6">
        <f t="shared" ref="E562:J562" si="64">+E111+E164+E203+E221+E244+E300+E324+E359+E432+E437+E478+E519+E533+E538+E546+E553+E557+E560</f>
        <v>1606086155.4799974</v>
      </c>
      <c r="F562" s="6">
        <f t="shared" si="64"/>
        <v>58113503.259999998</v>
      </c>
      <c r="G562" s="6">
        <f t="shared" si="64"/>
        <v>58113503.259999998</v>
      </c>
      <c r="H562" s="6">
        <f t="shared" si="64"/>
        <v>73113670.170000002</v>
      </c>
      <c r="I562" s="6">
        <f t="shared" si="64"/>
        <v>131227173.43000001</v>
      </c>
      <c r="J562" s="6">
        <f t="shared" si="64"/>
        <v>1474858982.0499978</v>
      </c>
      <c r="K562" s="38">
        <f>IF(E562=0,"NA",J562/E562)</f>
        <v>0.918293814449337</v>
      </c>
      <c r="L562" s="38">
        <f>IF(E562=0,"NA",(  ( F562 - (E562/$L$6)) / (E562/$L$6)))</f>
        <v>-0.96381669622036426</v>
      </c>
      <c r="M562" s="38">
        <f>IF(E562=0,"NA",(  ( G562 - ($M$6*(E562/12))) / ($M$6*(E562/12))))</f>
        <v>-0.56580035464437128</v>
      </c>
    </row>
    <row r="564" spans="1:25" x14ac:dyDescent="0.2">
      <c r="B564" s="67"/>
      <c r="C564" s="52"/>
    </row>
    <row r="567" spans="1:25" s="19" customFormat="1" x14ac:dyDescent="0.2">
      <c r="A567" s="24"/>
      <c r="B567" s="33"/>
      <c r="D567" s="33"/>
      <c r="L567" s="68"/>
      <c r="M567" s="68"/>
      <c r="O567" s="53"/>
      <c r="P567" s="53"/>
      <c r="Q567" s="53"/>
      <c r="R567" s="53"/>
      <c r="S567" s="53"/>
      <c r="T567" s="53"/>
      <c r="U567" s="53"/>
      <c r="V567" s="53"/>
      <c r="W567" s="69"/>
      <c r="X567" s="69"/>
      <c r="Y567" s="69"/>
    </row>
    <row r="568" spans="1:25" s="19" customFormat="1" x14ac:dyDescent="0.2">
      <c r="A568" s="24"/>
      <c r="B568" s="33"/>
      <c r="D568" s="33"/>
      <c r="L568" s="68"/>
      <c r="M568" s="68"/>
      <c r="O568" s="53"/>
      <c r="P568" s="53"/>
      <c r="Q568" s="53"/>
      <c r="R568" s="53"/>
      <c r="S568" s="53"/>
      <c r="T568" s="53"/>
      <c r="U568" s="53"/>
      <c r="V568" s="53"/>
      <c r="W568" s="69"/>
      <c r="X568" s="69"/>
      <c r="Y568" s="69"/>
    </row>
    <row r="569" spans="1:25" s="19" customFormat="1" x14ac:dyDescent="0.2">
      <c r="A569" s="24"/>
      <c r="B569" s="33"/>
      <c r="K569" s="70"/>
      <c r="L569" s="68"/>
      <c r="M569" s="68"/>
      <c r="O569" s="53"/>
      <c r="P569" s="53"/>
      <c r="Q569" s="53"/>
      <c r="R569" s="53"/>
      <c r="S569" s="53"/>
      <c r="T569" s="53"/>
      <c r="U569" s="53"/>
      <c r="V569" s="53"/>
      <c r="W569" s="69"/>
      <c r="X569" s="69"/>
      <c r="Y569" s="69"/>
    </row>
    <row r="570" spans="1:25" s="19" customFormat="1" x14ac:dyDescent="0.2">
      <c r="A570" s="24"/>
      <c r="B570" s="33"/>
      <c r="K570" s="70"/>
      <c r="L570" s="68"/>
      <c r="M570" s="68"/>
      <c r="O570" s="53"/>
      <c r="P570" s="53"/>
      <c r="Q570" s="53"/>
      <c r="R570" s="53"/>
      <c r="S570" s="53"/>
      <c r="T570" s="53"/>
      <c r="U570" s="53"/>
      <c r="V570" s="53"/>
      <c r="W570" s="69"/>
      <c r="X570" s="69"/>
      <c r="Y570" s="69"/>
    </row>
    <row r="571" spans="1:25" s="19" customFormat="1" x14ac:dyDescent="0.2">
      <c r="A571" s="24"/>
      <c r="B571" s="33"/>
      <c r="K571" s="70"/>
      <c r="L571" s="68"/>
      <c r="M571" s="68"/>
      <c r="O571" s="53"/>
      <c r="P571" s="53"/>
      <c r="Q571" s="53"/>
      <c r="R571" s="53"/>
      <c r="S571" s="53"/>
      <c r="T571" s="53"/>
      <c r="U571" s="53"/>
      <c r="V571" s="53"/>
      <c r="W571" s="69"/>
      <c r="X571" s="69"/>
      <c r="Y571" s="69"/>
    </row>
    <row r="572" spans="1:25" s="19" customFormat="1" x14ac:dyDescent="0.2">
      <c r="A572" s="24"/>
      <c r="B572" s="33"/>
      <c r="K572" s="70"/>
      <c r="L572" s="68"/>
      <c r="M572" s="68"/>
      <c r="O572" s="53"/>
      <c r="P572" s="53"/>
      <c r="Q572" s="53"/>
      <c r="R572" s="53"/>
      <c r="S572" s="53"/>
      <c r="T572" s="53"/>
      <c r="U572" s="53"/>
      <c r="V572" s="53"/>
      <c r="W572" s="69"/>
      <c r="X572" s="69"/>
      <c r="Y572" s="69"/>
    </row>
    <row r="573" spans="1:25" x14ac:dyDescent="0.2">
      <c r="K573" s="14"/>
    </row>
    <row r="574" spans="1:25" x14ac:dyDescent="0.2">
      <c r="K574" s="14"/>
    </row>
  </sheetData>
  <autoFilter ref="A7:M562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18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3" t="s">
        <v>572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4">
        <v>45504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38</v>
      </c>
      <c r="B8" s="51" t="s">
        <v>406</v>
      </c>
      <c r="C8" s="51" t="s">
        <v>407</v>
      </c>
      <c r="D8" s="56">
        <v>0</v>
      </c>
      <c r="E8" s="56">
        <v>0</v>
      </c>
      <c r="F8" s="56">
        <v>9200.61</v>
      </c>
      <c r="G8" s="56">
        <v>9200.61</v>
      </c>
      <c r="H8" s="56">
        <v>0</v>
      </c>
      <c r="I8" s="56">
        <f t="shared" ref="I8" si="0">SUM(G8:H8)</f>
        <v>9200.61</v>
      </c>
      <c r="J8" s="56">
        <f t="shared" ref="J8" si="1">E8-I8</f>
        <v>-9200.61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408</v>
      </c>
      <c r="C9" s="51" t="s">
        <v>409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11" si="2">SUM(G9:H9)</f>
        <v>0</v>
      </c>
      <c r="J9" s="56">
        <f t="shared" ref="J9:J11" si="3">E9-I9</f>
        <v>0</v>
      </c>
      <c r="K9" s="57" t="str">
        <f t="shared" ref="K9:K11" si="4">IF(E9=0,"NA",J9/E9)</f>
        <v>NA</v>
      </c>
      <c r="L9" s="57" t="str">
        <f t="shared" ref="L9:L11" si="5">IF(E9=0,"NA",(  ( F9 - (E9/$L$6)) / (E9/$L$6)))</f>
        <v>NA</v>
      </c>
      <c r="M9" s="57" t="str">
        <f t="shared" ref="M9:M1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47</v>
      </c>
      <c r="C10" s="51" t="s">
        <v>48</v>
      </c>
      <c r="D10" s="56">
        <v>0</v>
      </c>
      <c r="E10" s="56">
        <v>99318.79</v>
      </c>
      <c r="F10" s="56">
        <v>3455.19</v>
      </c>
      <c r="G10" s="56">
        <v>3455.19</v>
      </c>
      <c r="H10" s="56">
        <v>0</v>
      </c>
      <c r="I10" s="56">
        <f t="shared" si="2"/>
        <v>3455.19</v>
      </c>
      <c r="J10" s="56">
        <f t="shared" si="3"/>
        <v>95863.599999999991</v>
      </c>
      <c r="K10" s="57">
        <f t="shared" si="4"/>
        <v>0.96521111463399822</v>
      </c>
      <c r="L10" s="57">
        <f t="shared" si="5"/>
        <v>-0.96521111463399822</v>
      </c>
      <c r="M10" s="57">
        <f t="shared" si="6"/>
        <v>-0.58253337560797902</v>
      </c>
      <c r="R10" s="53"/>
      <c r="S10" s="53"/>
      <c r="T10" s="53"/>
      <c r="U10" s="53"/>
      <c r="V10" s="53"/>
    </row>
    <row r="11" spans="1:22" s="51" customFormat="1" x14ac:dyDescent="0.2">
      <c r="B11" s="51" t="s">
        <v>410</v>
      </c>
      <c r="C11" s="51" t="s">
        <v>411</v>
      </c>
      <c r="D11" s="56">
        <v>0</v>
      </c>
      <c r="E11" s="56">
        <v>0</v>
      </c>
      <c r="F11" s="56">
        <v>25113.14</v>
      </c>
      <c r="G11" s="56">
        <v>25113.14</v>
      </c>
      <c r="H11" s="56">
        <v>0</v>
      </c>
      <c r="I11" s="56">
        <f t="shared" si="2"/>
        <v>25113.14</v>
      </c>
      <c r="J11" s="56">
        <f t="shared" si="3"/>
        <v>-25113.14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412</v>
      </c>
      <c r="C12" s="51" t="s">
        <v>413</v>
      </c>
      <c r="D12" s="56">
        <v>0</v>
      </c>
      <c r="E12" s="56">
        <v>0</v>
      </c>
      <c r="F12" s="56">
        <v>26772.58</v>
      </c>
      <c r="G12" s="56">
        <v>26772.58</v>
      </c>
      <c r="H12" s="56">
        <v>0</v>
      </c>
      <c r="I12" s="56">
        <f t="shared" ref="I12:I39" si="7">SUM(G12:H12)</f>
        <v>26772.58</v>
      </c>
      <c r="J12" s="56">
        <f t="shared" ref="J12:J39" si="8">E12-I12</f>
        <v>-26772.58</v>
      </c>
      <c r="K12" s="57" t="str">
        <f t="shared" ref="K12:K39" si="9">IF(E12=0,"NA",J12/E12)</f>
        <v>NA</v>
      </c>
      <c r="L12" s="57" t="str">
        <f t="shared" ref="L12:L39" si="10">IF(E12=0,"NA",(  ( F12 - (E12/$L$6)) / (E12/$L$6)))</f>
        <v>NA</v>
      </c>
      <c r="M12" s="57" t="str">
        <f t="shared" ref="M12:M39" si="11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49</v>
      </c>
      <c r="C13" s="51" t="s">
        <v>50</v>
      </c>
      <c r="D13" s="56">
        <v>0</v>
      </c>
      <c r="E13" s="56">
        <v>0</v>
      </c>
      <c r="F13" s="56">
        <v>14908</v>
      </c>
      <c r="G13" s="56">
        <v>14908</v>
      </c>
      <c r="H13" s="56">
        <v>0</v>
      </c>
      <c r="I13" s="56">
        <f t="shared" ref="I13:I27" si="12">SUM(G13:H13)</f>
        <v>14908</v>
      </c>
      <c r="J13" s="56">
        <f t="shared" ref="J13:J27" si="13">E13-I13</f>
        <v>-14908</v>
      </c>
      <c r="K13" s="57" t="str">
        <f t="shared" ref="K13:K27" si="14">IF(E13=0,"NA",J13/E13)</f>
        <v>NA</v>
      </c>
      <c r="L13" s="57" t="str">
        <f t="shared" ref="L13:L27" si="15">IF(E13=0,"NA",(  ( F13 - (E13/$L$6)) / (E13/$L$6)))</f>
        <v>NA</v>
      </c>
      <c r="M13" s="57" t="str">
        <f t="shared" ref="M13:M27" si="16">IF(E13=0,"NA",(  ( G13 - ($M$6*(E13/12))) / ($M$6*(E13/12))))</f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414</v>
      </c>
      <c r="C14" s="51" t="s">
        <v>415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12"/>
        <v>0</v>
      </c>
      <c r="J14" s="56">
        <f t="shared" si="13"/>
        <v>0</v>
      </c>
      <c r="K14" s="57" t="str">
        <f t="shared" si="14"/>
        <v>NA</v>
      </c>
      <c r="L14" s="57" t="str">
        <f t="shared" si="15"/>
        <v>NA</v>
      </c>
      <c r="M14" s="57" t="str">
        <f t="shared" si="1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416</v>
      </c>
      <c r="C15" s="51" t="s">
        <v>417</v>
      </c>
      <c r="D15" s="56">
        <v>0</v>
      </c>
      <c r="E15" s="56">
        <v>0</v>
      </c>
      <c r="F15" s="56">
        <v>480</v>
      </c>
      <c r="G15" s="56">
        <v>480</v>
      </c>
      <c r="H15" s="56">
        <v>0</v>
      </c>
      <c r="I15" s="56">
        <f t="shared" si="12"/>
        <v>480</v>
      </c>
      <c r="J15" s="56">
        <f t="shared" si="13"/>
        <v>-480</v>
      </c>
      <c r="K15" s="57" t="str">
        <f t="shared" si="14"/>
        <v>NA</v>
      </c>
      <c r="L15" s="57" t="str">
        <f t="shared" si="15"/>
        <v>NA</v>
      </c>
      <c r="M15" s="57" t="str">
        <f t="shared" si="16"/>
        <v>NA</v>
      </c>
      <c r="R15" s="53"/>
      <c r="S15" s="53"/>
      <c r="T15" s="53"/>
      <c r="U15" s="53"/>
      <c r="V15" s="53"/>
    </row>
    <row r="16" spans="1:22" s="51" customFormat="1" x14ac:dyDescent="0.2">
      <c r="B16" s="51" t="s">
        <v>51</v>
      </c>
      <c r="C16" s="51" t="s">
        <v>52</v>
      </c>
      <c r="D16" s="56">
        <v>0</v>
      </c>
      <c r="E16" s="56">
        <v>0</v>
      </c>
      <c r="F16" s="56">
        <v>1341.9</v>
      </c>
      <c r="G16" s="56">
        <v>1341.9</v>
      </c>
      <c r="H16" s="56">
        <v>0</v>
      </c>
      <c r="I16" s="56">
        <f t="shared" si="12"/>
        <v>1341.9</v>
      </c>
      <c r="J16" s="56">
        <f t="shared" si="13"/>
        <v>-1341.9</v>
      </c>
      <c r="K16" s="57" t="str">
        <f t="shared" si="14"/>
        <v>NA</v>
      </c>
      <c r="L16" s="57" t="str">
        <f t="shared" si="15"/>
        <v>NA</v>
      </c>
      <c r="M16" s="57" t="str">
        <f t="shared" si="1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418</v>
      </c>
      <c r="C17" s="51" t="s">
        <v>419</v>
      </c>
      <c r="D17" s="56">
        <v>0</v>
      </c>
      <c r="E17" s="56">
        <v>0</v>
      </c>
      <c r="F17" s="56">
        <v>5145.4799999999996</v>
      </c>
      <c r="G17" s="56">
        <v>5145.4799999999996</v>
      </c>
      <c r="H17" s="56">
        <v>0</v>
      </c>
      <c r="I17" s="56">
        <f t="shared" si="12"/>
        <v>5145.4799999999996</v>
      </c>
      <c r="J17" s="56">
        <f t="shared" si="13"/>
        <v>-5145.4799999999996</v>
      </c>
      <c r="K17" s="57" t="str">
        <f t="shared" si="14"/>
        <v>NA</v>
      </c>
      <c r="L17" s="57" t="str">
        <f t="shared" si="15"/>
        <v>NA</v>
      </c>
      <c r="M17" s="57" t="str">
        <f t="shared" si="16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420</v>
      </c>
      <c r="C18" s="51" t="s">
        <v>421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12"/>
        <v>0</v>
      </c>
      <c r="J18" s="56">
        <f t="shared" si="13"/>
        <v>0</v>
      </c>
      <c r="K18" s="57" t="str">
        <f t="shared" si="14"/>
        <v>NA</v>
      </c>
      <c r="L18" s="57" t="str">
        <f t="shared" si="15"/>
        <v>NA</v>
      </c>
      <c r="M18" s="57" t="str">
        <f t="shared" si="1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422</v>
      </c>
      <c r="C19" s="51" t="s">
        <v>423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12"/>
        <v>0</v>
      </c>
      <c r="J19" s="56">
        <f t="shared" si="13"/>
        <v>0</v>
      </c>
      <c r="K19" s="57" t="str">
        <f t="shared" si="14"/>
        <v>NA</v>
      </c>
      <c r="L19" s="57" t="str">
        <f t="shared" si="15"/>
        <v>NA</v>
      </c>
      <c r="M19" s="57" t="str">
        <f t="shared" si="1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53</v>
      </c>
      <c r="C20" s="51" t="s">
        <v>54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2"/>
        <v>0</v>
      </c>
      <c r="J20" s="56">
        <f t="shared" si="13"/>
        <v>0</v>
      </c>
      <c r="K20" s="57" t="str">
        <f t="shared" si="14"/>
        <v>NA</v>
      </c>
      <c r="L20" s="57" t="str">
        <f t="shared" si="15"/>
        <v>NA</v>
      </c>
      <c r="M20" s="57" t="str">
        <f t="shared" si="16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424</v>
      </c>
      <c r="C21" s="51" t="s">
        <v>425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12"/>
        <v>0</v>
      </c>
      <c r="J21" s="56">
        <f t="shared" si="13"/>
        <v>0</v>
      </c>
      <c r="K21" s="57" t="str">
        <f t="shared" si="14"/>
        <v>NA</v>
      </c>
      <c r="L21" s="57" t="str">
        <f t="shared" si="15"/>
        <v>NA</v>
      </c>
      <c r="M21" s="57" t="str">
        <f t="shared" si="16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61</v>
      </c>
      <c r="C22" s="51" t="s">
        <v>62</v>
      </c>
      <c r="D22" s="56">
        <v>0</v>
      </c>
      <c r="E22" s="56">
        <v>5215206.7300000004</v>
      </c>
      <c r="F22" s="56">
        <v>26691.54</v>
      </c>
      <c r="G22" s="56">
        <v>26691.54</v>
      </c>
      <c r="H22" s="56">
        <v>0</v>
      </c>
      <c r="I22" s="56">
        <f t="shared" si="12"/>
        <v>26691.54</v>
      </c>
      <c r="J22" s="56">
        <f t="shared" si="13"/>
        <v>5188515.1900000004</v>
      </c>
      <c r="K22" s="57">
        <f t="shared" si="14"/>
        <v>0.99488197853280491</v>
      </c>
      <c r="L22" s="57">
        <f t="shared" si="15"/>
        <v>-0.99488197853280491</v>
      </c>
      <c r="M22" s="57">
        <f t="shared" si="16"/>
        <v>-0.93858374239365971</v>
      </c>
      <c r="R22" s="53"/>
      <c r="S22" s="53"/>
      <c r="T22" s="53"/>
      <c r="U22" s="53"/>
      <c r="V22" s="53"/>
    </row>
    <row r="23" spans="1:22" s="51" customFormat="1" x14ac:dyDescent="0.2">
      <c r="B23" s="51" t="s">
        <v>426</v>
      </c>
      <c r="C23" s="51" t="s">
        <v>427</v>
      </c>
      <c r="D23" s="56">
        <v>0</v>
      </c>
      <c r="E23" s="56">
        <v>0</v>
      </c>
      <c r="F23" s="56">
        <v>329.7</v>
      </c>
      <c r="G23" s="56">
        <v>329.7</v>
      </c>
      <c r="H23" s="56">
        <v>0</v>
      </c>
      <c r="I23" s="56">
        <f t="shared" si="12"/>
        <v>329.7</v>
      </c>
      <c r="J23" s="56">
        <f t="shared" si="13"/>
        <v>-329.7</v>
      </c>
      <c r="K23" s="57" t="str">
        <f t="shared" si="14"/>
        <v>NA</v>
      </c>
      <c r="L23" s="57" t="str">
        <f t="shared" si="15"/>
        <v>NA</v>
      </c>
      <c r="M23" s="57" t="str">
        <f t="shared" si="16"/>
        <v>NA</v>
      </c>
      <c r="R23" s="53"/>
      <c r="S23" s="53"/>
      <c r="T23" s="53"/>
      <c r="U23" s="53"/>
      <c r="V23" s="53"/>
    </row>
    <row r="24" spans="1:22" s="51" customFormat="1" x14ac:dyDescent="0.2">
      <c r="A24" s="63" t="s">
        <v>65</v>
      </c>
      <c r="B24" s="63"/>
      <c r="C24" s="63"/>
      <c r="D24" s="64">
        <v>0</v>
      </c>
      <c r="E24" s="64">
        <v>5314525.5200000005</v>
      </c>
      <c r="F24" s="64">
        <v>113438.14</v>
      </c>
      <c r="G24" s="64">
        <v>113438.14</v>
      </c>
      <c r="H24" s="64">
        <v>0</v>
      </c>
      <c r="I24" s="64">
        <f t="shared" si="12"/>
        <v>113438.14</v>
      </c>
      <c r="J24" s="64">
        <f t="shared" si="13"/>
        <v>5201087.3800000008</v>
      </c>
      <c r="K24" s="65">
        <f t="shared" si="14"/>
        <v>0.97865507662478968</v>
      </c>
      <c r="L24" s="65">
        <f t="shared" si="15"/>
        <v>-0.97865507662478968</v>
      </c>
      <c r="M24" s="65">
        <f t="shared" si="16"/>
        <v>-0.74386091949747568</v>
      </c>
      <c r="R24" s="53"/>
      <c r="S24" s="53"/>
      <c r="T24" s="53"/>
      <c r="U24" s="53"/>
      <c r="V24" s="53"/>
    </row>
    <row r="25" spans="1:22" s="51" customFormat="1" x14ac:dyDescent="0.2">
      <c r="A25" s="51" t="s">
        <v>20</v>
      </c>
      <c r="B25" s="51" t="s">
        <v>21</v>
      </c>
      <c r="C25" s="51" t="s">
        <v>22</v>
      </c>
      <c r="D25" s="56">
        <v>0</v>
      </c>
      <c r="E25" s="56">
        <v>0</v>
      </c>
      <c r="F25" s="56">
        <v>1420.63</v>
      </c>
      <c r="G25" s="56">
        <v>1420.63</v>
      </c>
      <c r="H25" s="56">
        <v>0</v>
      </c>
      <c r="I25" s="56">
        <f t="shared" si="12"/>
        <v>1420.63</v>
      </c>
      <c r="J25" s="56">
        <f t="shared" si="13"/>
        <v>-1420.63</v>
      </c>
      <c r="K25" s="57" t="str">
        <f t="shared" si="14"/>
        <v>NA</v>
      </c>
      <c r="L25" s="57" t="str">
        <f t="shared" si="15"/>
        <v>NA</v>
      </c>
      <c r="M25" s="57" t="str">
        <f t="shared" si="16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23</v>
      </c>
      <c r="B26" s="63"/>
      <c r="C26" s="63"/>
      <c r="D26" s="64">
        <v>0</v>
      </c>
      <c r="E26" s="64">
        <v>0</v>
      </c>
      <c r="F26" s="64">
        <v>1420.63</v>
      </c>
      <c r="G26" s="64">
        <v>1420.63</v>
      </c>
      <c r="H26" s="64">
        <v>0</v>
      </c>
      <c r="I26" s="64">
        <f t="shared" si="12"/>
        <v>1420.63</v>
      </c>
      <c r="J26" s="64">
        <f t="shared" si="13"/>
        <v>-1420.63</v>
      </c>
      <c r="K26" s="65" t="str">
        <f t="shared" si="14"/>
        <v>NA</v>
      </c>
      <c r="L26" s="65" t="str">
        <f t="shared" si="15"/>
        <v>NA</v>
      </c>
      <c r="M26" s="65" t="str">
        <f t="shared" si="16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66</v>
      </c>
      <c r="B27" s="51" t="s">
        <v>428</v>
      </c>
      <c r="C27" s="51" t="s">
        <v>429</v>
      </c>
      <c r="D27" s="56">
        <v>0</v>
      </c>
      <c r="E27" s="56">
        <v>1032820.02</v>
      </c>
      <c r="F27" s="56">
        <v>0</v>
      </c>
      <c r="G27" s="56">
        <v>0</v>
      </c>
      <c r="H27" s="56">
        <v>0</v>
      </c>
      <c r="I27" s="56">
        <f t="shared" si="12"/>
        <v>0</v>
      </c>
      <c r="J27" s="56">
        <f t="shared" si="13"/>
        <v>1032820.02</v>
      </c>
      <c r="K27" s="57">
        <f t="shared" si="14"/>
        <v>1</v>
      </c>
      <c r="L27" s="57">
        <f t="shared" si="15"/>
        <v>-1</v>
      </c>
      <c r="M27" s="57">
        <f t="shared" si="16"/>
        <v>-1</v>
      </c>
      <c r="R27" s="53"/>
      <c r="S27" s="53"/>
      <c r="T27" s="53"/>
      <c r="U27" s="53"/>
      <c r="V27" s="53"/>
    </row>
    <row r="28" spans="1:22" s="51" customFormat="1" x14ac:dyDescent="0.2">
      <c r="B28" s="51" t="s">
        <v>77</v>
      </c>
      <c r="C28" s="51" t="s">
        <v>78</v>
      </c>
      <c r="D28" s="56">
        <v>6660000</v>
      </c>
      <c r="E28" s="56">
        <v>6660000</v>
      </c>
      <c r="F28" s="56">
        <v>357419</v>
      </c>
      <c r="G28" s="56">
        <v>357419</v>
      </c>
      <c r="H28" s="56">
        <v>0</v>
      </c>
      <c r="I28" s="56">
        <f t="shared" si="7"/>
        <v>357419</v>
      </c>
      <c r="J28" s="56">
        <f t="shared" si="8"/>
        <v>6302581</v>
      </c>
      <c r="K28" s="57">
        <f t="shared" si="9"/>
        <v>0.94633348348348345</v>
      </c>
      <c r="L28" s="57">
        <f t="shared" si="10"/>
        <v>-0.94633348348348345</v>
      </c>
      <c r="M28" s="57">
        <f t="shared" si="11"/>
        <v>-0.3560018018018018</v>
      </c>
      <c r="R28" s="53"/>
      <c r="S28" s="53"/>
      <c r="T28" s="53"/>
      <c r="U28" s="53"/>
      <c r="V28" s="53"/>
    </row>
    <row r="29" spans="1:22" s="51" customFormat="1" x14ac:dyDescent="0.2">
      <c r="B29" s="51" t="s">
        <v>83</v>
      </c>
      <c r="C29" s="51" t="s">
        <v>84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7"/>
        <v>0</v>
      </c>
      <c r="J29" s="56">
        <f t="shared" si="8"/>
        <v>0</v>
      </c>
      <c r="K29" s="57" t="str">
        <f t="shared" si="9"/>
        <v>NA</v>
      </c>
      <c r="L29" s="57" t="str">
        <f t="shared" si="10"/>
        <v>NA</v>
      </c>
      <c r="M29" s="57" t="str">
        <f t="shared" si="11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85</v>
      </c>
      <c r="B30" s="63"/>
      <c r="C30" s="63"/>
      <c r="D30" s="64">
        <v>6660000</v>
      </c>
      <c r="E30" s="64">
        <v>7692820.0199999996</v>
      </c>
      <c r="F30" s="64">
        <v>357419</v>
      </c>
      <c r="G30" s="64">
        <v>357419</v>
      </c>
      <c r="H30" s="64">
        <v>0</v>
      </c>
      <c r="I30" s="64">
        <f t="shared" si="7"/>
        <v>357419</v>
      </c>
      <c r="J30" s="64">
        <f t="shared" si="8"/>
        <v>7335401.0199999996</v>
      </c>
      <c r="K30" s="65">
        <f t="shared" si="9"/>
        <v>0.95353862444841131</v>
      </c>
      <c r="L30" s="65">
        <f t="shared" si="10"/>
        <v>-0.95353862444841131</v>
      </c>
      <c r="M30" s="65">
        <f t="shared" si="11"/>
        <v>-0.44246349338093571</v>
      </c>
      <c r="R30" s="53"/>
      <c r="S30" s="53"/>
      <c r="T30" s="53"/>
      <c r="U30" s="53"/>
      <c r="V30" s="53"/>
    </row>
    <row r="31" spans="1:22" s="51" customFormat="1" x14ac:dyDescent="0.2">
      <c r="A31" s="51" t="s">
        <v>86</v>
      </c>
      <c r="B31" s="51" t="s">
        <v>430</v>
      </c>
      <c r="C31" s="51" t="s">
        <v>431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7"/>
        <v>0</v>
      </c>
      <c r="J31" s="56">
        <f t="shared" si="8"/>
        <v>0</v>
      </c>
      <c r="K31" s="57" t="str">
        <f t="shared" si="9"/>
        <v>NA</v>
      </c>
      <c r="L31" s="57" t="str">
        <f t="shared" si="10"/>
        <v>NA</v>
      </c>
      <c r="M31" s="57" t="str">
        <f t="shared" si="11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432</v>
      </c>
      <c r="C32" s="51" t="s">
        <v>433</v>
      </c>
      <c r="D32" s="56">
        <v>0</v>
      </c>
      <c r="E32" s="56">
        <v>105130277.65000001</v>
      </c>
      <c r="F32" s="56">
        <v>0</v>
      </c>
      <c r="G32" s="56">
        <v>0</v>
      </c>
      <c r="H32" s="56">
        <v>0</v>
      </c>
      <c r="I32" s="56">
        <f t="shared" si="7"/>
        <v>0</v>
      </c>
      <c r="J32" s="56">
        <f t="shared" si="8"/>
        <v>105130277.65000001</v>
      </c>
      <c r="K32" s="57">
        <f t="shared" si="9"/>
        <v>1</v>
      </c>
      <c r="L32" s="57">
        <f t="shared" si="10"/>
        <v>-1</v>
      </c>
      <c r="M32" s="57">
        <f t="shared" si="11"/>
        <v>-1</v>
      </c>
      <c r="R32" s="53"/>
      <c r="S32" s="53"/>
      <c r="T32" s="53"/>
      <c r="U32" s="53"/>
      <c r="V32" s="53"/>
    </row>
    <row r="33" spans="1:22" s="51" customFormat="1" x14ac:dyDescent="0.2">
      <c r="B33" s="51" t="s">
        <v>434</v>
      </c>
      <c r="C33" s="51" t="s">
        <v>435</v>
      </c>
      <c r="D33" s="56">
        <v>0</v>
      </c>
      <c r="E33" s="56">
        <v>9500</v>
      </c>
      <c r="F33" s="56">
        <v>427292.51</v>
      </c>
      <c r="G33" s="56">
        <v>427292.51</v>
      </c>
      <c r="H33" s="56">
        <v>0</v>
      </c>
      <c r="I33" s="56">
        <f t="shared" si="7"/>
        <v>427292.51</v>
      </c>
      <c r="J33" s="56">
        <f t="shared" si="8"/>
        <v>-417792.51</v>
      </c>
      <c r="K33" s="57">
        <f t="shared" si="9"/>
        <v>-43.978158947368421</v>
      </c>
      <c r="L33" s="57">
        <f t="shared" si="10"/>
        <v>43.978158947368421</v>
      </c>
      <c r="M33" s="57">
        <f t="shared" si="11"/>
        <v>538.73790736842102</v>
      </c>
      <c r="R33" s="53"/>
      <c r="S33" s="53"/>
      <c r="T33" s="53"/>
      <c r="U33" s="53"/>
      <c r="V33" s="53"/>
    </row>
    <row r="34" spans="1:22" s="51" customFormat="1" x14ac:dyDescent="0.2">
      <c r="B34" s="51" t="s">
        <v>87</v>
      </c>
      <c r="C34" s="51" t="s">
        <v>88</v>
      </c>
      <c r="D34" s="56">
        <v>347122928</v>
      </c>
      <c r="E34" s="56">
        <v>538868790.29999995</v>
      </c>
      <c r="F34" s="56">
        <v>0</v>
      </c>
      <c r="G34" s="56">
        <v>0</v>
      </c>
      <c r="H34" s="56">
        <v>0</v>
      </c>
      <c r="I34" s="56">
        <f t="shared" si="7"/>
        <v>0</v>
      </c>
      <c r="J34" s="56">
        <f t="shared" si="8"/>
        <v>538868790.29999995</v>
      </c>
      <c r="K34" s="57">
        <f t="shared" si="9"/>
        <v>1</v>
      </c>
      <c r="L34" s="57">
        <f t="shared" si="10"/>
        <v>-1</v>
      </c>
      <c r="M34" s="57">
        <f t="shared" si="11"/>
        <v>-1</v>
      </c>
      <c r="R34" s="53"/>
      <c r="S34" s="53"/>
      <c r="T34" s="53"/>
      <c r="U34" s="53"/>
      <c r="V34" s="53"/>
    </row>
    <row r="35" spans="1:22" s="51" customFormat="1" x14ac:dyDescent="0.2">
      <c r="B35" s="51" t="s">
        <v>436</v>
      </c>
      <c r="C35" s="51" t="s">
        <v>437</v>
      </c>
      <c r="D35" s="56">
        <v>30000</v>
      </c>
      <c r="E35" s="56">
        <v>804183</v>
      </c>
      <c r="F35" s="56">
        <v>0</v>
      </c>
      <c r="G35" s="56">
        <v>0</v>
      </c>
      <c r="H35" s="56">
        <v>0</v>
      </c>
      <c r="I35" s="56">
        <f t="shared" si="7"/>
        <v>0</v>
      </c>
      <c r="J35" s="56">
        <f t="shared" si="8"/>
        <v>804183</v>
      </c>
      <c r="K35" s="57">
        <f t="shared" si="9"/>
        <v>1</v>
      </c>
      <c r="L35" s="57">
        <f t="shared" si="10"/>
        <v>-1</v>
      </c>
      <c r="M35" s="57">
        <f t="shared" si="11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89</v>
      </c>
      <c r="B36" s="63"/>
      <c r="C36" s="63"/>
      <c r="D36" s="64">
        <v>347152928</v>
      </c>
      <c r="E36" s="64">
        <v>644812750.94999993</v>
      </c>
      <c r="F36" s="64">
        <v>427292.51</v>
      </c>
      <c r="G36" s="64">
        <v>427292.51</v>
      </c>
      <c r="H36" s="64">
        <v>0</v>
      </c>
      <c r="I36" s="64">
        <f t="shared" si="7"/>
        <v>427292.51</v>
      </c>
      <c r="J36" s="64">
        <f t="shared" si="8"/>
        <v>644385458.43999994</v>
      </c>
      <c r="K36" s="65">
        <f t="shared" si="9"/>
        <v>0.99933733861594631</v>
      </c>
      <c r="L36" s="65">
        <f t="shared" si="10"/>
        <v>-0.99933733861594631</v>
      </c>
      <c r="M36" s="65">
        <f t="shared" si="11"/>
        <v>-0.99204806339135565</v>
      </c>
      <c r="R36" s="53"/>
      <c r="S36" s="53"/>
      <c r="T36" s="53"/>
      <c r="U36" s="53"/>
      <c r="V36" s="53"/>
    </row>
    <row r="37" spans="1:22" s="51" customFormat="1" x14ac:dyDescent="0.2">
      <c r="A37" s="51" t="s">
        <v>24</v>
      </c>
      <c r="B37" s="51" t="s">
        <v>25</v>
      </c>
      <c r="C37" s="51" t="s">
        <v>26</v>
      </c>
      <c r="D37" s="56">
        <v>4424000</v>
      </c>
      <c r="E37" s="56">
        <v>4676221.3600000003</v>
      </c>
      <c r="F37" s="56">
        <v>1000329.7</v>
      </c>
      <c r="G37" s="56">
        <v>1000329.7</v>
      </c>
      <c r="H37" s="56">
        <v>0</v>
      </c>
      <c r="I37" s="56">
        <f t="shared" si="7"/>
        <v>1000329.7</v>
      </c>
      <c r="J37" s="56">
        <f t="shared" si="8"/>
        <v>3675891.66</v>
      </c>
      <c r="K37" s="57">
        <f t="shared" si="9"/>
        <v>0.78608161954078237</v>
      </c>
      <c r="L37" s="57">
        <f t="shared" si="10"/>
        <v>-0.78608161954078237</v>
      </c>
      <c r="M37" s="57">
        <f t="shared" si="11"/>
        <v>1.5670205655106113</v>
      </c>
      <c r="R37" s="53"/>
      <c r="S37" s="53"/>
      <c r="T37" s="53"/>
      <c r="U37" s="53"/>
      <c r="V37" s="53"/>
    </row>
    <row r="38" spans="1:22" s="51" customFormat="1" x14ac:dyDescent="0.2">
      <c r="B38" s="51" t="s">
        <v>92</v>
      </c>
      <c r="C38" s="51" t="s">
        <v>93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7"/>
        <v>0</v>
      </c>
      <c r="J38" s="56">
        <f t="shared" si="8"/>
        <v>0</v>
      </c>
      <c r="K38" s="57" t="str">
        <f t="shared" si="9"/>
        <v>NA</v>
      </c>
      <c r="L38" s="57" t="str">
        <f t="shared" si="10"/>
        <v>NA</v>
      </c>
      <c r="M38" s="57" t="str">
        <f t="shared" si="11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27</v>
      </c>
      <c r="B39" s="63"/>
      <c r="C39" s="63"/>
      <c r="D39" s="64">
        <v>4424000</v>
      </c>
      <c r="E39" s="64">
        <v>4676221.3600000003</v>
      </c>
      <c r="F39" s="64">
        <v>1000329.7</v>
      </c>
      <c r="G39" s="64">
        <v>1000329.7</v>
      </c>
      <c r="H39" s="64">
        <v>0</v>
      </c>
      <c r="I39" s="64">
        <f t="shared" si="7"/>
        <v>1000329.7</v>
      </c>
      <c r="J39" s="64">
        <f t="shared" si="8"/>
        <v>3675891.66</v>
      </c>
      <c r="K39" s="65">
        <f t="shared" si="9"/>
        <v>0.78608161954078237</v>
      </c>
      <c r="L39" s="65">
        <f t="shared" si="10"/>
        <v>-0.78608161954078237</v>
      </c>
      <c r="M39" s="65">
        <f t="shared" si="11"/>
        <v>1.5670205655106113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358236928</v>
      </c>
      <c r="E41" s="6">
        <f t="shared" ref="E41:J41" si="17">+E24+E26+E30+E36+E39</f>
        <v>662496317.8499999</v>
      </c>
      <c r="F41" s="6">
        <f t="shared" si="17"/>
        <v>1899899.98</v>
      </c>
      <c r="G41" s="6">
        <f t="shared" si="17"/>
        <v>1899899.98</v>
      </c>
      <c r="H41" s="6">
        <f t="shared" si="17"/>
        <v>0</v>
      </c>
      <c r="I41" s="6">
        <f t="shared" si="17"/>
        <v>1899899.98</v>
      </c>
      <c r="J41" s="6">
        <f t="shared" si="17"/>
        <v>660596417.86999989</v>
      </c>
      <c r="K41" s="38">
        <f t="shared" ref="K41" si="18">IF(E41=0,"NA",J41/E41)</f>
        <v>0.99713221050621725</v>
      </c>
      <c r="L41" s="38">
        <f t="shared" ref="L41" si="19">IF(E41=0,"NA",(  ( F41 - (E41/$L$6)) / (E41/$L$6)))</f>
        <v>-0.99713221050621725</v>
      </c>
      <c r="M41" s="38">
        <f t="shared" ref="M41" si="20">IF(E41=0,"NA",(  ( G41 - ($M$6*(E41/12))) / ($M$6*(E41/12))))</f>
        <v>-0.96558652607460682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96</v>
      </c>
      <c r="B43" s="51" t="s">
        <v>97</v>
      </c>
      <c r="C43" s="51" t="s">
        <v>98</v>
      </c>
      <c r="D43" s="56">
        <v>0</v>
      </c>
      <c r="E43" s="56">
        <v>4879521</v>
      </c>
      <c r="F43" s="56">
        <v>153487.98999999996</v>
      </c>
      <c r="G43" s="56">
        <v>153487.98999999996</v>
      </c>
      <c r="H43" s="56">
        <v>0</v>
      </c>
      <c r="I43" s="56">
        <f t="shared" ref="I43" si="21">SUM(G43:H43)</f>
        <v>153487.98999999996</v>
      </c>
      <c r="J43" s="56">
        <f t="shared" ref="J43" si="22">E43-I43</f>
        <v>4726033.01</v>
      </c>
      <c r="K43" s="57">
        <f t="shared" ref="K43" si="23">IF(E43=0,"NA",J43/E43)</f>
        <v>0.96854445549061063</v>
      </c>
      <c r="L43" s="57">
        <f t="shared" ref="L43" si="24">IF(E43=0,"NA",(  ( F43 - (E43/$L$6)) / (E43/$L$6)))</f>
        <v>-0.96854445549061063</v>
      </c>
      <c r="M43" s="57">
        <f t="shared" ref="M43" si="25">IF(E43=0,"NA",(  ( G43 - ($M$6*(E43/12))) / ($M$6*(E43/12))))</f>
        <v>-0.62253346588732794</v>
      </c>
      <c r="R43" s="53"/>
      <c r="S43" s="53"/>
      <c r="T43" s="53"/>
      <c r="U43" s="53"/>
      <c r="V43" s="53"/>
    </row>
    <row r="44" spans="1:22" s="51" customFormat="1" x14ac:dyDescent="0.2">
      <c r="B44" s="51" t="s">
        <v>438</v>
      </c>
      <c r="C44" s="51" t="s">
        <v>439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126" si="26">SUM(G44:H44)</f>
        <v>0</v>
      </c>
      <c r="J44" s="56">
        <f t="shared" ref="J44:J126" si="27">E44-I44</f>
        <v>0</v>
      </c>
      <c r="K44" s="57" t="str">
        <f t="shared" ref="K44:K126" si="28">IF(E44=0,"NA",J44/E44)</f>
        <v>NA</v>
      </c>
      <c r="L44" s="57" t="str">
        <f t="shared" ref="L44:L126" si="29">IF(E44=0,"NA",(  ( F44 - (E44/$L$6)) / (E44/$L$6)))</f>
        <v>NA</v>
      </c>
      <c r="M44" s="57" t="str">
        <f t="shared" ref="M44:M126" si="30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99</v>
      </c>
      <c r="C45" s="51" t="s">
        <v>100</v>
      </c>
      <c r="D45" s="56">
        <v>76000</v>
      </c>
      <c r="E45" s="56">
        <v>10340</v>
      </c>
      <c r="F45" s="56">
        <v>250050.77</v>
      </c>
      <c r="G45" s="56">
        <v>250050.77</v>
      </c>
      <c r="H45" s="56">
        <v>0</v>
      </c>
      <c r="I45" s="56">
        <f t="shared" si="26"/>
        <v>250050.77</v>
      </c>
      <c r="J45" s="56">
        <f t="shared" si="27"/>
        <v>-239710.77</v>
      </c>
      <c r="K45" s="57">
        <f t="shared" si="28"/>
        <v>-23.182859767891681</v>
      </c>
      <c r="L45" s="57">
        <f t="shared" si="29"/>
        <v>23.182859767891681</v>
      </c>
      <c r="M45" s="57">
        <f t="shared" si="30"/>
        <v>289.19431721470022</v>
      </c>
      <c r="R45" s="53"/>
      <c r="S45" s="53"/>
      <c r="T45" s="53"/>
      <c r="U45" s="53"/>
      <c r="V45" s="53"/>
    </row>
    <row r="46" spans="1:22" s="51" customFormat="1" x14ac:dyDescent="0.2">
      <c r="B46" s="51" t="s">
        <v>101</v>
      </c>
      <c r="C46" s="51" t="s">
        <v>100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6"/>
        <v>0</v>
      </c>
      <c r="J46" s="56">
        <f t="shared" si="27"/>
        <v>0</v>
      </c>
      <c r="K46" s="57" t="str">
        <f t="shared" si="28"/>
        <v>NA</v>
      </c>
      <c r="L46" s="57" t="str">
        <f t="shared" si="29"/>
        <v>NA</v>
      </c>
      <c r="M46" s="57" t="str">
        <f t="shared" si="30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102</v>
      </c>
      <c r="C47" s="51" t="s">
        <v>103</v>
      </c>
      <c r="D47" s="56">
        <v>0</v>
      </c>
      <c r="E47" s="56">
        <v>33322</v>
      </c>
      <c r="F47" s="56">
        <v>0</v>
      </c>
      <c r="G47" s="56">
        <v>0</v>
      </c>
      <c r="H47" s="56">
        <v>0</v>
      </c>
      <c r="I47" s="56">
        <f t="shared" si="26"/>
        <v>0</v>
      </c>
      <c r="J47" s="56">
        <f t="shared" si="27"/>
        <v>33322</v>
      </c>
      <c r="K47" s="57">
        <f t="shared" si="28"/>
        <v>1</v>
      </c>
      <c r="L47" s="57">
        <f t="shared" si="29"/>
        <v>-1</v>
      </c>
      <c r="M47" s="57">
        <f t="shared" si="30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104</v>
      </c>
      <c r="C48" s="51" t="s">
        <v>105</v>
      </c>
      <c r="D48" s="56">
        <v>153500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6"/>
        <v>0</v>
      </c>
      <c r="J48" s="56">
        <f t="shared" si="27"/>
        <v>0</v>
      </c>
      <c r="K48" s="57" t="str">
        <f t="shared" si="28"/>
        <v>NA</v>
      </c>
      <c r="L48" s="57" t="str">
        <f t="shared" si="29"/>
        <v>NA</v>
      </c>
      <c r="M48" s="57" t="str">
        <f t="shared" si="30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106</v>
      </c>
      <c r="C49" s="51" t="s">
        <v>107</v>
      </c>
      <c r="D49" s="56">
        <v>0</v>
      </c>
      <c r="E49" s="56">
        <v>2163341</v>
      </c>
      <c r="F49" s="56">
        <v>3071.25</v>
      </c>
      <c r="G49" s="56">
        <v>3071.25</v>
      </c>
      <c r="H49" s="56">
        <v>0</v>
      </c>
      <c r="I49" s="56">
        <f t="shared" ref="I49:I65" si="31">SUM(G49:H49)</f>
        <v>3071.25</v>
      </c>
      <c r="J49" s="56">
        <f t="shared" ref="J49:J65" si="32">E49-I49</f>
        <v>2160269.75</v>
      </c>
      <c r="K49" s="57">
        <f t="shared" ref="K49:K65" si="33">IF(E49=0,"NA",J49/E49)</f>
        <v>0.99858032090179039</v>
      </c>
      <c r="L49" s="57">
        <f t="shared" ref="L49:L65" si="34">IF(E49=0,"NA",(  ( F49 - (E49/$L$6)) / (E49/$L$6)))</f>
        <v>-0.99858032090179039</v>
      </c>
      <c r="M49" s="57">
        <f t="shared" ref="M49:M65" si="35">IF(E49=0,"NA",(  ( G49 - ($M$6*(E49/12))) / ($M$6*(E49/12))))</f>
        <v>-0.98296385082148396</v>
      </c>
      <c r="R49" s="53"/>
      <c r="S49" s="53"/>
      <c r="T49" s="53"/>
      <c r="U49" s="53"/>
      <c r="V49" s="53"/>
    </row>
    <row r="50" spans="2:22" s="51" customFormat="1" x14ac:dyDescent="0.2">
      <c r="B50" s="51" t="s">
        <v>108</v>
      </c>
      <c r="C50" s="51" t="s">
        <v>109</v>
      </c>
      <c r="D50" s="56">
        <v>0</v>
      </c>
      <c r="E50" s="56">
        <v>0</v>
      </c>
      <c r="F50" s="56">
        <v>103.11</v>
      </c>
      <c r="G50" s="56">
        <v>103.11</v>
      </c>
      <c r="H50" s="56">
        <v>0</v>
      </c>
      <c r="I50" s="56">
        <f t="shared" si="31"/>
        <v>103.11</v>
      </c>
      <c r="J50" s="56">
        <f t="shared" si="32"/>
        <v>-103.11</v>
      </c>
      <c r="K50" s="57" t="str">
        <f t="shared" si="33"/>
        <v>NA</v>
      </c>
      <c r="L50" s="57" t="str">
        <f t="shared" si="34"/>
        <v>NA</v>
      </c>
      <c r="M50" s="57" t="str">
        <f t="shared" si="35"/>
        <v>NA</v>
      </c>
      <c r="R50" s="53"/>
      <c r="S50" s="53"/>
      <c r="T50" s="53"/>
      <c r="U50" s="53"/>
      <c r="V50" s="53"/>
    </row>
    <row r="51" spans="2:22" s="51" customFormat="1" x14ac:dyDescent="0.2">
      <c r="B51" s="51" t="s">
        <v>110</v>
      </c>
      <c r="C51" s="51" t="s">
        <v>111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1"/>
        <v>0</v>
      </c>
      <c r="J51" s="56">
        <f t="shared" si="32"/>
        <v>0</v>
      </c>
      <c r="K51" s="57" t="str">
        <f t="shared" si="33"/>
        <v>NA</v>
      </c>
      <c r="L51" s="57" t="str">
        <f t="shared" si="34"/>
        <v>NA</v>
      </c>
      <c r="M51" s="57" t="str">
        <f t="shared" si="35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112</v>
      </c>
      <c r="C52" s="51" t="s">
        <v>113</v>
      </c>
      <c r="D52" s="56">
        <v>0</v>
      </c>
      <c r="E52" s="56">
        <v>769541</v>
      </c>
      <c r="F52" s="56">
        <v>56.39</v>
      </c>
      <c r="G52" s="56">
        <v>56.39</v>
      </c>
      <c r="H52" s="56">
        <v>0</v>
      </c>
      <c r="I52" s="56">
        <f t="shared" si="31"/>
        <v>56.39</v>
      </c>
      <c r="J52" s="56">
        <f t="shared" si="32"/>
        <v>769484.61</v>
      </c>
      <c r="K52" s="57">
        <f t="shared" si="33"/>
        <v>0.99992672255279447</v>
      </c>
      <c r="L52" s="57">
        <f t="shared" si="34"/>
        <v>-0.99992672255279447</v>
      </c>
      <c r="M52" s="57">
        <f t="shared" si="35"/>
        <v>-0.99912067063353349</v>
      </c>
      <c r="R52" s="53"/>
      <c r="S52" s="53"/>
      <c r="T52" s="53"/>
      <c r="U52" s="53"/>
      <c r="V52" s="53"/>
    </row>
    <row r="53" spans="2:22" s="51" customFormat="1" x14ac:dyDescent="0.2">
      <c r="B53" s="51" t="s">
        <v>116</v>
      </c>
      <c r="C53" s="51" t="s">
        <v>117</v>
      </c>
      <c r="D53" s="56">
        <v>0</v>
      </c>
      <c r="E53" s="56">
        <v>0</v>
      </c>
      <c r="F53" s="56">
        <v>317.52</v>
      </c>
      <c r="G53" s="56">
        <v>317.52</v>
      </c>
      <c r="H53" s="56">
        <v>0</v>
      </c>
      <c r="I53" s="56">
        <f t="shared" si="31"/>
        <v>317.52</v>
      </c>
      <c r="J53" s="56">
        <f t="shared" si="32"/>
        <v>-317.52</v>
      </c>
      <c r="K53" s="57" t="str">
        <f t="shared" si="33"/>
        <v>NA</v>
      </c>
      <c r="L53" s="57" t="str">
        <f t="shared" si="34"/>
        <v>NA</v>
      </c>
      <c r="M53" s="57" t="str">
        <f t="shared" si="35"/>
        <v>NA</v>
      </c>
      <c r="R53" s="53"/>
      <c r="S53" s="53"/>
      <c r="T53" s="53"/>
      <c r="U53" s="53"/>
      <c r="V53" s="53"/>
    </row>
    <row r="54" spans="2:22" s="51" customFormat="1" x14ac:dyDescent="0.2">
      <c r="B54" s="51" t="s">
        <v>118</v>
      </c>
      <c r="C54" s="51" t="s">
        <v>119</v>
      </c>
      <c r="D54" s="56">
        <v>0</v>
      </c>
      <c r="E54" s="56">
        <v>0</v>
      </c>
      <c r="F54" s="56">
        <v>140.99</v>
      </c>
      <c r="G54" s="56">
        <v>140.99</v>
      </c>
      <c r="H54" s="56">
        <v>0</v>
      </c>
      <c r="I54" s="56">
        <f t="shared" si="31"/>
        <v>140.99</v>
      </c>
      <c r="J54" s="56">
        <f t="shared" si="32"/>
        <v>-140.99</v>
      </c>
      <c r="K54" s="57" t="str">
        <f t="shared" si="33"/>
        <v>NA</v>
      </c>
      <c r="L54" s="57" t="str">
        <f t="shared" si="34"/>
        <v>NA</v>
      </c>
      <c r="M54" s="57" t="str">
        <f t="shared" si="35"/>
        <v>NA</v>
      </c>
      <c r="R54" s="53"/>
      <c r="S54" s="53"/>
      <c r="T54" s="53"/>
      <c r="U54" s="53"/>
      <c r="V54" s="53"/>
    </row>
    <row r="55" spans="2:22" s="51" customFormat="1" x14ac:dyDescent="0.2">
      <c r="B55" s="51" t="s">
        <v>224</v>
      </c>
      <c r="C55" s="51" t="s">
        <v>225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31"/>
        <v>0</v>
      </c>
      <c r="J55" s="56">
        <f t="shared" si="32"/>
        <v>0</v>
      </c>
      <c r="K55" s="57" t="str">
        <f t="shared" si="33"/>
        <v>NA</v>
      </c>
      <c r="L55" s="57" t="str">
        <f t="shared" si="34"/>
        <v>NA</v>
      </c>
      <c r="M55" s="57" t="str">
        <f t="shared" si="35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120</v>
      </c>
      <c r="C56" s="51" t="s">
        <v>121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31"/>
        <v>0</v>
      </c>
      <c r="J56" s="56">
        <f t="shared" si="32"/>
        <v>0</v>
      </c>
      <c r="K56" s="57" t="str">
        <f t="shared" si="33"/>
        <v>NA</v>
      </c>
      <c r="L56" s="57" t="str">
        <f t="shared" si="34"/>
        <v>NA</v>
      </c>
      <c r="M56" s="57" t="str">
        <f t="shared" si="35"/>
        <v>NA</v>
      </c>
      <c r="R56" s="53"/>
      <c r="S56" s="53"/>
      <c r="T56" s="53"/>
      <c r="U56" s="53"/>
      <c r="V56" s="53"/>
    </row>
    <row r="57" spans="2:22" s="51" customFormat="1" x14ac:dyDescent="0.2">
      <c r="B57" s="51" t="s">
        <v>122</v>
      </c>
      <c r="C57" s="51" t="s">
        <v>123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31"/>
        <v>0</v>
      </c>
      <c r="J57" s="56">
        <f t="shared" si="32"/>
        <v>0</v>
      </c>
      <c r="K57" s="57" t="str">
        <f t="shared" si="33"/>
        <v>NA</v>
      </c>
      <c r="L57" s="57" t="str">
        <f t="shared" si="34"/>
        <v>NA</v>
      </c>
      <c r="M57" s="57" t="str">
        <f t="shared" si="35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124</v>
      </c>
      <c r="C58" s="51" t="s">
        <v>125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f t="shared" si="31"/>
        <v>0</v>
      </c>
      <c r="J58" s="56">
        <f t="shared" si="32"/>
        <v>0</v>
      </c>
      <c r="K58" s="57" t="str">
        <f t="shared" si="33"/>
        <v>NA</v>
      </c>
      <c r="L58" s="57" t="str">
        <f t="shared" si="34"/>
        <v>NA</v>
      </c>
      <c r="M58" s="57" t="str">
        <f t="shared" si="35"/>
        <v>NA</v>
      </c>
      <c r="R58" s="53"/>
      <c r="S58" s="53"/>
      <c r="T58" s="53"/>
      <c r="U58" s="53"/>
      <c r="V58" s="53"/>
    </row>
    <row r="59" spans="2:22" s="51" customFormat="1" x14ac:dyDescent="0.2">
      <c r="B59" s="51" t="s">
        <v>126</v>
      </c>
      <c r="C59" s="51" t="s">
        <v>127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31"/>
        <v>0</v>
      </c>
      <c r="J59" s="56">
        <f t="shared" si="32"/>
        <v>0</v>
      </c>
      <c r="K59" s="57" t="str">
        <f t="shared" si="33"/>
        <v>NA</v>
      </c>
      <c r="L59" s="57" t="str">
        <f t="shared" si="34"/>
        <v>NA</v>
      </c>
      <c r="M59" s="57" t="str">
        <f t="shared" si="35"/>
        <v>NA</v>
      </c>
      <c r="R59" s="53"/>
      <c r="S59" s="53"/>
      <c r="T59" s="53"/>
      <c r="U59" s="53"/>
      <c r="V59" s="53"/>
    </row>
    <row r="60" spans="2:22" s="51" customFormat="1" x14ac:dyDescent="0.2">
      <c r="B60" s="51" t="s">
        <v>128</v>
      </c>
      <c r="C60" s="51" t="s">
        <v>129</v>
      </c>
      <c r="D60" s="56">
        <v>0</v>
      </c>
      <c r="E60" s="56">
        <v>0</v>
      </c>
      <c r="F60" s="56">
        <v>300</v>
      </c>
      <c r="G60" s="56">
        <v>300</v>
      </c>
      <c r="H60" s="56">
        <v>0</v>
      </c>
      <c r="I60" s="56">
        <f t="shared" si="31"/>
        <v>300</v>
      </c>
      <c r="J60" s="56">
        <f t="shared" si="32"/>
        <v>-300</v>
      </c>
      <c r="K60" s="57" t="str">
        <f t="shared" si="33"/>
        <v>NA</v>
      </c>
      <c r="L60" s="57" t="str">
        <f t="shared" si="34"/>
        <v>NA</v>
      </c>
      <c r="M60" s="57" t="str">
        <f t="shared" si="35"/>
        <v>NA</v>
      </c>
      <c r="R60" s="53"/>
      <c r="S60" s="53"/>
      <c r="T60" s="53"/>
      <c r="U60" s="53"/>
      <c r="V60" s="53"/>
    </row>
    <row r="61" spans="2:22" s="51" customFormat="1" x14ac:dyDescent="0.2">
      <c r="B61" s="51" t="s">
        <v>130</v>
      </c>
      <c r="C61" s="51" t="s">
        <v>131</v>
      </c>
      <c r="D61" s="56">
        <v>21510000</v>
      </c>
      <c r="E61" s="56">
        <v>66806685.729999989</v>
      </c>
      <c r="F61" s="56">
        <v>10920.02</v>
      </c>
      <c r="G61" s="56">
        <v>10920.02</v>
      </c>
      <c r="H61" s="56">
        <v>12697.6</v>
      </c>
      <c r="I61" s="56">
        <f t="shared" si="31"/>
        <v>23617.620000000003</v>
      </c>
      <c r="J61" s="56">
        <f t="shared" si="32"/>
        <v>66783068.109999992</v>
      </c>
      <c r="K61" s="57">
        <f t="shared" si="33"/>
        <v>0.99964647819687613</v>
      </c>
      <c r="L61" s="57">
        <f t="shared" si="34"/>
        <v>-0.99983654300642699</v>
      </c>
      <c r="M61" s="57">
        <f t="shared" si="35"/>
        <v>-0.99803851607712446</v>
      </c>
      <c r="R61" s="53"/>
      <c r="S61" s="53"/>
      <c r="T61" s="53"/>
      <c r="U61" s="53"/>
      <c r="V61" s="53"/>
    </row>
    <row r="62" spans="2:22" s="51" customFormat="1" x14ac:dyDescent="0.2">
      <c r="B62" s="51" t="s">
        <v>132</v>
      </c>
      <c r="C62" s="51" t="s">
        <v>133</v>
      </c>
      <c r="D62" s="56">
        <v>0</v>
      </c>
      <c r="E62" s="56">
        <v>2477300</v>
      </c>
      <c r="F62" s="56">
        <v>17155</v>
      </c>
      <c r="G62" s="56">
        <v>17155</v>
      </c>
      <c r="H62" s="56">
        <v>0</v>
      </c>
      <c r="I62" s="56">
        <f t="shared" si="31"/>
        <v>17155</v>
      </c>
      <c r="J62" s="56">
        <f t="shared" si="32"/>
        <v>2460145</v>
      </c>
      <c r="K62" s="57">
        <f t="shared" si="33"/>
        <v>0.99307512210874738</v>
      </c>
      <c r="L62" s="57">
        <f t="shared" si="34"/>
        <v>-0.99307512210874738</v>
      </c>
      <c r="M62" s="57">
        <f t="shared" si="35"/>
        <v>-0.91690146530496908</v>
      </c>
      <c r="R62" s="53"/>
      <c r="S62" s="53"/>
      <c r="T62" s="53"/>
      <c r="U62" s="53"/>
      <c r="V62" s="53"/>
    </row>
    <row r="63" spans="2:22" s="51" customFormat="1" x14ac:dyDescent="0.2">
      <c r="B63" s="51" t="s">
        <v>134</v>
      </c>
      <c r="C63" s="51" t="s">
        <v>135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31"/>
        <v>0</v>
      </c>
      <c r="J63" s="56">
        <f t="shared" si="32"/>
        <v>0</v>
      </c>
      <c r="K63" s="57" t="str">
        <f t="shared" si="33"/>
        <v>NA</v>
      </c>
      <c r="L63" s="57" t="str">
        <f t="shared" si="34"/>
        <v>NA</v>
      </c>
      <c r="M63" s="57" t="str">
        <f t="shared" si="35"/>
        <v>NA</v>
      </c>
      <c r="R63" s="53"/>
      <c r="S63" s="53"/>
      <c r="T63" s="53"/>
      <c r="U63" s="53"/>
      <c r="V63" s="53"/>
    </row>
    <row r="64" spans="2:22" s="51" customFormat="1" x14ac:dyDescent="0.2">
      <c r="B64" s="51" t="s">
        <v>136</v>
      </c>
      <c r="C64" s="51" t="s">
        <v>137</v>
      </c>
      <c r="D64" s="56">
        <v>0</v>
      </c>
      <c r="E64" s="56">
        <v>2814763.9699999997</v>
      </c>
      <c r="F64" s="56">
        <v>7526.44</v>
      </c>
      <c r="G64" s="56">
        <v>7526.44</v>
      </c>
      <c r="H64" s="56">
        <v>0</v>
      </c>
      <c r="I64" s="56">
        <f t="shared" si="31"/>
        <v>7526.44</v>
      </c>
      <c r="J64" s="56">
        <f t="shared" si="32"/>
        <v>2807237.53</v>
      </c>
      <c r="K64" s="57">
        <f t="shared" si="33"/>
        <v>0.99732608485819152</v>
      </c>
      <c r="L64" s="57">
        <f t="shared" si="34"/>
        <v>-0.99732608485819152</v>
      </c>
      <c r="M64" s="57">
        <f t="shared" si="35"/>
        <v>-0.96791301829829801</v>
      </c>
      <c r="R64" s="53"/>
      <c r="S64" s="53"/>
      <c r="T64" s="53"/>
      <c r="U64" s="53"/>
      <c r="V64" s="53"/>
    </row>
    <row r="65" spans="2:22" s="51" customFormat="1" x14ac:dyDescent="0.2">
      <c r="B65" s="51" t="s">
        <v>138</v>
      </c>
      <c r="C65" s="51" t="s">
        <v>139</v>
      </c>
      <c r="D65" s="56">
        <v>0</v>
      </c>
      <c r="E65" s="56">
        <v>0</v>
      </c>
      <c r="F65" s="56">
        <v>83842.899999999994</v>
      </c>
      <c r="G65" s="56">
        <v>83842.899999999994</v>
      </c>
      <c r="H65" s="56">
        <v>0</v>
      </c>
      <c r="I65" s="56">
        <f t="shared" si="31"/>
        <v>83842.899999999994</v>
      </c>
      <c r="J65" s="56">
        <f t="shared" si="32"/>
        <v>-83842.899999999994</v>
      </c>
      <c r="K65" s="57" t="str">
        <f t="shared" si="33"/>
        <v>NA</v>
      </c>
      <c r="L65" s="57" t="str">
        <f t="shared" si="34"/>
        <v>NA</v>
      </c>
      <c r="M65" s="57" t="str">
        <f t="shared" si="35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140</v>
      </c>
      <c r="C66" s="51" t="s">
        <v>141</v>
      </c>
      <c r="D66" s="56">
        <v>0</v>
      </c>
      <c r="E66" s="56">
        <v>3048458.5300000003</v>
      </c>
      <c r="F66" s="56">
        <v>30807.09</v>
      </c>
      <c r="G66" s="56">
        <v>30807.09</v>
      </c>
      <c r="H66" s="56">
        <v>0</v>
      </c>
      <c r="I66" s="56">
        <f t="shared" si="26"/>
        <v>30807.09</v>
      </c>
      <c r="J66" s="56">
        <f t="shared" si="27"/>
        <v>3017651.4400000004</v>
      </c>
      <c r="K66" s="57">
        <f t="shared" si="28"/>
        <v>0.98989420728646094</v>
      </c>
      <c r="L66" s="57">
        <f t="shared" si="29"/>
        <v>-0.98989420728646094</v>
      </c>
      <c r="M66" s="57">
        <f t="shared" si="30"/>
        <v>-0.87873048743753124</v>
      </c>
      <c r="R66" s="53"/>
      <c r="S66" s="53"/>
      <c r="T66" s="53"/>
      <c r="U66" s="53"/>
      <c r="V66" s="53"/>
    </row>
    <row r="67" spans="2:22" s="51" customFormat="1" x14ac:dyDescent="0.2">
      <c r="B67" s="51" t="s">
        <v>319</v>
      </c>
      <c r="C67" s="51" t="s">
        <v>320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26"/>
        <v>0</v>
      </c>
      <c r="J67" s="56">
        <f t="shared" si="27"/>
        <v>0</v>
      </c>
      <c r="K67" s="57" t="str">
        <f t="shared" si="28"/>
        <v>NA</v>
      </c>
      <c r="L67" s="57" t="str">
        <f t="shared" si="29"/>
        <v>NA</v>
      </c>
      <c r="M67" s="57" t="str">
        <f t="shared" si="30"/>
        <v>NA</v>
      </c>
      <c r="R67" s="53"/>
      <c r="S67" s="53"/>
      <c r="T67" s="53"/>
      <c r="U67" s="53"/>
      <c r="V67" s="53"/>
    </row>
    <row r="68" spans="2:22" s="51" customFormat="1" x14ac:dyDescent="0.2">
      <c r="B68" s="51" t="s">
        <v>152</v>
      </c>
      <c r="C68" s="51" t="s">
        <v>153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26"/>
        <v>0</v>
      </c>
      <c r="J68" s="56">
        <f t="shared" si="27"/>
        <v>0</v>
      </c>
      <c r="K68" s="57" t="str">
        <f t="shared" si="28"/>
        <v>NA</v>
      </c>
      <c r="L68" s="57" t="str">
        <f t="shared" si="29"/>
        <v>NA</v>
      </c>
      <c r="M68" s="57" t="str">
        <f t="shared" si="30"/>
        <v>NA</v>
      </c>
      <c r="R68" s="53"/>
      <c r="S68" s="53"/>
      <c r="T68" s="53"/>
      <c r="U68" s="53"/>
      <c r="V68" s="53"/>
    </row>
    <row r="69" spans="2:22" s="51" customFormat="1" x14ac:dyDescent="0.2">
      <c r="B69" s="51" t="s">
        <v>154</v>
      </c>
      <c r="C69" s="51" t="s">
        <v>155</v>
      </c>
      <c r="D69" s="56">
        <v>568915</v>
      </c>
      <c r="E69" s="56">
        <v>3942762.1000000006</v>
      </c>
      <c r="F69" s="56">
        <v>1932.3900000000003</v>
      </c>
      <c r="G69" s="56">
        <v>1932.3900000000003</v>
      </c>
      <c r="H69" s="56">
        <v>0</v>
      </c>
      <c r="I69" s="56">
        <f t="shared" si="26"/>
        <v>1932.3900000000003</v>
      </c>
      <c r="J69" s="56">
        <f t="shared" si="27"/>
        <v>3940829.7100000004</v>
      </c>
      <c r="K69" s="57">
        <f t="shared" si="28"/>
        <v>0.99950988927280193</v>
      </c>
      <c r="L69" s="57">
        <f t="shared" si="29"/>
        <v>-0.99950988927280193</v>
      </c>
      <c r="M69" s="57">
        <f t="shared" si="30"/>
        <v>-0.99411867127362308</v>
      </c>
      <c r="R69" s="53"/>
      <c r="S69" s="53"/>
      <c r="T69" s="53"/>
      <c r="U69" s="53"/>
      <c r="V69" s="53"/>
    </row>
    <row r="70" spans="2:22" s="51" customFormat="1" x14ac:dyDescent="0.2">
      <c r="B70" s="51" t="s">
        <v>156</v>
      </c>
      <c r="C70" s="51" t="s">
        <v>157</v>
      </c>
      <c r="D70" s="56">
        <v>32335698</v>
      </c>
      <c r="E70" s="56">
        <v>2691639.1300000004</v>
      </c>
      <c r="F70" s="56">
        <v>4010</v>
      </c>
      <c r="G70" s="56">
        <v>4010</v>
      </c>
      <c r="H70" s="56">
        <v>132670.28</v>
      </c>
      <c r="I70" s="56">
        <f t="shared" si="26"/>
        <v>136680.28</v>
      </c>
      <c r="J70" s="56">
        <f t="shared" si="27"/>
        <v>2554958.8500000006</v>
      </c>
      <c r="K70" s="57">
        <f t="shared" si="28"/>
        <v>0.94922042911450777</v>
      </c>
      <c r="L70" s="57">
        <f t="shared" si="29"/>
        <v>-0.99851020147712</v>
      </c>
      <c r="M70" s="57">
        <f t="shared" si="30"/>
        <v>-0.98212241772544007</v>
      </c>
      <c r="R70" s="53"/>
      <c r="S70" s="53"/>
      <c r="T70" s="53"/>
      <c r="U70" s="53"/>
      <c r="V70" s="53"/>
    </row>
    <row r="71" spans="2:22" s="51" customFormat="1" x14ac:dyDescent="0.2">
      <c r="B71" s="51" t="s">
        <v>162</v>
      </c>
      <c r="C71" s="51" t="s">
        <v>163</v>
      </c>
      <c r="D71" s="56">
        <v>1647054</v>
      </c>
      <c r="E71" s="56">
        <v>10187571.189999999</v>
      </c>
      <c r="F71" s="56">
        <v>98697.079999999987</v>
      </c>
      <c r="G71" s="56">
        <v>98697.079999999987</v>
      </c>
      <c r="H71" s="56">
        <v>228384.09</v>
      </c>
      <c r="I71" s="56">
        <f t="shared" si="26"/>
        <v>327081.17</v>
      </c>
      <c r="J71" s="56">
        <f t="shared" si="27"/>
        <v>9860490.0199999996</v>
      </c>
      <c r="K71" s="57">
        <f t="shared" si="28"/>
        <v>0.96789409723869624</v>
      </c>
      <c r="L71" s="57">
        <f t="shared" si="29"/>
        <v>-0.99031201076691566</v>
      </c>
      <c r="M71" s="57">
        <f t="shared" si="30"/>
        <v>-0.88374412920298817</v>
      </c>
      <c r="R71" s="53"/>
      <c r="S71" s="53"/>
      <c r="T71" s="53"/>
      <c r="U71" s="53"/>
      <c r="V71" s="53"/>
    </row>
    <row r="72" spans="2:22" s="51" customFormat="1" x14ac:dyDescent="0.2">
      <c r="B72" s="51" t="s">
        <v>440</v>
      </c>
      <c r="C72" s="51" t="s">
        <v>441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26"/>
        <v>0</v>
      </c>
      <c r="J72" s="56">
        <f t="shared" si="27"/>
        <v>0</v>
      </c>
      <c r="K72" s="57" t="str">
        <f t="shared" si="28"/>
        <v>NA</v>
      </c>
      <c r="L72" s="57" t="str">
        <f t="shared" si="29"/>
        <v>NA</v>
      </c>
      <c r="M72" s="57" t="str">
        <f t="shared" si="30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277</v>
      </c>
      <c r="C73" s="51" t="s">
        <v>278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26"/>
        <v>0</v>
      </c>
      <c r="J73" s="56">
        <f t="shared" si="27"/>
        <v>0</v>
      </c>
      <c r="K73" s="57" t="str">
        <f t="shared" si="28"/>
        <v>NA</v>
      </c>
      <c r="L73" s="57" t="str">
        <f t="shared" si="29"/>
        <v>NA</v>
      </c>
      <c r="M73" s="57" t="str">
        <f t="shared" si="30"/>
        <v>NA</v>
      </c>
      <c r="R73" s="53"/>
      <c r="S73" s="53"/>
      <c r="T73" s="53"/>
      <c r="U73" s="53"/>
      <c r="V73" s="53"/>
    </row>
    <row r="74" spans="2:22" s="51" customFormat="1" x14ac:dyDescent="0.2">
      <c r="B74" s="51" t="s">
        <v>335</v>
      </c>
      <c r="C74" s="51" t="s">
        <v>336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26"/>
        <v>0</v>
      </c>
      <c r="J74" s="56">
        <f t="shared" si="27"/>
        <v>0</v>
      </c>
      <c r="K74" s="57" t="str">
        <f t="shared" si="28"/>
        <v>NA</v>
      </c>
      <c r="L74" s="57" t="str">
        <f t="shared" si="29"/>
        <v>NA</v>
      </c>
      <c r="M74" s="57" t="str">
        <f t="shared" si="30"/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164</v>
      </c>
      <c r="C75" s="51" t="s">
        <v>165</v>
      </c>
      <c r="D75" s="56">
        <v>15080</v>
      </c>
      <c r="E75" s="56">
        <v>2815.6</v>
      </c>
      <c r="F75" s="56">
        <v>0</v>
      </c>
      <c r="G75" s="56">
        <v>0</v>
      </c>
      <c r="H75" s="56">
        <v>0</v>
      </c>
      <c r="I75" s="56">
        <f t="shared" si="26"/>
        <v>0</v>
      </c>
      <c r="J75" s="56">
        <f t="shared" si="27"/>
        <v>2815.6</v>
      </c>
      <c r="K75" s="57">
        <f t="shared" si="28"/>
        <v>1</v>
      </c>
      <c r="L75" s="57">
        <f t="shared" si="29"/>
        <v>-1</v>
      </c>
      <c r="M75" s="57">
        <f t="shared" si="30"/>
        <v>-1</v>
      </c>
      <c r="R75" s="53"/>
      <c r="S75" s="53"/>
      <c r="T75" s="53"/>
      <c r="U75" s="53"/>
      <c r="V75" s="53"/>
    </row>
    <row r="76" spans="2:22" s="51" customFormat="1" x14ac:dyDescent="0.2">
      <c r="B76" s="51" t="s">
        <v>240</v>
      </c>
      <c r="C76" s="51" t="s">
        <v>241</v>
      </c>
      <c r="D76" s="56">
        <v>450000</v>
      </c>
      <c r="E76" s="56">
        <v>450000</v>
      </c>
      <c r="F76" s="56">
        <v>0</v>
      </c>
      <c r="G76" s="56">
        <v>0</v>
      </c>
      <c r="H76" s="56">
        <v>0</v>
      </c>
      <c r="I76" s="56">
        <f t="shared" si="26"/>
        <v>0</v>
      </c>
      <c r="J76" s="56">
        <f t="shared" si="27"/>
        <v>450000</v>
      </c>
      <c r="K76" s="57">
        <f t="shared" si="28"/>
        <v>1</v>
      </c>
      <c r="L76" s="57">
        <f t="shared" si="29"/>
        <v>-1</v>
      </c>
      <c r="M76" s="57">
        <f t="shared" si="30"/>
        <v>-1</v>
      </c>
      <c r="R76" s="53"/>
      <c r="S76" s="53"/>
      <c r="T76" s="53"/>
      <c r="U76" s="53"/>
      <c r="V76" s="53"/>
    </row>
    <row r="77" spans="2:22" s="51" customFormat="1" x14ac:dyDescent="0.2">
      <c r="B77" s="51" t="s">
        <v>166</v>
      </c>
      <c r="C77" s="51" t="s">
        <v>167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26"/>
        <v>0</v>
      </c>
      <c r="J77" s="56">
        <f t="shared" si="27"/>
        <v>0</v>
      </c>
      <c r="K77" s="57" t="str">
        <f t="shared" si="28"/>
        <v>NA</v>
      </c>
      <c r="L77" s="57" t="str">
        <f t="shared" si="29"/>
        <v>NA</v>
      </c>
      <c r="M77" s="57" t="str">
        <f t="shared" si="30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168</v>
      </c>
      <c r="C78" s="51" t="s">
        <v>169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f t="shared" si="26"/>
        <v>0</v>
      </c>
      <c r="J78" s="56">
        <f t="shared" si="27"/>
        <v>0</v>
      </c>
      <c r="K78" s="57" t="str">
        <f t="shared" si="28"/>
        <v>NA</v>
      </c>
      <c r="L78" s="57" t="str">
        <f t="shared" si="29"/>
        <v>NA</v>
      </c>
      <c r="M78" s="57" t="str">
        <f t="shared" si="30"/>
        <v>NA</v>
      </c>
      <c r="R78" s="53"/>
      <c r="S78" s="53"/>
      <c r="T78" s="53"/>
      <c r="U78" s="53"/>
      <c r="V78" s="53"/>
    </row>
    <row r="79" spans="2:22" s="51" customFormat="1" x14ac:dyDescent="0.2">
      <c r="B79" s="51" t="s">
        <v>442</v>
      </c>
      <c r="C79" s="51" t="s">
        <v>443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f t="shared" si="26"/>
        <v>0</v>
      </c>
      <c r="J79" s="56">
        <f t="shared" si="27"/>
        <v>0</v>
      </c>
      <c r="K79" s="57" t="str">
        <f t="shared" si="28"/>
        <v>NA</v>
      </c>
      <c r="L79" s="57" t="str">
        <f t="shared" si="29"/>
        <v>NA</v>
      </c>
      <c r="M79" s="57" t="str">
        <f t="shared" si="30"/>
        <v>NA</v>
      </c>
      <c r="R79" s="53"/>
      <c r="S79" s="53"/>
      <c r="T79" s="53"/>
      <c r="U79" s="53"/>
      <c r="V79" s="53"/>
    </row>
    <row r="80" spans="2:22" s="51" customFormat="1" x14ac:dyDescent="0.2">
      <c r="B80" s="51" t="s">
        <v>242</v>
      </c>
      <c r="C80" s="51" t="s">
        <v>243</v>
      </c>
      <c r="D80" s="56">
        <v>0</v>
      </c>
      <c r="E80" s="56">
        <v>0</v>
      </c>
      <c r="F80" s="56">
        <v>0</v>
      </c>
      <c r="G80" s="56">
        <v>0</v>
      </c>
      <c r="H80" s="56">
        <v>5508</v>
      </c>
      <c r="I80" s="56">
        <f t="shared" si="26"/>
        <v>5508</v>
      </c>
      <c r="J80" s="56">
        <f t="shared" si="27"/>
        <v>-5508</v>
      </c>
      <c r="K80" s="57" t="str">
        <f t="shared" si="28"/>
        <v>NA</v>
      </c>
      <c r="L80" s="57" t="str">
        <f t="shared" si="29"/>
        <v>NA</v>
      </c>
      <c r="M80" s="57" t="str">
        <f t="shared" si="30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170</v>
      </c>
      <c r="C81" s="51" t="s">
        <v>171</v>
      </c>
      <c r="D81" s="56">
        <v>500000</v>
      </c>
      <c r="E81" s="56">
        <v>1000360</v>
      </c>
      <c r="F81" s="56">
        <v>-0.2</v>
      </c>
      <c r="G81" s="56">
        <v>-0.2</v>
      </c>
      <c r="H81" s="56">
        <v>0</v>
      </c>
      <c r="I81" s="56">
        <f t="shared" si="26"/>
        <v>-0.2</v>
      </c>
      <c r="J81" s="56">
        <f t="shared" si="27"/>
        <v>1000360.2</v>
      </c>
      <c r="K81" s="57">
        <f t="shared" si="28"/>
        <v>1.0000001999280259</v>
      </c>
      <c r="L81" s="57">
        <f t="shared" si="29"/>
        <v>-1.0000001999280259</v>
      </c>
      <c r="M81" s="57">
        <f t="shared" si="30"/>
        <v>-1.0000023991363109</v>
      </c>
      <c r="R81" s="53"/>
      <c r="S81" s="53"/>
      <c r="T81" s="53"/>
      <c r="U81" s="53"/>
      <c r="V81" s="53"/>
    </row>
    <row r="82" spans="2:22" s="51" customFormat="1" x14ac:dyDescent="0.2">
      <c r="B82" s="51" t="s">
        <v>172</v>
      </c>
      <c r="C82" s="51" t="s">
        <v>173</v>
      </c>
      <c r="D82" s="56">
        <v>1678475.34</v>
      </c>
      <c r="E82" s="56">
        <v>11802040.07</v>
      </c>
      <c r="F82" s="56">
        <v>24758</v>
      </c>
      <c r="G82" s="56">
        <v>24758</v>
      </c>
      <c r="H82" s="56">
        <v>2608777.2000000002</v>
      </c>
      <c r="I82" s="56">
        <f t="shared" si="26"/>
        <v>2633535.2000000002</v>
      </c>
      <c r="J82" s="56">
        <f t="shared" si="27"/>
        <v>9168504.870000001</v>
      </c>
      <c r="K82" s="57">
        <f t="shared" si="28"/>
        <v>0.77685762932679159</v>
      </c>
      <c r="L82" s="57">
        <f t="shared" si="29"/>
        <v>-0.99790222708505005</v>
      </c>
      <c r="M82" s="57">
        <f t="shared" si="30"/>
        <v>-0.97482672502060064</v>
      </c>
      <c r="R82" s="53"/>
      <c r="S82" s="53"/>
      <c r="T82" s="53"/>
      <c r="U82" s="53"/>
      <c r="V82" s="53"/>
    </row>
    <row r="83" spans="2:22" s="51" customFormat="1" x14ac:dyDescent="0.2">
      <c r="B83" s="51" t="s">
        <v>444</v>
      </c>
      <c r="C83" s="51" t="s">
        <v>445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f t="shared" si="26"/>
        <v>0</v>
      </c>
      <c r="J83" s="56">
        <f t="shared" si="27"/>
        <v>0</v>
      </c>
      <c r="K83" s="57" t="str">
        <f t="shared" si="28"/>
        <v>NA</v>
      </c>
      <c r="L83" s="57" t="str">
        <f t="shared" si="29"/>
        <v>NA</v>
      </c>
      <c r="M83" s="57" t="str">
        <f t="shared" si="30"/>
        <v>NA</v>
      </c>
      <c r="R83" s="53"/>
      <c r="S83" s="53"/>
      <c r="T83" s="53"/>
      <c r="U83" s="53"/>
      <c r="V83" s="53"/>
    </row>
    <row r="84" spans="2:22" s="51" customFormat="1" x14ac:dyDescent="0.2">
      <c r="B84" s="51" t="s">
        <v>174</v>
      </c>
      <c r="C84" s="51" t="s">
        <v>175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26"/>
        <v>0</v>
      </c>
      <c r="J84" s="56">
        <f t="shared" si="27"/>
        <v>0</v>
      </c>
      <c r="K84" s="57" t="str">
        <f t="shared" si="28"/>
        <v>NA</v>
      </c>
      <c r="L84" s="57" t="str">
        <f t="shared" si="29"/>
        <v>NA</v>
      </c>
      <c r="M84" s="57" t="str">
        <f t="shared" si="30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176</v>
      </c>
      <c r="C85" s="51" t="s">
        <v>177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26"/>
        <v>0</v>
      </c>
      <c r="J85" s="56">
        <f t="shared" si="27"/>
        <v>0</v>
      </c>
      <c r="K85" s="57" t="str">
        <f t="shared" si="28"/>
        <v>NA</v>
      </c>
      <c r="L85" s="57" t="str">
        <f t="shared" si="29"/>
        <v>NA</v>
      </c>
      <c r="M85" s="57" t="str">
        <f t="shared" si="30"/>
        <v>NA</v>
      </c>
      <c r="R85" s="53"/>
      <c r="S85" s="53"/>
      <c r="T85" s="53"/>
      <c r="U85" s="53"/>
      <c r="V85" s="53"/>
    </row>
    <row r="86" spans="2:22" s="51" customFormat="1" x14ac:dyDescent="0.2">
      <c r="B86" s="51" t="s">
        <v>178</v>
      </c>
      <c r="C86" s="51" t="s">
        <v>179</v>
      </c>
      <c r="D86" s="56">
        <v>330359</v>
      </c>
      <c r="E86" s="56">
        <v>21419.440000000002</v>
      </c>
      <c r="F86" s="56">
        <v>0</v>
      </c>
      <c r="G86" s="56">
        <v>0</v>
      </c>
      <c r="H86" s="56">
        <v>0</v>
      </c>
      <c r="I86" s="56">
        <f t="shared" si="26"/>
        <v>0</v>
      </c>
      <c r="J86" s="56">
        <f t="shared" si="27"/>
        <v>21419.440000000002</v>
      </c>
      <c r="K86" s="57">
        <f t="shared" si="28"/>
        <v>1</v>
      </c>
      <c r="L86" s="57">
        <f t="shared" si="29"/>
        <v>-1</v>
      </c>
      <c r="M86" s="57">
        <f t="shared" si="30"/>
        <v>-1</v>
      </c>
      <c r="R86" s="53"/>
      <c r="S86" s="53"/>
      <c r="T86" s="53"/>
      <c r="U86" s="53"/>
      <c r="V86" s="53"/>
    </row>
    <row r="87" spans="2:22" s="51" customFormat="1" x14ac:dyDescent="0.2">
      <c r="B87" s="51" t="s">
        <v>184</v>
      </c>
      <c r="C87" s="51" t="s">
        <v>185</v>
      </c>
      <c r="D87" s="56">
        <v>0</v>
      </c>
      <c r="E87" s="56">
        <v>0</v>
      </c>
      <c r="F87" s="56">
        <v>9061.18</v>
      </c>
      <c r="G87" s="56">
        <v>9061.18</v>
      </c>
      <c r="H87" s="56">
        <v>2134.2399999999998</v>
      </c>
      <c r="I87" s="56">
        <f t="shared" si="26"/>
        <v>11195.42</v>
      </c>
      <c r="J87" s="56">
        <f t="shared" si="27"/>
        <v>-11195.42</v>
      </c>
      <c r="K87" s="57" t="str">
        <f t="shared" si="28"/>
        <v>NA</v>
      </c>
      <c r="L87" s="57" t="str">
        <f t="shared" si="29"/>
        <v>NA</v>
      </c>
      <c r="M87" s="57" t="str">
        <f t="shared" si="30"/>
        <v>NA</v>
      </c>
      <c r="R87" s="53"/>
      <c r="S87" s="53"/>
      <c r="T87" s="53"/>
      <c r="U87" s="53"/>
      <c r="V87" s="53"/>
    </row>
    <row r="88" spans="2:22" s="51" customFormat="1" x14ac:dyDescent="0.2">
      <c r="B88" s="51" t="s">
        <v>186</v>
      </c>
      <c r="C88" s="51" t="s">
        <v>187</v>
      </c>
      <c r="D88" s="56">
        <v>968977.06</v>
      </c>
      <c r="E88" s="56">
        <v>13452574.790000001</v>
      </c>
      <c r="F88" s="56">
        <v>570250.87999999977</v>
      </c>
      <c r="G88" s="56">
        <v>570250.87999999977</v>
      </c>
      <c r="H88" s="56">
        <v>1838539.9500000002</v>
      </c>
      <c r="I88" s="56">
        <f t="shared" si="26"/>
        <v>2408790.83</v>
      </c>
      <c r="J88" s="56">
        <f t="shared" si="27"/>
        <v>11043783.960000001</v>
      </c>
      <c r="K88" s="57">
        <f t="shared" si="28"/>
        <v>0.82094202280216422</v>
      </c>
      <c r="L88" s="57">
        <f t="shared" si="29"/>
        <v>-0.95761027989794967</v>
      </c>
      <c r="M88" s="57">
        <f t="shared" si="30"/>
        <v>-0.4913233587753949</v>
      </c>
      <c r="R88" s="53"/>
      <c r="S88" s="53"/>
      <c r="T88" s="53"/>
      <c r="U88" s="53"/>
      <c r="V88" s="53"/>
    </row>
    <row r="89" spans="2:22" s="51" customFormat="1" x14ac:dyDescent="0.2">
      <c r="B89" s="51" t="s">
        <v>446</v>
      </c>
      <c r="C89" s="51" t="s">
        <v>447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26"/>
        <v>0</v>
      </c>
      <c r="J89" s="56">
        <f t="shared" si="27"/>
        <v>0</v>
      </c>
      <c r="K89" s="57" t="str">
        <f t="shared" si="28"/>
        <v>NA</v>
      </c>
      <c r="L89" s="57" t="str">
        <f t="shared" si="29"/>
        <v>NA</v>
      </c>
      <c r="M89" s="57" t="str">
        <f t="shared" si="30"/>
        <v>NA</v>
      </c>
      <c r="R89" s="53"/>
      <c r="S89" s="53"/>
      <c r="T89" s="53"/>
      <c r="U89" s="53"/>
      <c r="V89" s="53"/>
    </row>
    <row r="90" spans="2:22" s="51" customFormat="1" x14ac:dyDescent="0.2">
      <c r="B90" s="51" t="s">
        <v>190</v>
      </c>
      <c r="C90" s="51" t="s">
        <v>191</v>
      </c>
      <c r="D90" s="56">
        <v>112144</v>
      </c>
      <c r="E90" s="56">
        <v>853673.62</v>
      </c>
      <c r="F90" s="56">
        <v>103339.4</v>
      </c>
      <c r="G90" s="56">
        <v>103339.4</v>
      </c>
      <c r="H90" s="56">
        <v>181442.36999999997</v>
      </c>
      <c r="I90" s="56">
        <f t="shared" si="26"/>
        <v>284781.76999999996</v>
      </c>
      <c r="J90" s="56">
        <f t="shared" si="27"/>
        <v>568891.85000000009</v>
      </c>
      <c r="K90" s="57">
        <f t="shared" si="28"/>
        <v>0.66640439234844817</v>
      </c>
      <c r="L90" s="57">
        <f t="shared" si="29"/>
        <v>-0.87894741318116398</v>
      </c>
      <c r="M90" s="57">
        <f t="shared" si="30"/>
        <v>0.45263104182603164</v>
      </c>
      <c r="R90" s="53"/>
      <c r="S90" s="53"/>
      <c r="T90" s="53"/>
      <c r="U90" s="53"/>
      <c r="V90" s="53"/>
    </row>
    <row r="91" spans="2:22" s="51" customFormat="1" x14ac:dyDescent="0.2">
      <c r="B91" s="51" t="s">
        <v>192</v>
      </c>
      <c r="C91" s="51" t="s">
        <v>193</v>
      </c>
      <c r="D91" s="56">
        <v>438760</v>
      </c>
      <c r="E91" s="56">
        <v>416476.52</v>
      </c>
      <c r="F91" s="56">
        <v>0</v>
      </c>
      <c r="G91" s="56">
        <v>0</v>
      </c>
      <c r="H91" s="56">
        <v>105000</v>
      </c>
      <c r="I91" s="56">
        <f t="shared" si="26"/>
        <v>105000</v>
      </c>
      <c r="J91" s="56">
        <f t="shared" si="27"/>
        <v>311476.52</v>
      </c>
      <c r="K91" s="57">
        <f t="shared" si="28"/>
        <v>0.74788494679123807</v>
      </c>
      <c r="L91" s="57">
        <f t="shared" si="29"/>
        <v>-1</v>
      </c>
      <c r="M91" s="57">
        <f t="shared" si="30"/>
        <v>-1</v>
      </c>
      <c r="R91" s="53"/>
      <c r="S91" s="53"/>
      <c r="T91" s="53"/>
      <c r="U91" s="53"/>
      <c r="V91" s="53"/>
    </row>
    <row r="92" spans="2:22" s="51" customFormat="1" x14ac:dyDescent="0.2">
      <c r="B92" s="51" t="s">
        <v>194</v>
      </c>
      <c r="C92" s="51" t="s">
        <v>195</v>
      </c>
      <c r="D92" s="56">
        <v>110388</v>
      </c>
      <c r="E92" s="56">
        <v>7356990.7999999998</v>
      </c>
      <c r="F92" s="56">
        <v>234781.37000000002</v>
      </c>
      <c r="G92" s="56">
        <v>234781.37000000002</v>
      </c>
      <c r="H92" s="56">
        <v>1155321.6100000001</v>
      </c>
      <c r="I92" s="56">
        <f t="shared" si="26"/>
        <v>1390102.9800000002</v>
      </c>
      <c r="J92" s="56">
        <f t="shared" si="27"/>
        <v>5966887.8199999994</v>
      </c>
      <c r="K92" s="57">
        <f t="shared" si="28"/>
        <v>0.8110500586734456</v>
      </c>
      <c r="L92" s="57">
        <f t="shared" si="29"/>
        <v>-0.96808730955596678</v>
      </c>
      <c r="M92" s="57">
        <f t="shared" si="30"/>
        <v>-0.61704771467160191</v>
      </c>
      <c r="R92" s="53"/>
      <c r="S92" s="53"/>
      <c r="T92" s="53"/>
      <c r="U92" s="53"/>
      <c r="V92" s="53"/>
    </row>
    <row r="93" spans="2:22" s="51" customFormat="1" x14ac:dyDescent="0.2">
      <c r="B93" s="51" t="s">
        <v>198</v>
      </c>
      <c r="C93" s="51" t="s">
        <v>199</v>
      </c>
      <c r="D93" s="56">
        <v>122792.17</v>
      </c>
      <c r="E93" s="56">
        <v>41022173.859999999</v>
      </c>
      <c r="F93" s="56">
        <v>558018.6</v>
      </c>
      <c r="G93" s="56">
        <v>558018.6</v>
      </c>
      <c r="H93" s="56">
        <v>5399472.75</v>
      </c>
      <c r="I93" s="56">
        <f t="shared" si="26"/>
        <v>5957491.3499999996</v>
      </c>
      <c r="J93" s="56">
        <f t="shared" si="27"/>
        <v>35064682.509999998</v>
      </c>
      <c r="K93" s="57">
        <f t="shared" si="28"/>
        <v>0.85477387496987212</v>
      </c>
      <c r="L93" s="57">
        <f t="shared" si="29"/>
        <v>-0.98639714701847836</v>
      </c>
      <c r="M93" s="57">
        <f t="shared" si="30"/>
        <v>-0.83676576422174032</v>
      </c>
      <c r="R93" s="53"/>
      <c r="S93" s="53"/>
      <c r="T93" s="53"/>
      <c r="U93" s="53"/>
      <c r="V93" s="53"/>
    </row>
    <row r="94" spans="2:22" s="51" customFormat="1" x14ac:dyDescent="0.2">
      <c r="B94" s="51" t="s">
        <v>202</v>
      </c>
      <c r="C94" s="51" t="s">
        <v>203</v>
      </c>
      <c r="D94" s="56">
        <v>0</v>
      </c>
      <c r="E94" s="56">
        <v>4707420.8899999997</v>
      </c>
      <c r="F94" s="56">
        <v>0</v>
      </c>
      <c r="G94" s="56">
        <v>0</v>
      </c>
      <c r="H94" s="56">
        <v>0</v>
      </c>
      <c r="I94" s="56">
        <f t="shared" si="26"/>
        <v>0</v>
      </c>
      <c r="J94" s="56">
        <f t="shared" si="27"/>
        <v>4707420.8899999997</v>
      </c>
      <c r="K94" s="57">
        <f t="shared" si="28"/>
        <v>1</v>
      </c>
      <c r="L94" s="57">
        <f t="shared" si="29"/>
        <v>-1</v>
      </c>
      <c r="M94" s="57">
        <f t="shared" si="30"/>
        <v>-1</v>
      </c>
      <c r="R94" s="53"/>
      <c r="S94" s="53"/>
      <c r="T94" s="53"/>
      <c r="U94" s="53"/>
      <c r="V94" s="53"/>
    </row>
    <row r="95" spans="2:22" s="51" customFormat="1" x14ac:dyDescent="0.2">
      <c r="B95" s="51" t="s">
        <v>204</v>
      </c>
      <c r="C95" s="51" t="s">
        <v>205</v>
      </c>
      <c r="D95" s="56">
        <v>11334496.779999999</v>
      </c>
      <c r="E95" s="56">
        <v>33308931.379999999</v>
      </c>
      <c r="F95" s="56">
        <v>0</v>
      </c>
      <c r="G95" s="56">
        <v>0</v>
      </c>
      <c r="H95" s="56">
        <v>17055169.370000001</v>
      </c>
      <c r="I95" s="56">
        <f t="shared" si="26"/>
        <v>17055169.370000001</v>
      </c>
      <c r="J95" s="56">
        <f t="shared" si="27"/>
        <v>16253762.009999998</v>
      </c>
      <c r="K95" s="57">
        <f t="shared" si="28"/>
        <v>0.48797008299579975</v>
      </c>
      <c r="L95" s="57">
        <f t="shared" si="29"/>
        <v>-1</v>
      </c>
      <c r="M95" s="57">
        <f t="shared" si="30"/>
        <v>-1</v>
      </c>
      <c r="R95" s="53"/>
      <c r="S95" s="53"/>
      <c r="T95" s="53"/>
      <c r="U95" s="53"/>
      <c r="V95" s="53"/>
    </row>
    <row r="96" spans="2:22" s="51" customFormat="1" x14ac:dyDescent="0.2">
      <c r="B96" s="51" t="s">
        <v>206</v>
      </c>
      <c r="C96" s="51" t="s">
        <v>207</v>
      </c>
      <c r="D96" s="56">
        <v>23047</v>
      </c>
      <c r="E96" s="56">
        <v>5873068.2000000002</v>
      </c>
      <c r="F96" s="56">
        <v>31303.649999999998</v>
      </c>
      <c r="G96" s="56">
        <v>31303.649999999998</v>
      </c>
      <c r="H96" s="56">
        <v>407347.48</v>
      </c>
      <c r="I96" s="56">
        <f t="shared" si="26"/>
        <v>438651.13</v>
      </c>
      <c r="J96" s="56">
        <f t="shared" si="27"/>
        <v>5434417.0700000003</v>
      </c>
      <c r="K96" s="57">
        <f t="shared" si="28"/>
        <v>0.9253114189956112</v>
      </c>
      <c r="L96" s="57">
        <f t="shared" si="29"/>
        <v>-0.99466996654321149</v>
      </c>
      <c r="M96" s="57">
        <f t="shared" si="30"/>
        <v>-0.93603959851853924</v>
      </c>
      <c r="R96" s="53"/>
      <c r="S96" s="53"/>
      <c r="T96" s="53"/>
      <c r="U96" s="53"/>
      <c r="V96" s="53"/>
    </row>
    <row r="97" spans="1:22" s="51" customFormat="1" x14ac:dyDescent="0.2">
      <c r="B97" s="51" t="s">
        <v>212</v>
      </c>
      <c r="C97" s="51" t="s">
        <v>213</v>
      </c>
      <c r="D97" s="56">
        <v>0</v>
      </c>
      <c r="E97" s="56">
        <v>393173.32</v>
      </c>
      <c r="F97" s="56">
        <v>7051</v>
      </c>
      <c r="G97" s="56">
        <v>7051</v>
      </c>
      <c r="H97" s="56">
        <v>0</v>
      </c>
      <c r="I97" s="56">
        <f t="shared" si="26"/>
        <v>7051</v>
      </c>
      <c r="J97" s="56">
        <f t="shared" si="27"/>
        <v>386122.32</v>
      </c>
      <c r="K97" s="57">
        <f t="shared" si="28"/>
        <v>0.9820664331954162</v>
      </c>
      <c r="L97" s="57">
        <f t="shared" si="29"/>
        <v>-0.9820664331954162</v>
      </c>
      <c r="M97" s="57">
        <f t="shared" si="30"/>
        <v>-0.78479719834499451</v>
      </c>
      <c r="R97" s="53"/>
      <c r="S97" s="53"/>
      <c r="T97" s="53"/>
      <c r="U97" s="53"/>
      <c r="V97" s="53"/>
    </row>
    <row r="98" spans="1:22" s="51" customFormat="1" x14ac:dyDescent="0.2">
      <c r="B98" s="51" t="s">
        <v>214</v>
      </c>
      <c r="C98" s="51" t="s">
        <v>215</v>
      </c>
      <c r="D98" s="56">
        <v>42282</v>
      </c>
      <c r="E98" s="56">
        <v>3368266.39</v>
      </c>
      <c r="F98" s="56">
        <v>34565</v>
      </c>
      <c r="G98" s="56">
        <v>34565</v>
      </c>
      <c r="H98" s="56">
        <v>2959562.39</v>
      </c>
      <c r="I98" s="56">
        <f t="shared" si="26"/>
        <v>2994127.39</v>
      </c>
      <c r="J98" s="56">
        <f t="shared" si="27"/>
        <v>374139</v>
      </c>
      <c r="K98" s="57">
        <f t="shared" si="28"/>
        <v>0.11107761580579735</v>
      </c>
      <c r="L98" s="57">
        <f t="shared" si="29"/>
        <v>-0.98973804444250024</v>
      </c>
      <c r="M98" s="57">
        <f t="shared" si="30"/>
        <v>-0.87685653331000346</v>
      </c>
      <c r="R98" s="53"/>
      <c r="S98" s="53"/>
      <c r="T98" s="53"/>
      <c r="U98" s="53"/>
      <c r="V98" s="53"/>
    </row>
    <row r="99" spans="1:22" s="51" customFormat="1" x14ac:dyDescent="0.2">
      <c r="B99" s="51" t="s">
        <v>216</v>
      </c>
      <c r="C99" s="51" t="s">
        <v>217</v>
      </c>
      <c r="D99" s="56">
        <v>85434</v>
      </c>
      <c r="E99" s="56">
        <v>1800</v>
      </c>
      <c r="F99" s="56">
        <v>417573.48</v>
      </c>
      <c r="G99" s="56">
        <v>417573.48</v>
      </c>
      <c r="H99" s="56">
        <v>11504.529999999999</v>
      </c>
      <c r="I99" s="56">
        <f t="shared" si="26"/>
        <v>429078.01</v>
      </c>
      <c r="J99" s="56">
        <f t="shared" si="27"/>
        <v>-427278.01</v>
      </c>
      <c r="K99" s="57">
        <f t="shared" si="28"/>
        <v>-237.37667222222223</v>
      </c>
      <c r="L99" s="57">
        <f t="shared" si="29"/>
        <v>230.98526666666666</v>
      </c>
      <c r="M99" s="57">
        <f t="shared" si="30"/>
        <v>2782.8231999999998</v>
      </c>
      <c r="R99" s="53"/>
      <c r="S99" s="53"/>
      <c r="T99" s="53"/>
      <c r="U99" s="53"/>
      <c r="V99" s="53"/>
    </row>
    <row r="100" spans="1:22" s="51" customFormat="1" x14ac:dyDescent="0.2">
      <c r="B100" s="51" t="s">
        <v>218</v>
      </c>
      <c r="C100" s="51" t="s">
        <v>219</v>
      </c>
      <c r="D100" s="56">
        <v>0</v>
      </c>
      <c r="E100" s="56">
        <v>0</v>
      </c>
      <c r="F100" s="56">
        <v>307524.39</v>
      </c>
      <c r="G100" s="56">
        <v>307524.39</v>
      </c>
      <c r="H100" s="56">
        <v>56387.09</v>
      </c>
      <c r="I100" s="56">
        <f t="shared" si="26"/>
        <v>363911.48</v>
      </c>
      <c r="J100" s="56">
        <f t="shared" si="27"/>
        <v>-363911.48</v>
      </c>
      <c r="K100" s="57" t="str">
        <f t="shared" si="28"/>
        <v>NA</v>
      </c>
      <c r="L100" s="57" t="str">
        <f t="shared" si="29"/>
        <v>NA</v>
      </c>
      <c r="M100" s="57" t="str">
        <f t="shared" si="30"/>
        <v>NA</v>
      </c>
      <c r="R100" s="53"/>
      <c r="S100" s="53"/>
      <c r="T100" s="53"/>
      <c r="U100" s="53"/>
      <c r="V100" s="53"/>
    </row>
    <row r="101" spans="1:22" s="51" customFormat="1" x14ac:dyDescent="0.2">
      <c r="A101" s="63" t="s">
        <v>220</v>
      </c>
      <c r="B101" s="63"/>
      <c r="C101" s="63"/>
      <c r="D101" s="64">
        <v>72503402.350000009</v>
      </c>
      <c r="E101" s="64">
        <v>223856430.52999991</v>
      </c>
      <c r="F101" s="64">
        <v>2960645.69</v>
      </c>
      <c r="G101" s="64">
        <v>2960645.69</v>
      </c>
      <c r="H101" s="64">
        <v>32159918.950000003</v>
      </c>
      <c r="I101" s="64">
        <f t="shared" si="26"/>
        <v>35120564.640000001</v>
      </c>
      <c r="J101" s="64">
        <f t="shared" si="27"/>
        <v>188735865.88999993</v>
      </c>
      <c r="K101" s="65">
        <f t="shared" si="28"/>
        <v>0.84311120946202467</v>
      </c>
      <c r="L101" s="65">
        <f t="shared" si="29"/>
        <v>-0.9867743549604967</v>
      </c>
      <c r="M101" s="65">
        <f t="shared" si="30"/>
        <v>-0.84129225952596087</v>
      </c>
      <c r="R101" s="53"/>
      <c r="S101" s="53"/>
      <c r="T101" s="53"/>
      <c r="U101" s="53"/>
      <c r="V101" s="53"/>
    </row>
    <row r="102" spans="1:22" s="51" customFormat="1" x14ac:dyDescent="0.2">
      <c r="A102" s="51" t="s">
        <v>221</v>
      </c>
      <c r="B102" s="51" t="s">
        <v>99</v>
      </c>
      <c r="C102" s="51" t="s">
        <v>100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26"/>
        <v>0</v>
      </c>
      <c r="J102" s="56">
        <f t="shared" si="27"/>
        <v>0</v>
      </c>
      <c r="K102" s="57" t="str">
        <f t="shared" si="28"/>
        <v>NA</v>
      </c>
      <c r="L102" s="57" t="str">
        <f t="shared" si="29"/>
        <v>NA</v>
      </c>
      <c r="M102" s="57" t="str">
        <f t="shared" si="30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101</v>
      </c>
      <c r="C103" s="51" t="s">
        <v>100</v>
      </c>
      <c r="D103" s="56">
        <v>0</v>
      </c>
      <c r="E103" s="56">
        <v>1642.5</v>
      </c>
      <c r="F103" s="56">
        <v>0</v>
      </c>
      <c r="G103" s="56">
        <v>0</v>
      </c>
      <c r="H103" s="56">
        <v>0</v>
      </c>
      <c r="I103" s="56">
        <f t="shared" ref="I103:I124" si="36">SUM(G103:H103)</f>
        <v>0</v>
      </c>
      <c r="J103" s="56">
        <f t="shared" ref="J103:J124" si="37">E103-I103</f>
        <v>1642.5</v>
      </c>
      <c r="K103" s="57">
        <f t="shared" ref="K103:K124" si="38">IF(E103=0,"NA",J103/E103)</f>
        <v>1</v>
      </c>
      <c r="L103" s="57">
        <f t="shared" ref="L103:L124" si="39">IF(E103=0,"NA",(  ( F103 - (E103/$L$6)) / (E103/$L$6)))</f>
        <v>-1</v>
      </c>
      <c r="M103" s="57">
        <f t="shared" ref="M103:M124" si="40">IF(E103=0,"NA",(  ( G103 - ($M$6*(E103/12))) / ($M$6*(E103/12))))</f>
        <v>-1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104</v>
      </c>
      <c r="C104" s="51" t="s">
        <v>105</v>
      </c>
      <c r="D104" s="56">
        <v>0</v>
      </c>
      <c r="E104" s="56">
        <v>1960</v>
      </c>
      <c r="F104" s="56">
        <v>0</v>
      </c>
      <c r="G104" s="56">
        <v>0</v>
      </c>
      <c r="H104" s="56">
        <v>0</v>
      </c>
      <c r="I104" s="56">
        <f t="shared" si="36"/>
        <v>0</v>
      </c>
      <c r="J104" s="56">
        <f t="shared" si="37"/>
        <v>1960</v>
      </c>
      <c r="K104" s="57">
        <f t="shared" si="38"/>
        <v>1</v>
      </c>
      <c r="L104" s="57">
        <f t="shared" si="39"/>
        <v>-1</v>
      </c>
      <c r="M104" s="57">
        <f t="shared" si="40"/>
        <v>-1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106</v>
      </c>
      <c r="C105" s="51" t="s">
        <v>107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36"/>
        <v>0</v>
      </c>
      <c r="J105" s="56">
        <f t="shared" si="37"/>
        <v>0</v>
      </c>
      <c r="K105" s="57" t="str">
        <f t="shared" si="38"/>
        <v>NA</v>
      </c>
      <c r="L105" s="57" t="str">
        <f t="shared" si="39"/>
        <v>NA</v>
      </c>
      <c r="M105" s="57" t="str">
        <f t="shared" si="40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112</v>
      </c>
      <c r="C106" s="51" t="s">
        <v>113</v>
      </c>
      <c r="D106" s="56">
        <v>0</v>
      </c>
      <c r="E106" s="56">
        <v>0</v>
      </c>
      <c r="F106" s="56">
        <v>40558.019999999997</v>
      </c>
      <c r="G106" s="56">
        <v>40558.019999999997</v>
      </c>
      <c r="H106" s="56">
        <v>0</v>
      </c>
      <c r="I106" s="56">
        <f t="shared" si="36"/>
        <v>40558.019999999997</v>
      </c>
      <c r="J106" s="56">
        <f t="shared" si="37"/>
        <v>-40558.019999999997</v>
      </c>
      <c r="K106" s="57" t="str">
        <f t="shared" si="38"/>
        <v>NA</v>
      </c>
      <c r="L106" s="57" t="str">
        <f t="shared" si="39"/>
        <v>NA</v>
      </c>
      <c r="M106" s="57" t="str">
        <f t="shared" si="40"/>
        <v>NA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114</v>
      </c>
      <c r="C107" s="51" t="s">
        <v>115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6"/>
        <v>0</v>
      </c>
      <c r="J107" s="56">
        <f t="shared" si="37"/>
        <v>0</v>
      </c>
      <c r="K107" s="57" t="str">
        <f t="shared" si="38"/>
        <v>NA</v>
      </c>
      <c r="L107" s="57" t="str">
        <f t="shared" si="39"/>
        <v>NA</v>
      </c>
      <c r="M107" s="57" t="str">
        <f t="shared" si="40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116</v>
      </c>
      <c r="C108" s="51" t="s">
        <v>117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6"/>
        <v>0</v>
      </c>
      <c r="J108" s="56">
        <f t="shared" si="37"/>
        <v>0</v>
      </c>
      <c r="K108" s="57" t="str">
        <f t="shared" si="38"/>
        <v>NA</v>
      </c>
      <c r="L108" s="57" t="str">
        <f t="shared" si="39"/>
        <v>NA</v>
      </c>
      <c r="M108" s="57" t="str">
        <f t="shared" si="40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222</v>
      </c>
      <c r="C109" s="51" t="s">
        <v>223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f t="shared" si="36"/>
        <v>0</v>
      </c>
      <c r="J109" s="56">
        <f t="shared" si="37"/>
        <v>0</v>
      </c>
      <c r="K109" s="57" t="str">
        <f t="shared" si="38"/>
        <v>NA</v>
      </c>
      <c r="L109" s="57" t="str">
        <f t="shared" si="39"/>
        <v>NA</v>
      </c>
      <c r="M109" s="57" t="str">
        <f t="shared" si="40"/>
        <v>NA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224</v>
      </c>
      <c r="C110" s="51" t="s">
        <v>225</v>
      </c>
      <c r="D110" s="56">
        <v>0</v>
      </c>
      <c r="E110" s="56">
        <v>1000</v>
      </c>
      <c r="F110" s="56">
        <v>0</v>
      </c>
      <c r="G110" s="56">
        <v>0</v>
      </c>
      <c r="H110" s="56">
        <v>0</v>
      </c>
      <c r="I110" s="56">
        <f t="shared" si="36"/>
        <v>0</v>
      </c>
      <c r="J110" s="56">
        <f t="shared" si="37"/>
        <v>1000</v>
      </c>
      <c r="K110" s="57">
        <f t="shared" si="38"/>
        <v>1</v>
      </c>
      <c r="L110" s="57">
        <f t="shared" si="39"/>
        <v>-1</v>
      </c>
      <c r="M110" s="57">
        <f t="shared" si="40"/>
        <v>-1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120</v>
      </c>
      <c r="C111" s="51" t="s">
        <v>121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f t="shared" si="36"/>
        <v>0</v>
      </c>
      <c r="J111" s="56">
        <f t="shared" si="37"/>
        <v>0</v>
      </c>
      <c r="K111" s="57" t="str">
        <f t="shared" si="38"/>
        <v>NA</v>
      </c>
      <c r="L111" s="57" t="str">
        <f t="shared" si="39"/>
        <v>NA</v>
      </c>
      <c r="M111" s="57" t="str">
        <f t="shared" si="40"/>
        <v>NA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266</v>
      </c>
      <c r="C112" s="51" t="s">
        <v>267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36"/>
        <v>0</v>
      </c>
      <c r="J112" s="56">
        <f t="shared" si="37"/>
        <v>0</v>
      </c>
      <c r="K112" s="57" t="str">
        <f t="shared" si="38"/>
        <v>NA</v>
      </c>
      <c r="L112" s="57" t="str">
        <f t="shared" si="39"/>
        <v>NA</v>
      </c>
      <c r="M112" s="57" t="str">
        <f t="shared" si="40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226</v>
      </c>
      <c r="C113" s="51" t="s">
        <v>227</v>
      </c>
      <c r="D113" s="56">
        <v>0</v>
      </c>
      <c r="E113" s="56">
        <v>0</v>
      </c>
      <c r="F113" s="56">
        <v>2272.7799999999997</v>
      </c>
      <c r="G113" s="56">
        <v>2272.7799999999997</v>
      </c>
      <c r="H113" s="56">
        <v>0</v>
      </c>
      <c r="I113" s="56">
        <f t="shared" si="36"/>
        <v>2272.7799999999997</v>
      </c>
      <c r="J113" s="56">
        <f t="shared" si="37"/>
        <v>-2272.7799999999997</v>
      </c>
      <c r="K113" s="57" t="str">
        <f t="shared" si="38"/>
        <v>NA</v>
      </c>
      <c r="L113" s="57" t="str">
        <f t="shared" si="39"/>
        <v>NA</v>
      </c>
      <c r="M113" s="57" t="str">
        <f t="shared" si="40"/>
        <v>NA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122</v>
      </c>
      <c r="C114" s="51" t="s">
        <v>123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f t="shared" si="36"/>
        <v>0</v>
      </c>
      <c r="J114" s="56">
        <f t="shared" si="37"/>
        <v>0</v>
      </c>
      <c r="K114" s="57" t="str">
        <f t="shared" si="38"/>
        <v>NA</v>
      </c>
      <c r="L114" s="57" t="str">
        <f t="shared" si="39"/>
        <v>NA</v>
      </c>
      <c r="M114" s="57" t="str">
        <f t="shared" si="40"/>
        <v>NA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124</v>
      </c>
      <c r="C115" s="51" t="s">
        <v>125</v>
      </c>
      <c r="D115" s="56">
        <v>0</v>
      </c>
      <c r="E115" s="56">
        <v>425000</v>
      </c>
      <c r="F115" s="56">
        <v>0</v>
      </c>
      <c r="G115" s="56">
        <v>0</v>
      </c>
      <c r="H115" s="56">
        <v>0</v>
      </c>
      <c r="I115" s="56">
        <f t="shared" si="36"/>
        <v>0</v>
      </c>
      <c r="J115" s="56">
        <f t="shared" si="37"/>
        <v>425000</v>
      </c>
      <c r="K115" s="57">
        <f t="shared" si="38"/>
        <v>1</v>
      </c>
      <c r="L115" s="57">
        <f t="shared" si="39"/>
        <v>-1</v>
      </c>
      <c r="M115" s="57">
        <f t="shared" si="40"/>
        <v>-1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228</v>
      </c>
      <c r="C116" s="51" t="s">
        <v>229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f t="shared" si="36"/>
        <v>0</v>
      </c>
      <c r="J116" s="56">
        <f t="shared" si="37"/>
        <v>0</v>
      </c>
      <c r="K116" s="57" t="str">
        <f t="shared" si="38"/>
        <v>NA</v>
      </c>
      <c r="L116" s="57" t="str">
        <f t="shared" si="39"/>
        <v>NA</v>
      </c>
      <c r="M116" s="57" t="str">
        <f t="shared" si="40"/>
        <v>NA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230</v>
      </c>
      <c r="C117" s="51" t="s">
        <v>231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f t="shared" si="36"/>
        <v>0</v>
      </c>
      <c r="J117" s="56">
        <f t="shared" si="37"/>
        <v>0</v>
      </c>
      <c r="K117" s="57" t="str">
        <f t="shared" si="38"/>
        <v>NA</v>
      </c>
      <c r="L117" s="57" t="str">
        <f t="shared" si="39"/>
        <v>NA</v>
      </c>
      <c r="M117" s="57" t="str">
        <f t="shared" si="40"/>
        <v>NA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232</v>
      </c>
      <c r="C118" s="51" t="s">
        <v>233</v>
      </c>
      <c r="D118" s="56">
        <v>0</v>
      </c>
      <c r="E118" s="56">
        <v>1371399</v>
      </c>
      <c r="F118" s="56">
        <v>5181.3500000000004</v>
      </c>
      <c r="G118" s="56">
        <v>5181.3500000000004</v>
      </c>
      <c r="H118" s="56">
        <v>0</v>
      </c>
      <c r="I118" s="56">
        <f t="shared" si="36"/>
        <v>5181.3500000000004</v>
      </c>
      <c r="J118" s="56">
        <f t="shared" si="37"/>
        <v>1366217.65</v>
      </c>
      <c r="K118" s="57">
        <f t="shared" si="38"/>
        <v>0.99622185082532499</v>
      </c>
      <c r="L118" s="57">
        <f t="shared" si="39"/>
        <v>-0.99622185082532499</v>
      </c>
      <c r="M118" s="57">
        <f t="shared" si="40"/>
        <v>-0.95466220990390105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565</v>
      </c>
      <c r="C119" s="51" t="s">
        <v>566</v>
      </c>
      <c r="D119" s="56">
        <v>0</v>
      </c>
      <c r="E119" s="56">
        <v>39979</v>
      </c>
      <c r="F119" s="56">
        <v>0</v>
      </c>
      <c r="G119" s="56">
        <v>0</v>
      </c>
      <c r="H119" s="56">
        <v>0</v>
      </c>
      <c r="I119" s="56">
        <f t="shared" si="36"/>
        <v>0</v>
      </c>
      <c r="J119" s="56">
        <f t="shared" si="37"/>
        <v>39979</v>
      </c>
      <c r="K119" s="57">
        <f t="shared" si="38"/>
        <v>1</v>
      </c>
      <c r="L119" s="57">
        <f t="shared" si="39"/>
        <v>-1</v>
      </c>
      <c r="M119" s="57">
        <f t="shared" si="40"/>
        <v>-1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448</v>
      </c>
      <c r="C120" s="51" t="s">
        <v>449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f t="shared" si="36"/>
        <v>0</v>
      </c>
      <c r="J120" s="56">
        <f t="shared" si="37"/>
        <v>0</v>
      </c>
      <c r="K120" s="57" t="str">
        <f t="shared" si="38"/>
        <v>NA</v>
      </c>
      <c r="L120" s="57" t="str">
        <f t="shared" si="39"/>
        <v>NA</v>
      </c>
      <c r="M120" s="57" t="str">
        <f t="shared" si="40"/>
        <v>NA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252</v>
      </c>
      <c r="C121" s="51" t="s">
        <v>253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f t="shared" si="36"/>
        <v>0</v>
      </c>
      <c r="J121" s="56">
        <f t="shared" si="37"/>
        <v>0</v>
      </c>
      <c r="K121" s="57" t="str">
        <f t="shared" si="38"/>
        <v>NA</v>
      </c>
      <c r="L121" s="57" t="str">
        <f t="shared" si="39"/>
        <v>NA</v>
      </c>
      <c r="M121" s="57" t="str">
        <f t="shared" si="40"/>
        <v>NA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126</v>
      </c>
      <c r="C122" s="51" t="s">
        <v>127</v>
      </c>
      <c r="D122" s="56">
        <v>0</v>
      </c>
      <c r="E122" s="56">
        <v>16000</v>
      </c>
      <c r="F122" s="56">
        <v>9282.89</v>
      </c>
      <c r="G122" s="56">
        <v>9282.89</v>
      </c>
      <c r="H122" s="56">
        <v>0</v>
      </c>
      <c r="I122" s="56">
        <f t="shared" si="36"/>
        <v>9282.89</v>
      </c>
      <c r="J122" s="56">
        <f t="shared" si="37"/>
        <v>6717.1100000000006</v>
      </c>
      <c r="K122" s="57">
        <f t="shared" si="38"/>
        <v>0.41981937500000005</v>
      </c>
      <c r="L122" s="57">
        <f t="shared" si="39"/>
        <v>-0.41981937500000005</v>
      </c>
      <c r="M122" s="57">
        <f t="shared" si="40"/>
        <v>5.9621675000000005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128</v>
      </c>
      <c r="C123" s="51" t="s">
        <v>129</v>
      </c>
      <c r="D123" s="56">
        <v>0</v>
      </c>
      <c r="E123" s="56">
        <v>288387.99</v>
      </c>
      <c r="F123" s="56">
        <v>154084.74</v>
      </c>
      <c r="G123" s="56">
        <v>154084.74</v>
      </c>
      <c r="H123" s="56">
        <v>0</v>
      </c>
      <c r="I123" s="56">
        <f t="shared" si="36"/>
        <v>154084.74</v>
      </c>
      <c r="J123" s="56">
        <f t="shared" si="37"/>
        <v>134303.25</v>
      </c>
      <c r="K123" s="57">
        <f t="shared" si="38"/>
        <v>0.46570333944905268</v>
      </c>
      <c r="L123" s="57">
        <f t="shared" si="39"/>
        <v>-0.46570333944905268</v>
      </c>
      <c r="M123" s="57">
        <f t="shared" si="40"/>
        <v>5.4115599266113676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130</v>
      </c>
      <c r="C124" s="51" t="s">
        <v>131</v>
      </c>
      <c r="D124" s="56">
        <v>2100000</v>
      </c>
      <c r="E124" s="56">
        <v>18965668.490000002</v>
      </c>
      <c r="F124" s="56">
        <v>39848.04</v>
      </c>
      <c r="G124" s="56">
        <v>39848.04</v>
      </c>
      <c r="H124" s="56">
        <v>0</v>
      </c>
      <c r="I124" s="56">
        <f t="shared" si="36"/>
        <v>39848.04</v>
      </c>
      <c r="J124" s="56">
        <f t="shared" si="37"/>
        <v>18925820.450000003</v>
      </c>
      <c r="K124" s="57">
        <f t="shared" si="38"/>
        <v>0.99789893828308718</v>
      </c>
      <c r="L124" s="57">
        <f t="shared" si="39"/>
        <v>-0.99789893828308718</v>
      </c>
      <c r="M124" s="57">
        <f t="shared" si="40"/>
        <v>-0.97478725939704536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132</v>
      </c>
      <c r="C125" s="51" t="s">
        <v>133</v>
      </c>
      <c r="D125" s="56">
        <v>0</v>
      </c>
      <c r="E125" s="56">
        <v>0</v>
      </c>
      <c r="F125" s="56">
        <v>0</v>
      </c>
      <c r="G125" s="56">
        <v>0</v>
      </c>
      <c r="H125" s="56">
        <v>6370</v>
      </c>
      <c r="I125" s="56">
        <f t="shared" si="26"/>
        <v>6370</v>
      </c>
      <c r="J125" s="56">
        <f t="shared" si="27"/>
        <v>-6370</v>
      </c>
      <c r="K125" s="57" t="str">
        <f t="shared" si="28"/>
        <v>NA</v>
      </c>
      <c r="L125" s="57" t="str">
        <f t="shared" si="29"/>
        <v>NA</v>
      </c>
      <c r="M125" s="57" t="str">
        <f t="shared" si="30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134</v>
      </c>
      <c r="C126" s="51" t="s">
        <v>135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f t="shared" si="26"/>
        <v>0</v>
      </c>
      <c r="J126" s="56">
        <f t="shared" si="27"/>
        <v>0</v>
      </c>
      <c r="K126" s="57" t="str">
        <f t="shared" si="28"/>
        <v>NA</v>
      </c>
      <c r="L126" s="57" t="str">
        <f t="shared" si="29"/>
        <v>NA</v>
      </c>
      <c r="M126" s="57" t="str">
        <f t="shared" si="30"/>
        <v>NA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136</v>
      </c>
      <c r="C127" s="51" t="s">
        <v>137</v>
      </c>
      <c r="D127" s="56">
        <v>0</v>
      </c>
      <c r="E127" s="56">
        <v>2222302.5299999998</v>
      </c>
      <c r="F127" s="56">
        <v>28884.560000000001</v>
      </c>
      <c r="G127" s="56">
        <v>28884.560000000001</v>
      </c>
      <c r="H127" s="56">
        <v>0</v>
      </c>
      <c r="I127" s="56">
        <f t="shared" ref="I127:I190" si="41">SUM(G127:H127)</f>
        <v>28884.560000000001</v>
      </c>
      <c r="J127" s="56">
        <f t="shared" ref="J127:J190" si="42">E127-I127</f>
        <v>2193417.9699999997</v>
      </c>
      <c r="K127" s="57">
        <f t="shared" ref="K127:K190" si="43">IF(E127=0,"NA",J127/E127)</f>
        <v>0.98700241771312747</v>
      </c>
      <c r="L127" s="57">
        <f t="shared" ref="L127:L190" si="44">IF(E127=0,"NA",(  ( F127 - (E127/$L$6)) / (E127/$L$6)))</f>
        <v>-0.98700241771312747</v>
      </c>
      <c r="M127" s="57">
        <f t="shared" ref="M127:M190" si="45">IF(E127=0,"NA",(  ( G127 - ($M$6*(E127/12))) / ($M$6*(E127/12))))</f>
        <v>-0.84402901255752971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138</v>
      </c>
      <c r="C128" s="51" t="s">
        <v>139</v>
      </c>
      <c r="D128" s="56">
        <v>0</v>
      </c>
      <c r="E128" s="56">
        <v>0</v>
      </c>
      <c r="F128" s="56">
        <v>3650.31</v>
      </c>
      <c r="G128" s="56">
        <v>3650.31</v>
      </c>
      <c r="H128" s="56">
        <v>0</v>
      </c>
      <c r="I128" s="56">
        <f t="shared" si="41"/>
        <v>3650.31</v>
      </c>
      <c r="J128" s="56">
        <f t="shared" si="42"/>
        <v>-3650.31</v>
      </c>
      <c r="K128" s="57" t="str">
        <f t="shared" si="43"/>
        <v>NA</v>
      </c>
      <c r="L128" s="57" t="str">
        <f t="shared" si="44"/>
        <v>NA</v>
      </c>
      <c r="M128" s="57" t="str">
        <f t="shared" si="45"/>
        <v>NA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140</v>
      </c>
      <c r="C129" s="51" t="s">
        <v>141</v>
      </c>
      <c r="D129" s="56">
        <v>0</v>
      </c>
      <c r="E129" s="56">
        <v>2501871.7799999998</v>
      </c>
      <c r="F129" s="56">
        <v>48507.1</v>
      </c>
      <c r="G129" s="56">
        <v>48507.1</v>
      </c>
      <c r="H129" s="56">
        <v>0</v>
      </c>
      <c r="I129" s="56">
        <f t="shared" si="41"/>
        <v>48507.1</v>
      </c>
      <c r="J129" s="56">
        <f t="shared" si="42"/>
        <v>2453364.6799999997</v>
      </c>
      <c r="K129" s="57">
        <f t="shared" si="43"/>
        <v>0.98061167627063606</v>
      </c>
      <c r="L129" s="57">
        <f t="shared" si="44"/>
        <v>-0.98061167627063606</v>
      </c>
      <c r="M129" s="57">
        <f t="shared" si="45"/>
        <v>-0.76734011524763268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152</v>
      </c>
      <c r="C130" s="51" t="s">
        <v>153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f t="shared" si="41"/>
        <v>0</v>
      </c>
      <c r="J130" s="56">
        <f t="shared" si="42"/>
        <v>0</v>
      </c>
      <c r="K130" s="57" t="str">
        <f t="shared" si="43"/>
        <v>NA</v>
      </c>
      <c r="L130" s="57" t="str">
        <f t="shared" si="44"/>
        <v>NA</v>
      </c>
      <c r="M130" s="57" t="str">
        <f t="shared" si="45"/>
        <v>NA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154</v>
      </c>
      <c r="C131" s="51" t="s">
        <v>155</v>
      </c>
      <c r="D131" s="56">
        <v>55650</v>
      </c>
      <c r="E131" s="56">
        <v>654565.57000000007</v>
      </c>
      <c r="F131" s="56">
        <v>2592.7199999999998</v>
      </c>
      <c r="G131" s="56">
        <v>2592.7199999999998</v>
      </c>
      <c r="H131" s="56">
        <v>0</v>
      </c>
      <c r="I131" s="56">
        <f t="shared" si="41"/>
        <v>2592.7199999999998</v>
      </c>
      <c r="J131" s="56">
        <f t="shared" si="42"/>
        <v>651972.85000000009</v>
      </c>
      <c r="K131" s="57">
        <f t="shared" si="43"/>
        <v>0.99603902172856418</v>
      </c>
      <c r="L131" s="57">
        <f t="shared" si="44"/>
        <v>-0.99603902172856418</v>
      </c>
      <c r="M131" s="57">
        <f t="shared" si="45"/>
        <v>-0.95246826074277013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156</v>
      </c>
      <c r="C132" s="51" t="s">
        <v>157</v>
      </c>
      <c r="D132" s="56">
        <v>26353209</v>
      </c>
      <c r="E132" s="56">
        <v>4098354.5</v>
      </c>
      <c r="F132" s="56">
        <v>540644.96</v>
      </c>
      <c r="G132" s="56">
        <v>540644.96</v>
      </c>
      <c r="H132" s="56">
        <v>3545362.7399999998</v>
      </c>
      <c r="I132" s="56">
        <f t="shared" si="41"/>
        <v>4086007.6999999997</v>
      </c>
      <c r="J132" s="56">
        <f t="shared" si="42"/>
        <v>12346.800000000279</v>
      </c>
      <c r="K132" s="57">
        <f t="shared" si="43"/>
        <v>3.0126237249609032E-3</v>
      </c>
      <c r="L132" s="57">
        <f t="shared" si="44"/>
        <v>-0.86808243161981236</v>
      </c>
      <c r="M132" s="57">
        <f t="shared" si="45"/>
        <v>0.58301082056225229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164</v>
      </c>
      <c r="C133" s="51" t="s">
        <v>165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f t="shared" si="41"/>
        <v>0</v>
      </c>
      <c r="J133" s="56">
        <f t="shared" si="42"/>
        <v>0</v>
      </c>
      <c r="K133" s="57" t="str">
        <f t="shared" si="43"/>
        <v>NA</v>
      </c>
      <c r="L133" s="57" t="str">
        <f t="shared" si="44"/>
        <v>NA</v>
      </c>
      <c r="M133" s="57" t="str">
        <f t="shared" si="45"/>
        <v>NA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166</v>
      </c>
      <c r="C134" s="51" t="s">
        <v>167</v>
      </c>
      <c r="D134" s="56">
        <v>0</v>
      </c>
      <c r="E134" s="56">
        <v>0</v>
      </c>
      <c r="F134" s="56">
        <v>0</v>
      </c>
      <c r="G134" s="56">
        <v>0</v>
      </c>
      <c r="H134" s="56">
        <v>1850</v>
      </c>
      <c r="I134" s="56">
        <f t="shared" si="41"/>
        <v>1850</v>
      </c>
      <c r="J134" s="56">
        <f t="shared" si="42"/>
        <v>-1850</v>
      </c>
      <c r="K134" s="57" t="str">
        <f t="shared" si="43"/>
        <v>NA</v>
      </c>
      <c r="L134" s="57" t="str">
        <f t="shared" si="44"/>
        <v>NA</v>
      </c>
      <c r="M134" s="57" t="str">
        <f t="shared" si="45"/>
        <v>NA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242</v>
      </c>
      <c r="C135" s="51" t="s">
        <v>243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41"/>
        <v>0</v>
      </c>
      <c r="J135" s="56">
        <f t="shared" si="42"/>
        <v>0</v>
      </c>
      <c r="K135" s="57" t="str">
        <f t="shared" si="43"/>
        <v>NA</v>
      </c>
      <c r="L135" s="57" t="str">
        <f t="shared" si="44"/>
        <v>NA</v>
      </c>
      <c r="M135" s="57" t="str">
        <f t="shared" si="45"/>
        <v>NA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170</v>
      </c>
      <c r="C136" s="51" t="s">
        <v>171</v>
      </c>
      <c r="D136" s="56">
        <v>0</v>
      </c>
      <c r="E136" s="56">
        <v>99284</v>
      </c>
      <c r="F136" s="56">
        <v>1292</v>
      </c>
      <c r="G136" s="56">
        <v>1292</v>
      </c>
      <c r="H136" s="56">
        <v>1907.1</v>
      </c>
      <c r="I136" s="56">
        <f t="shared" si="41"/>
        <v>3199.1</v>
      </c>
      <c r="J136" s="56">
        <f t="shared" si="42"/>
        <v>96084.9</v>
      </c>
      <c r="K136" s="57">
        <f t="shared" si="43"/>
        <v>0.96777829257483572</v>
      </c>
      <c r="L136" s="57">
        <f t="shared" si="44"/>
        <v>-0.98698682567181018</v>
      </c>
      <c r="M136" s="57">
        <f t="shared" si="45"/>
        <v>-0.84384190806172188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172</v>
      </c>
      <c r="C137" s="51" t="s">
        <v>173</v>
      </c>
      <c r="D137" s="56">
        <v>300</v>
      </c>
      <c r="E137" s="56">
        <v>708461.77</v>
      </c>
      <c r="F137" s="56">
        <v>367</v>
      </c>
      <c r="G137" s="56">
        <v>367</v>
      </c>
      <c r="H137" s="56">
        <v>94782.9</v>
      </c>
      <c r="I137" s="56">
        <f t="shared" si="41"/>
        <v>95149.9</v>
      </c>
      <c r="J137" s="56">
        <f t="shared" si="42"/>
        <v>613311.87</v>
      </c>
      <c r="K137" s="57">
        <f t="shared" si="43"/>
        <v>0.86569508189552691</v>
      </c>
      <c r="L137" s="57">
        <f t="shared" si="44"/>
        <v>-0.99948197628222057</v>
      </c>
      <c r="M137" s="57">
        <f t="shared" si="45"/>
        <v>-0.99378371538664678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178</v>
      </c>
      <c r="C138" s="51" t="s">
        <v>179</v>
      </c>
      <c r="D138" s="56">
        <v>0</v>
      </c>
      <c r="E138" s="56">
        <v>41685.46</v>
      </c>
      <c r="F138" s="56">
        <v>862.45</v>
      </c>
      <c r="G138" s="56">
        <v>862.45</v>
      </c>
      <c r="H138" s="56">
        <v>-862.45</v>
      </c>
      <c r="I138" s="56">
        <f t="shared" si="41"/>
        <v>0</v>
      </c>
      <c r="J138" s="56">
        <f t="shared" si="42"/>
        <v>41685.46</v>
      </c>
      <c r="K138" s="57">
        <f t="shared" si="43"/>
        <v>1</v>
      </c>
      <c r="L138" s="57">
        <f t="shared" si="44"/>
        <v>-0.97931053177774707</v>
      </c>
      <c r="M138" s="57">
        <f t="shared" si="45"/>
        <v>-0.75172638133296354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184</v>
      </c>
      <c r="C139" s="51" t="s">
        <v>185</v>
      </c>
      <c r="D139" s="56">
        <v>0</v>
      </c>
      <c r="E139" s="56">
        <v>13000</v>
      </c>
      <c r="F139" s="56">
        <v>0</v>
      </c>
      <c r="G139" s="56">
        <v>0</v>
      </c>
      <c r="H139" s="56">
        <v>0</v>
      </c>
      <c r="I139" s="56">
        <f t="shared" si="41"/>
        <v>0</v>
      </c>
      <c r="J139" s="56">
        <f t="shared" si="42"/>
        <v>13000</v>
      </c>
      <c r="K139" s="57">
        <f t="shared" si="43"/>
        <v>1</v>
      </c>
      <c r="L139" s="57">
        <f t="shared" si="44"/>
        <v>-1</v>
      </c>
      <c r="M139" s="57">
        <f t="shared" si="45"/>
        <v>-1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186</v>
      </c>
      <c r="C140" s="51" t="s">
        <v>187</v>
      </c>
      <c r="D140" s="56">
        <v>100000</v>
      </c>
      <c r="E140" s="56">
        <v>617405.30000000005</v>
      </c>
      <c r="F140" s="56">
        <v>8937.31</v>
      </c>
      <c r="G140" s="56">
        <v>8937.31</v>
      </c>
      <c r="H140" s="56">
        <v>73350.549999999988</v>
      </c>
      <c r="I140" s="56">
        <f t="shared" si="41"/>
        <v>82287.859999999986</v>
      </c>
      <c r="J140" s="56">
        <f t="shared" si="42"/>
        <v>535117.44000000006</v>
      </c>
      <c r="K140" s="57">
        <f t="shared" si="43"/>
        <v>0.86671986780806709</v>
      </c>
      <c r="L140" s="57">
        <f t="shared" si="44"/>
        <v>-0.98552440349961357</v>
      </c>
      <c r="M140" s="57">
        <f t="shared" si="45"/>
        <v>-0.82629284199536357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190</v>
      </c>
      <c r="C141" s="51" t="s">
        <v>191</v>
      </c>
      <c r="D141" s="56">
        <v>2200</v>
      </c>
      <c r="E141" s="56">
        <v>9250</v>
      </c>
      <c r="F141" s="56">
        <v>0</v>
      </c>
      <c r="G141" s="56">
        <v>0</v>
      </c>
      <c r="H141" s="56">
        <v>321.3</v>
      </c>
      <c r="I141" s="56">
        <f t="shared" si="41"/>
        <v>321.3</v>
      </c>
      <c r="J141" s="56">
        <f t="shared" si="42"/>
        <v>8928.7000000000007</v>
      </c>
      <c r="K141" s="57">
        <f t="shared" si="43"/>
        <v>0.96526486486486496</v>
      </c>
      <c r="L141" s="57">
        <f t="shared" si="44"/>
        <v>-1</v>
      </c>
      <c r="M141" s="57">
        <f t="shared" si="45"/>
        <v>-1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192</v>
      </c>
      <c r="C142" s="51" t="s">
        <v>193</v>
      </c>
      <c r="D142" s="56">
        <v>0</v>
      </c>
      <c r="E142" s="56">
        <v>10000</v>
      </c>
      <c r="F142" s="56">
        <v>0</v>
      </c>
      <c r="G142" s="56">
        <v>0</v>
      </c>
      <c r="H142" s="56">
        <v>0</v>
      </c>
      <c r="I142" s="56">
        <f t="shared" si="41"/>
        <v>0</v>
      </c>
      <c r="J142" s="56">
        <f t="shared" si="42"/>
        <v>10000</v>
      </c>
      <c r="K142" s="57">
        <f t="shared" si="43"/>
        <v>1</v>
      </c>
      <c r="L142" s="57">
        <f t="shared" si="44"/>
        <v>-1</v>
      </c>
      <c r="M142" s="57">
        <f t="shared" si="45"/>
        <v>-1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194</v>
      </c>
      <c r="C143" s="51" t="s">
        <v>195</v>
      </c>
      <c r="D143" s="56">
        <v>0</v>
      </c>
      <c r="E143" s="56">
        <v>265158.68</v>
      </c>
      <c r="F143" s="56">
        <v>34834.910000000003</v>
      </c>
      <c r="G143" s="56">
        <v>34834.910000000003</v>
      </c>
      <c r="H143" s="56">
        <v>53880.03</v>
      </c>
      <c r="I143" s="56">
        <f t="shared" si="41"/>
        <v>88714.94</v>
      </c>
      <c r="J143" s="56">
        <f t="shared" si="42"/>
        <v>176443.74</v>
      </c>
      <c r="K143" s="57">
        <f t="shared" si="43"/>
        <v>0.66542698130794731</v>
      </c>
      <c r="L143" s="57">
        <f t="shared" si="44"/>
        <v>-0.86862617508881845</v>
      </c>
      <c r="M143" s="57">
        <f t="shared" si="45"/>
        <v>0.5764858989341779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198</v>
      </c>
      <c r="C144" s="51" t="s">
        <v>199</v>
      </c>
      <c r="D144" s="56">
        <v>15500</v>
      </c>
      <c r="E144" s="56">
        <v>178206.93</v>
      </c>
      <c r="F144" s="56">
        <v>10441.91</v>
      </c>
      <c r="G144" s="56">
        <v>10441.91</v>
      </c>
      <c r="H144" s="56">
        <v>59957.450000000004</v>
      </c>
      <c r="I144" s="56">
        <f t="shared" si="41"/>
        <v>70399.360000000001</v>
      </c>
      <c r="J144" s="56">
        <f t="shared" si="42"/>
        <v>107807.56999999999</v>
      </c>
      <c r="K144" s="57">
        <f t="shared" si="43"/>
        <v>0.60495722584974665</v>
      </c>
      <c r="L144" s="57">
        <f t="shared" si="44"/>
        <v>-0.94140570178724248</v>
      </c>
      <c r="M144" s="57">
        <f t="shared" si="45"/>
        <v>-0.29686842144691006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260</v>
      </c>
      <c r="C145" s="51" t="s">
        <v>261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41"/>
        <v>0</v>
      </c>
      <c r="J145" s="56">
        <f t="shared" si="42"/>
        <v>0</v>
      </c>
      <c r="K145" s="57" t="str">
        <f t="shared" si="43"/>
        <v>NA</v>
      </c>
      <c r="L145" s="57" t="str">
        <f t="shared" si="44"/>
        <v>NA</v>
      </c>
      <c r="M145" s="57" t="str">
        <f t="shared" si="45"/>
        <v>NA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204</v>
      </c>
      <c r="C146" s="51" t="s">
        <v>205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41"/>
        <v>0</v>
      </c>
      <c r="J146" s="56">
        <f t="shared" si="42"/>
        <v>0</v>
      </c>
      <c r="K146" s="57" t="str">
        <f t="shared" si="43"/>
        <v>NA</v>
      </c>
      <c r="L146" s="57" t="str">
        <f t="shared" si="44"/>
        <v>NA</v>
      </c>
      <c r="M146" s="57" t="str">
        <f t="shared" si="45"/>
        <v>NA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206</v>
      </c>
      <c r="C147" s="51" t="s">
        <v>207</v>
      </c>
      <c r="D147" s="56">
        <v>0</v>
      </c>
      <c r="E147" s="56">
        <v>84915</v>
      </c>
      <c r="F147" s="56">
        <v>1768.4</v>
      </c>
      <c r="G147" s="56">
        <v>1768.4</v>
      </c>
      <c r="H147" s="56">
        <v>36449.26</v>
      </c>
      <c r="I147" s="56">
        <f t="shared" si="41"/>
        <v>38217.660000000003</v>
      </c>
      <c r="J147" s="56">
        <f t="shared" si="42"/>
        <v>46697.34</v>
      </c>
      <c r="K147" s="57">
        <f t="shared" si="43"/>
        <v>0.54993040098922452</v>
      </c>
      <c r="L147" s="57">
        <f t="shared" si="44"/>
        <v>-0.97917446858623336</v>
      </c>
      <c r="M147" s="57">
        <f t="shared" si="45"/>
        <v>-0.75009362303479954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208</v>
      </c>
      <c r="C148" s="51" t="s">
        <v>209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41"/>
        <v>0</v>
      </c>
      <c r="J148" s="56">
        <f t="shared" si="42"/>
        <v>0</v>
      </c>
      <c r="K148" s="57" t="str">
        <f t="shared" si="43"/>
        <v>NA</v>
      </c>
      <c r="L148" s="57" t="str">
        <f t="shared" si="44"/>
        <v>NA</v>
      </c>
      <c r="M148" s="57" t="str">
        <f t="shared" si="45"/>
        <v>NA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212</v>
      </c>
      <c r="C149" s="51" t="s">
        <v>213</v>
      </c>
      <c r="D149" s="56">
        <v>0</v>
      </c>
      <c r="E149" s="56">
        <v>30380</v>
      </c>
      <c r="F149" s="56">
        <v>0</v>
      </c>
      <c r="G149" s="56">
        <v>0</v>
      </c>
      <c r="H149" s="56">
        <v>0</v>
      </c>
      <c r="I149" s="56">
        <f t="shared" si="41"/>
        <v>0</v>
      </c>
      <c r="J149" s="56">
        <f t="shared" si="42"/>
        <v>30380</v>
      </c>
      <c r="K149" s="57">
        <f t="shared" si="43"/>
        <v>1</v>
      </c>
      <c r="L149" s="57">
        <f t="shared" si="44"/>
        <v>-1</v>
      </c>
      <c r="M149" s="57">
        <f t="shared" si="45"/>
        <v>-1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214</v>
      </c>
      <c r="C150" s="51" t="s">
        <v>215</v>
      </c>
      <c r="D150" s="56">
        <v>0</v>
      </c>
      <c r="E150" s="56">
        <v>100000</v>
      </c>
      <c r="F150" s="56">
        <v>0</v>
      </c>
      <c r="G150" s="56">
        <v>0</v>
      </c>
      <c r="H150" s="56">
        <v>0</v>
      </c>
      <c r="I150" s="56">
        <f t="shared" si="41"/>
        <v>0</v>
      </c>
      <c r="J150" s="56">
        <f t="shared" si="42"/>
        <v>100000</v>
      </c>
      <c r="K150" s="57">
        <f t="shared" si="43"/>
        <v>1</v>
      </c>
      <c r="L150" s="57">
        <f t="shared" si="44"/>
        <v>-1</v>
      </c>
      <c r="M150" s="57">
        <f t="shared" si="45"/>
        <v>-1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216</v>
      </c>
      <c r="C151" s="51" t="s">
        <v>217</v>
      </c>
      <c r="D151" s="56">
        <v>0</v>
      </c>
      <c r="E151" s="56">
        <v>33450</v>
      </c>
      <c r="F151" s="56">
        <v>0</v>
      </c>
      <c r="G151" s="56">
        <v>0</v>
      </c>
      <c r="H151" s="56">
        <v>1010</v>
      </c>
      <c r="I151" s="56">
        <f t="shared" si="41"/>
        <v>1010</v>
      </c>
      <c r="J151" s="56">
        <f t="shared" si="42"/>
        <v>32440</v>
      </c>
      <c r="K151" s="57">
        <f t="shared" si="43"/>
        <v>0.96980568011958146</v>
      </c>
      <c r="L151" s="57">
        <f t="shared" si="44"/>
        <v>-1</v>
      </c>
      <c r="M151" s="57">
        <f t="shared" si="45"/>
        <v>-1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218</v>
      </c>
      <c r="C152" s="51" t="s">
        <v>219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f t="shared" si="41"/>
        <v>0</v>
      </c>
      <c r="J152" s="56">
        <f t="shared" si="42"/>
        <v>0</v>
      </c>
      <c r="K152" s="57" t="str">
        <f t="shared" si="43"/>
        <v>NA</v>
      </c>
      <c r="L152" s="57" t="str">
        <f t="shared" si="44"/>
        <v>NA</v>
      </c>
      <c r="M152" s="57" t="str">
        <f t="shared" si="45"/>
        <v>NA</v>
      </c>
      <c r="R152" s="53"/>
      <c r="S152" s="53"/>
      <c r="T152" s="53"/>
      <c r="U152" s="53"/>
      <c r="V152" s="53"/>
    </row>
    <row r="153" spans="1:22" s="51" customFormat="1" x14ac:dyDescent="0.2">
      <c r="A153" s="63" t="s">
        <v>248</v>
      </c>
      <c r="B153" s="63"/>
      <c r="C153" s="63"/>
      <c r="D153" s="64">
        <v>28626859</v>
      </c>
      <c r="E153" s="64">
        <v>32779328.500000007</v>
      </c>
      <c r="F153" s="64">
        <v>934011.45000000007</v>
      </c>
      <c r="G153" s="64">
        <v>934011.45000000007</v>
      </c>
      <c r="H153" s="64">
        <v>3874378.879999999</v>
      </c>
      <c r="I153" s="64">
        <f t="shared" si="41"/>
        <v>4808390.3299999991</v>
      </c>
      <c r="J153" s="64">
        <f t="shared" si="42"/>
        <v>27970938.170000009</v>
      </c>
      <c r="K153" s="65">
        <f t="shared" si="43"/>
        <v>0.85331028577964929</v>
      </c>
      <c r="L153" s="65">
        <f t="shared" si="44"/>
        <v>-0.97150608347574907</v>
      </c>
      <c r="M153" s="65">
        <f t="shared" si="45"/>
        <v>-0.65807300170898864</v>
      </c>
      <c r="R153" s="53"/>
      <c r="S153" s="53"/>
      <c r="T153" s="53"/>
      <c r="U153" s="53"/>
      <c r="V153" s="53"/>
    </row>
    <row r="154" spans="1:22" s="51" customFormat="1" x14ac:dyDescent="0.2">
      <c r="A154" s="51" t="s">
        <v>249</v>
      </c>
      <c r="B154" s="51" t="s">
        <v>97</v>
      </c>
      <c r="C154" s="51" t="s">
        <v>98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41"/>
        <v>0</v>
      </c>
      <c r="J154" s="56">
        <f t="shared" si="42"/>
        <v>0</v>
      </c>
      <c r="K154" s="57" t="str">
        <f t="shared" si="43"/>
        <v>NA</v>
      </c>
      <c r="L154" s="57" t="str">
        <f t="shared" si="44"/>
        <v>NA</v>
      </c>
      <c r="M154" s="57" t="str">
        <f t="shared" si="45"/>
        <v>NA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99</v>
      </c>
      <c r="C155" s="51" t="s">
        <v>100</v>
      </c>
      <c r="D155" s="56">
        <v>0</v>
      </c>
      <c r="E155" s="56">
        <v>540.30999999999995</v>
      </c>
      <c r="F155" s="56">
        <v>0</v>
      </c>
      <c r="G155" s="56">
        <v>0</v>
      </c>
      <c r="H155" s="56">
        <v>0</v>
      </c>
      <c r="I155" s="56">
        <f t="shared" si="41"/>
        <v>0</v>
      </c>
      <c r="J155" s="56">
        <f t="shared" si="42"/>
        <v>540.30999999999995</v>
      </c>
      <c r="K155" s="57">
        <f t="shared" si="43"/>
        <v>1</v>
      </c>
      <c r="L155" s="57">
        <f t="shared" si="44"/>
        <v>-1</v>
      </c>
      <c r="M155" s="57">
        <f t="shared" si="45"/>
        <v>-1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101</v>
      </c>
      <c r="C156" s="51" t="s">
        <v>100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f t="shared" si="41"/>
        <v>0</v>
      </c>
      <c r="J156" s="56">
        <f t="shared" si="42"/>
        <v>0</v>
      </c>
      <c r="K156" s="57" t="str">
        <f t="shared" si="43"/>
        <v>NA</v>
      </c>
      <c r="L156" s="57" t="str">
        <f t="shared" si="44"/>
        <v>NA</v>
      </c>
      <c r="M156" s="57" t="str">
        <f t="shared" si="45"/>
        <v>NA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102</v>
      </c>
      <c r="C157" s="51" t="s">
        <v>103</v>
      </c>
      <c r="D157" s="56">
        <v>0</v>
      </c>
      <c r="E157" s="56">
        <v>2500</v>
      </c>
      <c r="F157" s="56">
        <v>0</v>
      </c>
      <c r="G157" s="56">
        <v>0</v>
      </c>
      <c r="H157" s="56">
        <v>0</v>
      </c>
      <c r="I157" s="56">
        <f t="shared" si="41"/>
        <v>0</v>
      </c>
      <c r="J157" s="56">
        <f t="shared" si="42"/>
        <v>2500</v>
      </c>
      <c r="K157" s="57">
        <f t="shared" si="43"/>
        <v>1</v>
      </c>
      <c r="L157" s="57">
        <f t="shared" si="44"/>
        <v>-1</v>
      </c>
      <c r="M157" s="57">
        <f t="shared" si="45"/>
        <v>-1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104</v>
      </c>
      <c r="C158" s="51" t="s">
        <v>105</v>
      </c>
      <c r="D158" s="56">
        <v>0</v>
      </c>
      <c r="E158" s="56">
        <v>7750</v>
      </c>
      <c r="F158" s="56">
        <v>0</v>
      </c>
      <c r="G158" s="56">
        <v>0</v>
      </c>
      <c r="H158" s="56">
        <v>0</v>
      </c>
      <c r="I158" s="56">
        <f t="shared" si="41"/>
        <v>0</v>
      </c>
      <c r="J158" s="56">
        <f t="shared" si="42"/>
        <v>7750</v>
      </c>
      <c r="K158" s="57">
        <f t="shared" si="43"/>
        <v>1</v>
      </c>
      <c r="L158" s="57">
        <f t="shared" si="44"/>
        <v>-1</v>
      </c>
      <c r="M158" s="57">
        <f t="shared" si="45"/>
        <v>-1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114</v>
      </c>
      <c r="C159" s="51" t="s">
        <v>115</v>
      </c>
      <c r="D159" s="56">
        <v>0</v>
      </c>
      <c r="E159" s="56">
        <v>53871</v>
      </c>
      <c r="F159" s="56">
        <v>5186.08</v>
      </c>
      <c r="G159" s="56">
        <v>5186.08</v>
      </c>
      <c r="H159" s="56">
        <v>0</v>
      </c>
      <c r="I159" s="56">
        <f t="shared" si="41"/>
        <v>5186.08</v>
      </c>
      <c r="J159" s="56">
        <f t="shared" si="42"/>
        <v>48684.92</v>
      </c>
      <c r="K159" s="57">
        <f t="shared" si="43"/>
        <v>0.90373150674760072</v>
      </c>
      <c r="L159" s="57">
        <f t="shared" si="44"/>
        <v>-0.90373150674760072</v>
      </c>
      <c r="M159" s="57">
        <f t="shared" si="45"/>
        <v>0.15522191902879098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232</v>
      </c>
      <c r="C160" s="51" t="s">
        <v>233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41"/>
        <v>0</v>
      </c>
      <c r="J160" s="56">
        <f t="shared" si="42"/>
        <v>0</v>
      </c>
      <c r="K160" s="57" t="str">
        <f t="shared" si="43"/>
        <v>NA</v>
      </c>
      <c r="L160" s="57" t="str">
        <f t="shared" si="44"/>
        <v>NA</v>
      </c>
      <c r="M160" s="57" t="str">
        <f t="shared" si="45"/>
        <v>NA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126</v>
      </c>
      <c r="C161" s="51" t="s">
        <v>127</v>
      </c>
      <c r="D161" s="56">
        <v>9447</v>
      </c>
      <c r="E161" s="56">
        <v>107301</v>
      </c>
      <c r="F161" s="56">
        <v>31084.07</v>
      </c>
      <c r="G161" s="56">
        <v>31084.07</v>
      </c>
      <c r="H161" s="56">
        <v>0</v>
      </c>
      <c r="I161" s="56">
        <f t="shared" si="41"/>
        <v>31084.07</v>
      </c>
      <c r="J161" s="56">
        <f t="shared" si="42"/>
        <v>76216.929999999993</v>
      </c>
      <c r="K161" s="57">
        <f t="shared" si="43"/>
        <v>0.71030959636909252</v>
      </c>
      <c r="L161" s="57">
        <f t="shared" si="44"/>
        <v>-0.71030959636909252</v>
      </c>
      <c r="M161" s="57">
        <f t="shared" si="45"/>
        <v>2.4762848435708893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128</v>
      </c>
      <c r="C162" s="51" t="s">
        <v>129</v>
      </c>
      <c r="D162" s="56">
        <v>0</v>
      </c>
      <c r="E162" s="56">
        <v>128267</v>
      </c>
      <c r="F162" s="56">
        <v>90252.91</v>
      </c>
      <c r="G162" s="56">
        <v>90252.91</v>
      </c>
      <c r="H162" s="56">
        <v>0</v>
      </c>
      <c r="I162" s="56">
        <f t="shared" ref="I162:I169" si="46">SUM(G162:H162)</f>
        <v>90252.91</v>
      </c>
      <c r="J162" s="56">
        <f t="shared" ref="J162:J169" si="47">E162-I162</f>
        <v>38014.089999999997</v>
      </c>
      <c r="K162" s="57">
        <f t="shared" ref="K162:K169" si="48">IF(E162=0,"NA",J162/E162)</f>
        <v>0.29636687534595801</v>
      </c>
      <c r="L162" s="57">
        <f t="shared" ref="L162:L169" si="49">IF(E162=0,"NA",(  ( F162 - (E162/$L$6)) / (E162/$L$6)))</f>
        <v>-0.29636687534595801</v>
      </c>
      <c r="M162" s="57">
        <f t="shared" ref="M162:M169" si="50">IF(E162=0,"NA",(  ( G162 - ($M$6*(E162/12))) / ($M$6*(E162/12))))</f>
        <v>7.4435974958485041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130</v>
      </c>
      <c r="C163" s="51" t="s">
        <v>131</v>
      </c>
      <c r="D163" s="56">
        <v>0</v>
      </c>
      <c r="E163" s="56">
        <v>943681.07000000007</v>
      </c>
      <c r="F163" s="56">
        <v>0</v>
      </c>
      <c r="G163" s="56">
        <v>0</v>
      </c>
      <c r="H163" s="56">
        <v>0</v>
      </c>
      <c r="I163" s="56">
        <f t="shared" si="46"/>
        <v>0</v>
      </c>
      <c r="J163" s="56">
        <f t="shared" si="47"/>
        <v>943681.07000000007</v>
      </c>
      <c r="K163" s="57">
        <f t="shared" si="48"/>
        <v>1</v>
      </c>
      <c r="L163" s="57">
        <f t="shared" si="49"/>
        <v>-1</v>
      </c>
      <c r="M163" s="57">
        <f t="shared" si="50"/>
        <v>-1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132</v>
      </c>
      <c r="C164" s="51" t="s">
        <v>133</v>
      </c>
      <c r="D164" s="56">
        <v>0</v>
      </c>
      <c r="E164" s="56">
        <v>0</v>
      </c>
      <c r="F164" s="56">
        <v>0</v>
      </c>
      <c r="G164" s="56">
        <v>0</v>
      </c>
      <c r="H164" s="56">
        <v>0</v>
      </c>
      <c r="I164" s="56">
        <f t="shared" si="46"/>
        <v>0</v>
      </c>
      <c r="J164" s="56">
        <f t="shared" si="47"/>
        <v>0</v>
      </c>
      <c r="K164" s="57" t="str">
        <f t="shared" si="48"/>
        <v>NA</v>
      </c>
      <c r="L164" s="57" t="str">
        <f t="shared" si="49"/>
        <v>NA</v>
      </c>
      <c r="M164" s="57" t="str">
        <f t="shared" si="50"/>
        <v>NA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134</v>
      </c>
      <c r="C165" s="51" t="s">
        <v>135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46"/>
        <v>0</v>
      </c>
      <c r="J165" s="56">
        <f t="shared" si="47"/>
        <v>0</v>
      </c>
      <c r="K165" s="57" t="str">
        <f t="shared" si="48"/>
        <v>NA</v>
      </c>
      <c r="L165" s="57" t="str">
        <f t="shared" si="49"/>
        <v>NA</v>
      </c>
      <c r="M165" s="57" t="str">
        <f t="shared" si="50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136</v>
      </c>
      <c r="C166" s="51" t="s">
        <v>137</v>
      </c>
      <c r="D166" s="56">
        <v>0</v>
      </c>
      <c r="E166" s="56">
        <v>22680</v>
      </c>
      <c r="F166" s="56">
        <v>15590</v>
      </c>
      <c r="G166" s="56">
        <v>15590</v>
      </c>
      <c r="H166" s="56">
        <v>0</v>
      </c>
      <c r="I166" s="56">
        <f t="shared" si="46"/>
        <v>15590</v>
      </c>
      <c r="J166" s="56">
        <f t="shared" si="47"/>
        <v>7090</v>
      </c>
      <c r="K166" s="57">
        <f t="shared" si="48"/>
        <v>0.31261022927689597</v>
      </c>
      <c r="L166" s="57">
        <f t="shared" si="49"/>
        <v>-0.31261022927689597</v>
      </c>
      <c r="M166" s="57">
        <f t="shared" si="50"/>
        <v>7.2486772486772484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138</v>
      </c>
      <c r="C167" s="51" t="s">
        <v>139</v>
      </c>
      <c r="D167" s="56">
        <v>0</v>
      </c>
      <c r="E167" s="56">
        <v>0</v>
      </c>
      <c r="F167" s="56">
        <v>1786.47</v>
      </c>
      <c r="G167" s="56">
        <v>1786.47</v>
      </c>
      <c r="H167" s="56">
        <v>0</v>
      </c>
      <c r="I167" s="56">
        <f t="shared" si="46"/>
        <v>1786.47</v>
      </c>
      <c r="J167" s="56">
        <f t="shared" si="47"/>
        <v>-1786.47</v>
      </c>
      <c r="K167" s="57" t="str">
        <f t="shared" si="48"/>
        <v>NA</v>
      </c>
      <c r="L167" s="57" t="str">
        <f t="shared" si="49"/>
        <v>NA</v>
      </c>
      <c r="M167" s="57" t="str">
        <f t="shared" si="50"/>
        <v>NA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140</v>
      </c>
      <c r="C168" s="51" t="s">
        <v>141</v>
      </c>
      <c r="D168" s="56">
        <v>1877</v>
      </c>
      <c r="E168" s="56">
        <v>35188</v>
      </c>
      <c r="F168" s="56">
        <v>20623.72</v>
      </c>
      <c r="G168" s="56">
        <v>20623.72</v>
      </c>
      <c r="H168" s="56">
        <v>0</v>
      </c>
      <c r="I168" s="56">
        <f t="shared" si="46"/>
        <v>20623.72</v>
      </c>
      <c r="J168" s="56">
        <f t="shared" si="47"/>
        <v>14564.279999999999</v>
      </c>
      <c r="K168" s="57">
        <f t="shared" si="48"/>
        <v>0.41389905649653286</v>
      </c>
      <c r="L168" s="57">
        <f t="shared" si="49"/>
        <v>-0.41389905649653286</v>
      </c>
      <c r="M168" s="57">
        <f t="shared" si="50"/>
        <v>6.0332113220416055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154</v>
      </c>
      <c r="C169" s="51" t="s">
        <v>155</v>
      </c>
      <c r="D169" s="56">
        <v>0</v>
      </c>
      <c r="E169" s="56">
        <v>45307.079999999958</v>
      </c>
      <c r="F169" s="56">
        <v>1378.27</v>
      </c>
      <c r="G169" s="56">
        <v>1378.27</v>
      </c>
      <c r="H169" s="56">
        <v>0</v>
      </c>
      <c r="I169" s="56">
        <f t="shared" si="46"/>
        <v>1378.27</v>
      </c>
      <c r="J169" s="56">
        <f t="shared" si="47"/>
        <v>43928.809999999961</v>
      </c>
      <c r="K169" s="57">
        <f t="shared" si="48"/>
        <v>0.96957936816938994</v>
      </c>
      <c r="L169" s="57">
        <f t="shared" si="49"/>
        <v>-0.96957936816938994</v>
      </c>
      <c r="M169" s="57">
        <f t="shared" si="50"/>
        <v>-0.63495241803267799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156</v>
      </c>
      <c r="C170" s="51" t="s">
        <v>157</v>
      </c>
      <c r="D170" s="56">
        <v>26102645</v>
      </c>
      <c r="E170" s="56">
        <v>636784.74</v>
      </c>
      <c r="F170" s="56">
        <v>44071.63</v>
      </c>
      <c r="G170" s="56">
        <v>44071.63</v>
      </c>
      <c r="H170" s="56">
        <v>0</v>
      </c>
      <c r="I170" s="56">
        <f t="shared" si="41"/>
        <v>44071.63</v>
      </c>
      <c r="J170" s="56">
        <f t="shared" si="42"/>
        <v>592713.11</v>
      </c>
      <c r="K170" s="57">
        <f t="shared" si="43"/>
        <v>0.93079037980715429</v>
      </c>
      <c r="L170" s="57">
        <f t="shared" si="44"/>
        <v>-0.93079037980715429</v>
      </c>
      <c r="M170" s="57">
        <f t="shared" si="45"/>
        <v>-0.16948455768585158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323</v>
      </c>
      <c r="C171" s="51" t="s">
        <v>324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41"/>
        <v>0</v>
      </c>
      <c r="J171" s="56">
        <f t="shared" si="42"/>
        <v>0</v>
      </c>
      <c r="K171" s="57" t="str">
        <f t="shared" si="43"/>
        <v>NA</v>
      </c>
      <c r="L171" s="57" t="str">
        <f t="shared" si="44"/>
        <v>NA</v>
      </c>
      <c r="M171" s="57" t="str">
        <f t="shared" si="45"/>
        <v>NA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254</v>
      </c>
      <c r="C172" s="51" t="s">
        <v>255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41"/>
        <v>0</v>
      </c>
      <c r="J172" s="56">
        <f t="shared" si="42"/>
        <v>0</v>
      </c>
      <c r="K172" s="57" t="str">
        <f t="shared" si="43"/>
        <v>NA</v>
      </c>
      <c r="L172" s="57" t="str">
        <f t="shared" si="44"/>
        <v>NA</v>
      </c>
      <c r="M172" s="57" t="str">
        <f t="shared" si="45"/>
        <v>NA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162</v>
      </c>
      <c r="C173" s="51" t="s">
        <v>163</v>
      </c>
      <c r="D173" s="56">
        <v>0</v>
      </c>
      <c r="E173" s="56">
        <v>2000</v>
      </c>
      <c r="F173" s="56">
        <v>0</v>
      </c>
      <c r="G173" s="56">
        <v>0</v>
      </c>
      <c r="H173" s="56">
        <v>0</v>
      </c>
      <c r="I173" s="56">
        <f t="shared" si="41"/>
        <v>0</v>
      </c>
      <c r="J173" s="56">
        <f t="shared" si="42"/>
        <v>2000</v>
      </c>
      <c r="K173" s="57">
        <f t="shared" si="43"/>
        <v>1</v>
      </c>
      <c r="L173" s="57">
        <f t="shared" si="44"/>
        <v>-1</v>
      </c>
      <c r="M173" s="57">
        <f t="shared" si="45"/>
        <v>-1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164</v>
      </c>
      <c r="C174" s="51" t="s">
        <v>165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f t="shared" si="41"/>
        <v>0</v>
      </c>
      <c r="J174" s="56">
        <f t="shared" si="42"/>
        <v>0</v>
      </c>
      <c r="K174" s="57" t="str">
        <f t="shared" si="43"/>
        <v>NA</v>
      </c>
      <c r="L174" s="57" t="str">
        <f t="shared" si="44"/>
        <v>NA</v>
      </c>
      <c r="M174" s="57" t="str">
        <f t="shared" si="45"/>
        <v>NA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166</v>
      </c>
      <c r="C175" s="51" t="s">
        <v>167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f t="shared" si="41"/>
        <v>0</v>
      </c>
      <c r="J175" s="56">
        <f t="shared" si="42"/>
        <v>0</v>
      </c>
      <c r="K175" s="57" t="str">
        <f t="shared" si="43"/>
        <v>NA</v>
      </c>
      <c r="L175" s="57" t="str">
        <f t="shared" si="44"/>
        <v>NA</v>
      </c>
      <c r="M175" s="57" t="str">
        <f t="shared" si="45"/>
        <v>NA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170</v>
      </c>
      <c r="C176" s="51" t="s">
        <v>171</v>
      </c>
      <c r="D176" s="56">
        <v>0</v>
      </c>
      <c r="E176" s="56">
        <v>833.33</v>
      </c>
      <c r="F176" s="56">
        <v>0</v>
      </c>
      <c r="G176" s="56">
        <v>0</v>
      </c>
      <c r="H176" s="56">
        <v>0</v>
      </c>
      <c r="I176" s="56">
        <f t="shared" si="41"/>
        <v>0</v>
      </c>
      <c r="J176" s="56">
        <f t="shared" si="42"/>
        <v>833.33</v>
      </c>
      <c r="K176" s="57">
        <f t="shared" si="43"/>
        <v>1</v>
      </c>
      <c r="L176" s="57">
        <f t="shared" si="44"/>
        <v>-1</v>
      </c>
      <c r="M176" s="57">
        <f t="shared" si="45"/>
        <v>-1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172</v>
      </c>
      <c r="C177" s="51" t="s">
        <v>173</v>
      </c>
      <c r="D177" s="56">
        <v>0</v>
      </c>
      <c r="E177" s="56">
        <v>1299269.67</v>
      </c>
      <c r="F177" s="56">
        <v>0</v>
      </c>
      <c r="G177" s="56">
        <v>0</v>
      </c>
      <c r="H177" s="56">
        <v>10471</v>
      </c>
      <c r="I177" s="56">
        <f t="shared" si="41"/>
        <v>10471</v>
      </c>
      <c r="J177" s="56">
        <f t="shared" si="42"/>
        <v>1288798.67</v>
      </c>
      <c r="K177" s="57">
        <f t="shared" si="43"/>
        <v>0.99194085705086921</v>
      </c>
      <c r="L177" s="57">
        <f t="shared" si="44"/>
        <v>-1</v>
      </c>
      <c r="M177" s="57">
        <f t="shared" si="45"/>
        <v>-1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178</v>
      </c>
      <c r="C178" s="51" t="s">
        <v>179</v>
      </c>
      <c r="D178" s="56">
        <v>0</v>
      </c>
      <c r="E178" s="56">
        <v>16851.25</v>
      </c>
      <c r="F178" s="56">
        <v>0</v>
      </c>
      <c r="G178" s="56">
        <v>0</v>
      </c>
      <c r="H178" s="56">
        <v>1663.5</v>
      </c>
      <c r="I178" s="56">
        <f t="shared" si="41"/>
        <v>1663.5</v>
      </c>
      <c r="J178" s="56">
        <f t="shared" si="42"/>
        <v>15187.75</v>
      </c>
      <c r="K178" s="57">
        <f t="shared" si="43"/>
        <v>0.90128328758994136</v>
      </c>
      <c r="L178" s="57">
        <f t="shared" si="44"/>
        <v>-1</v>
      </c>
      <c r="M178" s="57">
        <f t="shared" si="45"/>
        <v>-1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184</v>
      </c>
      <c r="C179" s="51" t="s">
        <v>185</v>
      </c>
      <c r="D179" s="56">
        <v>0</v>
      </c>
      <c r="E179" s="56">
        <v>7200</v>
      </c>
      <c r="F179" s="56">
        <v>0</v>
      </c>
      <c r="G179" s="56">
        <v>0</v>
      </c>
      <c r="H179" s="56">
        <v>0</v>
      </c>
      <c r="I179" s="56">
        <f t="shared" si="41"/>
        <v>0</v>
      </c>
      <c r="J179" s="56">
        <f t="shared" si="42"/>
        <v>7200</v>
      </c>
      <c r="K179" s="57">
        <f t="shared" si="43"/>
        <v>1</v>
      </c>
      <c r="L179" s="57">
        <f t="shared" si="44"/>
        <v>-1</v>
      </c>
      <c r="M179" s="57">
        <f t="shared" si="45"/>
        <v>-1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186</v>
      </c>
      <c r="C180" s="51" t="s">
        <v>187</v>
      </c>
      <c r="D180" s="56">
        <v>0</v>
      </c>
      <c r="E180" s="56">
        <v>580031.72</v>
      </c>
      <c r="F180" s="56">
        <v>505.67</v>
      </c>
      <c r="G180" s="56">
        <v>505.67</v>
      </c>
      <c r="H180" s="56">
        <v>43058.749999999993</v>
      </c>
      <c r="I180" s="56">
        <f t="shared" si="41"/>
        <v>43564.419999999991</v>
      </c>
      <c r="J180" s="56">
        <f t="shared" si="42"/>
        <v>536467.29999999993</v>
      </c>
      <c r="K180" s="57">
        <f t="shared" si="43"/>
        <v>0.92489303860830219</v>
      </c>
      <c r="L180" s="57">
        <f t="shared" si="44"/>
        <v>-0.99912820285069914</v>
      </c>
      <c r="M180" s="57">
        <f t="shared" si="45"/>
        <v>-0.98953843420839127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190</v>
      </c>
      <c r="C181" s="51" t="s">
        <v>191</v>
      </c>
      <c r="D181" s="56">
        <v>13950</v>
      </c>
      <c r="E181" s="56">
        <v>3489.87</v>
      </c>
      <c r="F181" s="56">
        <v>0</v>
      </c>
      <c r="G181" s="56">
        <v>0</v>
      </c>
      <c r="H181" s="56">
        <v>2476.2399999999998</v>
      </c>
      <c r="I181" s="56">
        <f t="shared" si="41"/>
        <v>2476.2399999999998</v>
      </c>
      <c r="J181" s="56">
        <f t="shared" si="42"/>
        <v>1013.6300000000001</v>
      </c>
      <c r="K181" s="57">
        <f t="shared" si="43"/>
        <v>0.29044921444065258</v>
      </c>
      <c r="L181" s="57">
        <f t="shared" si="44"/>
        <v>-1</v>
      </c>
      <c r="M181" s="57">
        <f t="shared" si="45"/>
        <v>-1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192</v>
      </c>
      <c r="C182" s="51" t="s">
        <v>193</v>
      </c>
      <c r="D182" s="56">
        <v>40000</v>
      </c>
      <c r="E182" s="56">
        <v>224900</v>
      </c>
      <c r="F182" s="56">
        <v>0</v>
      </c>
      <c r="G182" s="56">
        <v>0</v>
      </c>
      <c r="H182" s="56">
        <v>0</v>
      </c>
      <c r="I182" s="56">
        <f t="shared" si="41"/>
        <v>0</v>
      </c>
      <c r="J182" s="56">
        <f t="shared" si="42"/>
        <v>224900</v>
      </c>
      <c r="K182" s="57">
        <f t="shared" si="43"/>
        <v>1</v>
      </c>
      <c r="L182" s="57">
        <f t="shared" si="44"/>
        <v>-1</v>
      </c>
      <c r="M182" s="57">
        <f t="shared" si="45"/>
        <v>-1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194</v>
      </c>
      <c r="C183" s="51" t="s">
        <v>195</v>
      </c>
      <c r="D183" s="56">
        <v>0</v>
      </c>
      <c r="E183" s="56">
        <v>368925.81</v>
      </c>
      <c r="F183" s="56">
        <v>138.97</v>
      </c>
      <c r="G183" s="56">
        <v>138.97</v>
      </c>
      <c r="H183" s="56">
        <v>106230.31999999999</v>
      </c>
      <c r="I183" s="56">
        <f t="shared" si="41"/>
        <v>106369.29</v>
      </c>
      <c r="J183" s="56">
        <f t="shared" si="42"/>
        <v>262556.52</v>
      </c>
      <c r="K183" s="57">
        <f t="shared" si="43"/>
        <v>0.71167837240772069</v>
      </c>
      <c r="L183" s="57">
        <f t="shared" si="44"/>
        <v>-0.99962331179810926</v>
      </c>
      <c r="M183" s="57">
        <f t="shared" si="45"/>
        <v>-0.99547974157731056</v>
      </c>
      <c r="R183" s="53"/>
      <c r="S183" s="53"/>
      <c r="T183" s="53"/>
      <c r="U183" s="53"/>
      <c r="V183" s="53"/>
    </row>
    <row r="184" spans="1:22" s="51" customFormat="1" x14ac:dyDescent="0.2">
      <c r="B184" s="51" t="s">
        <v>198</v>
      </c>
      <c r="C184" s="51" t="s">
        <v>199</v>
      </c>
      <c r="D184" s="56">
        <v>8500</v>
      </c>
      <c r="E184" s="56">
        <v>25462</v>
      </c>
      <c r="F184" s="56">
        <v>0</v>
      </c>
      <c r="G184" s="56">
        <v>0</v>
      </c>
      <c r="H184" s="56">
        <v>564.49</v>
      </c>
      <c r="I184" s="56">
        <f t="shared" si="41"/>
        <v>564.49</v>
      </c>
      <c r="J184" s="56">
        <f t="shared" si="42"/>
        <v>24897.51</v>
      </c>
      <c r="K184" s="57">
        <f t="shared" si="43"/>
        <v>0.97783009975649982</v>
      </c>
      <c r="L184" s="57">
        <f t="shared" si="44"/>
        <v>-1</v>
      </c>
      <c r="M184" s="57">
        <f t="shared" si="45"/>
        <v>-1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204</v>
      </c>
      <c r="C185" s="51" t="s">
        <v>205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41"/>
        <v>0</v>
      </c>
      <c r="J185" s="56">
        <f t="shared" si="42"/>
        <v>0</v>
      </c>
      <c r="K185" s="57" t="str">
        <f t="shared" si="43"/>
        <v>NA</v>
      </c>
      <c r="L185" s="57" t="str">
        <f t="shared" si="44"/>
        <v>NA</v>
      </c>
      <c r="M185" s="57" t="str">
        <f t="shared" si="45"/>
        <v>NA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206</v>
      </c>
      <c r="C186" s="51" t="s">
        <v>207</v>
      </c>
      <c r="D186" s="56">
        <v>0</v>
      </c>
      <c r="E186" s="56">
        <v>38556.19</v>
      </c>
      <c r="F186" s="56">
        <v>0</v>
      </c>
      <c r="G186" s="56">
        <v>0</v>
      </c>
      <c r="H186" s="56">
        <v>7999.07</v>
      </c>
      <c r="I186" s="56">
        <f t="shared" si="41"/>
        <v>7999.07</v>
      </c>
      <c r="J186" s="56">
        <f t="shared" si="42"/>
        <v>30557.120000000003</v>
      </c>
      <c r="K186" s="57">
        <f t="shared" si="43"/>
        <v>0.79253473955803211</v>
      </c>
      <c r="L186" s="57">
        <f t="shared" si="44"/>
        <v>-1</v>
      </c>
      <c r="M186" s="57">
        <f t="shared" si="45"/>
        <v>-1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212</v>
      </c>
      <c r="C187" s="51" t="s">
        <v>213</v>
      </c>
      <c r="D187" s="56">
        <v>0</v>
      </c>
      <c r="E187" s="56">
        <v>333.33</v>
      </c>
      <c r="F187" s="56">
        <v>0</v>
      </c>
      <c r="G187" s="56">
        <v>0</v>
      </c>
      <c r="H187" s="56">
        <v>0</v>
      </c>
      <c r="I187" s="56">
        <f t="shared" si="41"/>
        <v>0</v>
      </c>
      <c r="J187" s="56">
        <f t="shared" si="42"/>
        <v>333.33</v>
      </c>
      <c r="K187" s="57">
        <f t="shared" si="43"/>
        <v>1</v>
      </c>
      <c r="L187" s="57">
        <f t="shared" si="44"/>
        <v>-1</v>
      </c>
      <c r="M187" s="57">
        <f t="shared" si="45"/>
        <v>-1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216</v>
      </c>
      <c r="C188" s="51" t="s">
        <v>217</v>
      </c>
      <c r="D188" s="56">
        <v>0</v>
      </c>
      <c r="E188" s="56">
        <v>16500</v>
      </c>
      <c r="F188" s="56">
        <v>0</v>
      </c>
      <c r="G188" s="56">
        <v>0</v>
      </c>
      <c r="H188" s="56">
        <v>600</v>
      </c>
      <c r="I188" s="56">
        <f t="shared" si="41"/>
        <v>600</v>
      </c>
      <c r="J188" s="56">
        <f t="shared" si="42"/>
        <v>15900</v>
      </c>
      <c r="K188" s="57">
        <f t="shared" si="43"/>
        <v>0.96363636363636362</v>
      </c>
      <c r="L188" s="57">
        <f t="shared" si="44"/>
        <v>-1</v>
      </c>
      <c r="M188" s="57">
        <f t="shared" si="45"/>
        <v>-1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450</v>
      </c>
      <c r="C189" s="51" t="s">
        <v>451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f t="shared" si="41"/>
        <v>0</v>
      </c>
      <c r="J189" s="56">
        <f t="shared" si="42"/>
        <v>0</v>
      </c>
      <c r="K189" s="57" t="str">
        <f t="shared" si="43"/>
        <v>NA</v>
      </c>
      <c r="L189" s="57" t="str">
        <f t="shared" si="44"/>
        <v>NA</v>
      </c>
      <c r="M189" s="57" t="str">
        <f t="shared" si="45"/>
        <v>NA</v>
      </c>
      <c r="R189" s="53"/>
      <c r="S189" s="53"/>
      <c r="T189" s="53"/>
      <c r="U189" s="53"/>
      <c r="V189" s="53"/>
    </row>
    <row r="190" spans="1:22" s="51" customFormat="1" x14ac:dyDescent="0.2">
      <c r="A190" s="63" t="s">
        <v>262</v>
      </c>
      <c r="B190" s="63"/>
      <c r="C190" s="63"/>
      <c r="D190" s="64">
        <v>26176419</v>
      </c>
      <c r="E190" s="64">
        <v>4568223.37</v>
      </c>
      <c r="F190" s="64">
        <v>210617.79</v>
      </c>
      <c r="G190" s="64">
        <v>210617.79</v>
      </c>
      <c r="H190" s="64">
        <v>173063.37</v>
      </c>
      <c r="I190" s="64">
        <f t="shared" si="41"/>
        <v>383681.16000000003</v>
      </c>
      <c r="J190" s="64">
        <f t="shared" si="42"/>
        <v>4184542.21</v>
      </c>
      <c r="K190" s="65">
        <f t="shared" si="43"/>
        <v>0.91601085828690554</v>
      </c>
      <c r="L190" s="65">
        <f t="shared" si="44"/>
        <v>-0.9538950325014427</v>
      </c>
      <c r="M190" s="65">
        <f t="shared" si="45"/>
        <v>-0.44674039001731208</v>
      </c>
      <c r="R190" s="53"/>
      <c r="S190" s="53"/>
      <c r="T190" s="53"/>
      <c r="U190" s="53"/>
      <c r="V190" s="53"/>
    </row>
    <row r="191" spans="1:22" s="51" customFormat="1" x14ac:dyDescent="0.2">
      <c r="A191" s="51" t="s">
        <v>263</v>
      </c>
      <c r="B191" s="51" t="s">
        <v>99</v>
      </c>
      <c r="C191" s="51" t="s">
        <v>100</v>
      </c>
      <c r="D191" s="56">
        <v>0</v>
      </c>
      <c r="E191" s="56">
        <v>27930</v>
      </c>
      <c r="F191" s="56">
        <v>0</v>
      </c>
      <c r="G191" s="56">
        <v>0</v>
      </c>
      <c r="H191" s="56">
        <v>0</v>
      </c>
      <c r="I191" s="56">
        <f t="shared" ref="I191:I238" si="51">SUM(G191:H191)</f>
        <v>0</v>
      </c>
      <c r="J191" s="56">
        <f t="shared" ref="J191:J238" si="52">E191-I191</f>
        <v>27930</v>
      </c>
      <c r="K191" s="57">
        <f t="shared" ref="K191:K238" si="53">IF(E191=0,"NA",J191/E191)</f>
        <v>1</v>
      </c>
      <c r="L191" s="57">
        <f t="shared" ref="L191:L238" si="54">IF(E191=0,"NA",(  ( F191 - (E191/$L$6)) / (E191/$L$6)))</f>
        <v>-1</v>
      </c>
      <c r="M191" s="57">
        <f t="shared" ref="M191:M238" si="55">IF(E191=0,"NA",(  ( G191 - ($M$6*(E191/12))) / ($M$6*(E191/12))))</f>
        <v>-1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101</v>
      </c>
      <c r="C192" s="51" t="s">
        <v>100</v>
      </c>
      <c r="D192" s="56">
        <v>0</v>
      </c>
      <c r="E192" s="56">
        <v>73245</v>
      </c>
      <c r="F192" s="56">
        <v>0</v>
      </c>
      <c r="G192" s="56">
        <v>0</v>
      </c>
      <c r="H192" s="56">
        <v>0</v>
      </c>
      <c r="I192" s="56">
        <f t="shared" si="51"/>
        <v>0</v>
      </c>
      <c r="J192" s="56">
        <f t="shared" si="52"/>
        <v>73245</v>
      </c>
      <c r="K192" s="57">
        <f t="shared" si="53"/>
        <v>1</v>
      </c>
      <c r="L192" s="57">
        <f t="shared" si="54"/>
        <v>-1</v>
      </c>
      <c r="M192" s="57">
        <f t="shared" si="55"/>
        <v>-1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104</v>
      </c>
      <c r="C193" s="51" t="s">
        <v>105</v>
      </c>
      <c r="D193" s="56">
        <v>61226</v>
      </c>
      <c r="E193" s="56">
        <v>15337273.120000001</v>
      </c>
      <c r="F193" s="56">
        <v>9329</v>
      </c>
      <c r="G193" s="56">
        <v>9329</v>
      </c>
      <c r="H193" s="56">
        <v>534</v>
      </c>
      <c r="I193" s="56">
        <f t="shared" si="51"/>
        <v>9863</v>
      </c>
      <c r="J193" s="56">
        <f t="shared" si="52"/>
        <v>15327410.120000001</v>
      </c>
      <c r="K193" s="57">
        <f t="shared" si="53"/>
        <v>0.99935692610265003</v>
      </c>
      <c r="L193" s="57">
        <f t="shared" si="54"/>
        <v>-0.99939174324359947</v>
      </c>
      <c r="M193" s="57">
        <f t="shared" si="55"/>
        <v>-0.99270091892319379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118</v>
      </c>
      <c r="C194" s="51" t="s">
        <v>119</v>
      </c>
      <c r="D194" s="56">
        <v>0</v>
      </c>
      <c r="E194" s="56">
        <v>0</v>
      </c>
      <c r="F194" s="56">
        <v>0</v>
      </c>
      <c r="G194" s="56">
        <v>0</v>
      </c>
      <c r="H194" s="56">
        <v>0</v>
      </c>
      <c r="I194" s="56">
        <f t="shared" si="51"/>
        <v>0</v>
      </c>
      <c r="J194" s="56">
        <f t="shared" si="52"/>
        <v>0</v>
      </c>
      <c r="K194" s="57" t="str">
        <f t="shared" si="53"/>
        <v>NA</v>
      </c>
      <c r="L194" s="57" t="str">
        <f t="shared" si="54"/>
        <v>NA</v>
      </c>
      <c r="M194" s="57" t="str">
        <f t="shared" si="55"/>
        <v>NA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126</v>
      </c>
      <c r="C195" s="51" t="s">
        <v>127</v>
      </c>
      <c r="D195" s="56">
        <v>0</v>
      </c>
      <c r="E195" s="56">
        <v>60000</v>
      </c>
      <c r="F195" s="56">
        <v>0</v>
      </c>
      <c r="G195" s="56">
        <v>0</v>
      </c>
      <c r="H195" s="56">
        <v>-7400</v>
      </c>
      <c r="I195" s="56">
        <f t="shared" si="51"/>
        <v>-7400</v>
      </c>
      <c r="J195" s="56">
        <f t="shared" si="52"/>
        <v>67400</v>
      </c>
      <c r="K195" s="57">
        <f t="shared" si="53"/>
        <v>1.1233333333333333</v>
      </c>
      <c r="L195" s="57">
        <f t="shared" si="54"/>
        <v>-1</v>
      </c>
      <c r="M195" s="57">
        <f t="shared" si="55"/>
        <v>-1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128</v>
      </c>
      <c r="C196" s="51" t="s">
        <v>129</v>
      </c>
      <c r="D196" s="56">
        <v>0</v>
      </c>
      <c r="E196" s="56">
        <v>17133658.780000001</v>
      </c>
      <c r="F196" s="56">
        <v>560390.87</v>
      </c>
      <c r="G196" s="56">
        <v>560390.87</v>
      </c>
      <c r="H196" s="56">
        <v>0</v>
      </c>
      <c r="I196" s="56">
        <f t="shared" si="51"/>
        <v>560390.87</v>
      </c>
      <c r="J196" s="56">
        <f t="shared" si="52"/>
        <v>16573267.910000002</v>
      </c>
      <c r="K196" s="57">
        <f t="shared" si="53"/>
        <v>0.96729298294103183</v>
      </c>
      <c r="L196" s="57">
        <f t="shared" si="54"/>
        <v>-0.96729298294103183</v>
      </c>
      <c r="M196" s="57">
        <f t="shared" si="55"/>
        <v>-0.60751579529238187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130</v>
      </c>
      <c r="C197" s="51" t="s">
        <v>131</v>
      </c>
      <c r="D197" s="56">
        <v>1890000</v>
      </c>
      <c r="E197" s="56">
        <v>2720478.6399999997</v>
      </c>
      <c r="F197" s="56">
        <v>-112.26</v>
      </c>
      <c r="G197" s="56">
        <v>-112.26</v>
      </c>
      <c r="H197" s="56">
        <v>0</v>
      </c>
      <c r="I197" s="56">
        <f t="shared" si="51"/>
        <v>-112.26</v>
      </c>
      <c r="J197" s="56">
        <f t="shared" si="52"/>
        <v>2720590.8999999994</v>
      </c>
      <c r="K197" s="57">
        <f t="shared" si="53"/>
        <v>1.0000412647974328</v>
      </c>
      <c r="L197" s="57">
        <f t="shared" si="54"/>
        <v>-1.0000412647974328</v>
      </c>
      <c r="M197" s="57">
        <f t="shared" si="55"/>
        <v>-1.0004951775691944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134</v>
      </c>
      <c r="C198" s="51" t="s">
        <v>135</v>
      </c>
      <c r="D198" s="56">
        <v>0</v>
      </c>
      <c r="E198" s="56">
        <v>0</v>
      </c>
      <c r="F198" s="56">
        <v>0</v>
      </c>
      <c r="G198" s="56">
        <v>0</v>
      </c>
      <c r="H198" s="56">
        <v>0</v>
      </c>
      <c r="I198" s="56">
        <f t="shared" si="51"/>
        <v>0</v>
      </c>
      <c r="J198" s="56">
        <f t="shared" si="52"/>
        <v>0</v>
      </c>
      <c r="K198" s="57" t="str">
        <f t="shared" si="53"/>
        <v>NA</v>
      </c>
      <c r="L198" s="57" t="str">
        <f t="shared" si="54"/>
        <v>NA</v>
      </c>
      <c r="M198" s="57" t="str">
        <f t="shared" si="55"/>
        <v>NA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136</v>
      </c>
      <c r="C199" s="51" t="s">
        <v>137</v>
      </c>
      <c r="D199" s="56">
        <v>0</v>
      </c>
      <c r="E199" s="56">
        <v>3646090</v>
      </c>
      <c r="F199" s="56">
        <v>84067.13</v>
      </c>
      <c r="G199" s="56">
        <v>84067.13</v>
      </c>
      <c r="H199" s="56">
        <v>0</v>
      </c>
      <c r="I199" s="56">
        <f t="shared" si="51"/>
        <v>84067.13</v>
      </c>
      <c r="J199" s="56">
        <f t="shared" si="52"/>
        <v>3562022.87</v>
      </c>
      <c r="K199" s="57">
        <f t="shared" si="53"/>
        <v>0.97694321039798804</v>
      </c>
      <c r="L199" s="57">
        <f t="shared" si="54"/>
        <v>-0.97694321039798804</v>
      </c>
      <c r="M199" s="57">
        <f t="shared" si="55"/>
        <v>-0.72331852477585579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138</v>
      </c>
      <c r="C200" s="51" t="s">
        <v>139</v>
      </c>
      <c r="D200" s="56">
        <v>0</v>
      </c>
      <c r="E200" s="56">
        <v>0</v>
      </c>
      <c r="F200" s="56">
        <v>8356.61</v>
      </c>
      <c r="G200" s="56">
        <v>8356.61</v>
      </c>
      <c r="H200" s="56">
        <v>0</v>
      </c>
      <c r="I200" s="56">
        <f t="shared" si="51"/>
        <v>8356.61</v>
      </c>
      <c r="J200" s="56">
        <f t="shared" si="52"/>
        <v>-8356.61</v>
      </c>
      <c r="K200" s="57" t="str">
        <f t="shared" si="53"/>
        <v>NA</v>
      </c>
      <c r="L200" s="57" t="str">
        <f t="shared" si="54"/>
        <v>NA</v>
      </c>
      <c r="M200" s="57" t="str">
        <f t="shared" si="55"/>
        <v>NA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140</v>
      </c>
      <c r="C201" s="51" t="s">
        <v>141</v>
      </c>
      <c r="D201" s="56">
        <v>0</v>
      </c>
      <c r="E201" s="56">
        <v>3601653</v>
      </c>
      <c r="F201" s="56">
        <v>112661.75</v>
      </c>
      <c r="G201" s="56">
        <v>112661.75</v>
      </c>
      <c r="H201" s="56">
        <v>0</v>
      </c>
      <c r="I201" s="56">
        <f t="shared" si="51"/>
        <v>112661.75</v>
      </c>
      <c r="J201" s="56">
        <f t="shared" si="52"/>
        <v>3488991.25</v>
      </c>
      <c r="K201" s="57">
        <f t="shared" si="53"/>
        <v>0.9687194324383831</v>
      </c>
      <c r="L201" s="57">
        <f t="shared" si="54"/>
        <v>-0.9687194324383831</v>
      </c>
      <c r="M201" s="57">
        <f t="shared" si="55"/>
        <v>-0.62463318926059785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152</v>
      </c>
      <c r="C202" s="51" t="s">
        <v>153</v>
      </c>
      <c r="D202" s="56">
        <v>0</v>
      </c>
      <c r="E202" s="56">
        <v>0</v>
      </c>
      <c r="F202" s="56">
        <v>0</v>
      </c>
      <c r="G202" s="56">
        <v>0</v>
      </c>
      <c r="H202" s="56">
        <v>0</v>
      </c>
      <c r="I202" s="56">
        <f t="shared" si="51"/>
        <v>0</v>
      </c>
      <c r="J202" s="56">
        <f t="shared" si="52"/>
        <v>0</v>
      </c>
      <c r="K202" s="57" t="str">
        <f t="shared" si="53"/>
        <v>NA</v>
      </c>
      <c r="L202" s="57" t="str">
        <f t="shared" si="54"/>
        <v>NA</v>
      </c>
      <c r="M202" s="57" t="str">
        <f t="shared" si="55"/>
        <v>NA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154</v>
      </c>
      <c r="C203" s="51" t="s">
        <v>155</v>
      </c>
      <c r="D203" s="56">
        <v>51522</v>
      </c>
      <c r="E203" s="56">
        <v>2866517.5900000031</v>
      </c>
      <c r="F203" s="56">
        <v>6665.8899999999994</v>
      </c>
      <c r="G203" s="56">
        <v>6665.8899999999994</v>
      </c>
      <c r="H203" s="56">
        <v>0</v>
      </c>
      <c r="I203" s="56">
        <f t="shared" si="51"/>
        <v>6665.8899999999994</v>
      </c>
      <c r="J203" s="56">
        <f t="shared" si="52"/>
        <v>2859851.700000003</v>
      </c>
      <c r="K203" s="57">
        <f t="shared" si="53"/>
        <v>0.99767456860433912</v>
      </c>
      <c r="L203" s="57">
        <f t="shared" si="54"/>
        <v>-0.99767456860433912</v>
      </c>
      <c r="M203" s="57">
        <f t="shared" si="55"/>
        <v>-0.97209482325207019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156</v>
      </c>
      <c r="C204" s="51" t="s">
        <v>157</v>
      </c>
      <c r="D204" s="56">
        <v>26118743</v>
      </c>
      <c r="E204" s="56">
        <v>6213487.5</v>
      </c>
      <c r="F204" s="56">
        <v>238639.16999999998</v>
      </c>
      <c r="G204" s="56">
        <v>238639.16999999998</v>
      </c>
      <c r="H204" s="56">
        <v>333029.91000000003</v>
      </c>
      <c r="I204" s="56">
        <f t="shared" si="51"/>
        <v>571669.08000000007</v>
      </c>
      <c r="J204" s="56">
        <f t="shared" si="52"/>
        <v>5641818.4199999999</v>
      </c>
      <c r="K204" s="57">
        <f t="shared" si="53"/>
        <v>0.9079954566577948</v>
      </c>
      <c r="L204" s="57">
        <f t="shared" si="54"/>
        <v>-0.96159336121622518</v>
      </c>
      <c r="M204" s="57">
        <f t="shared" si="55"/>
        <v>-0.53912033459470232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162</v>
      </c>
      <c r="C205" s="51" t="s">
        <v>163</v>
      </c>
      <c r="D205" s="56">
        <v>0</v>
      </c>
      <c r="E205" s="56">
        <v>60057</v>
      </c>
      <c r="F205" s="56">
        <v>0</v>
      </c>
      <c r="G205" s="56">
        <v>0</v>
      </c>
      <c r="H205" s="56">
        <v>0</v>
      </c>
      <c r="I205" s="56">
        <f t="shared" si="51"/>
        <v>0</v>
      </c>
      <c r="J205" s="56">
        <f t="shared" si="52"/>
        <v>60057</v>
      </c>
      <c r="K205" s="57">
        <f t="shared" si="53"/>
        <v>1</v>
      </c>
      <c r="L205" s="57">
        <f t="shared" si="54"/>
        <v>-1</v>
      </c>
      <c r="M205" s="57">
        <f t="shared" si="55"/>
        <v>-1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452</v>
      </c>
      <c r="C206" s="51" t="s">
        <v>453</v>
      </c>
      <c r="D206" s="56">
        <v>0</v>
      </c>
      <c r="E206" s="56">
        <v>28563</v>
      </c>
      <c r="F206" s="56">
        <v>0</v>
      </c>
      <c r="G206" s="56">
        <v>0</v>
      </c>
      <c r="H206" s="56">
        <v>11.55</v>
      </c>
      <c r="I206" s="56">
        <f t="shared" si="51"/>
        <v>11.55</v>
      </c>
      <c r="J206" s="56">
        <f t="shared" si="52"/>
        <v>28551.45</v>
      </c>
      <c r="K206" s="57">
        <f t="shared" si="53"/>
        <v>0.99959563071105983</v>
      </c>
      <c r="L206" s="57">
        <f t="shared" si="54"/>
        <v>-1</v>
      </c>
      <c r="M206" s="57">
        <f t="shared" si="55"/>
        <v>-1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454</v>
      </c>
      <c r="C207" s="51" t="s">
        <v>455</v>
      </c>
      <c r="D207" s="56">
        <v>0</v>
      </c>
      <c r="E207" s="56">
        <v>0</v>
      </c>
      <c r="F207" s="56">
        <v>0</v>
      </c>
      <c r="G207" s="56">
        <v>0</v>
      </c>
      <c r="H207" s="56">
        <v>0</v>
      </c>
      <c r="I207" s="56">
        <f t="shared" si="51"/>
        <v>0</v>
      </c>
      <c r="J207" s="56">
        <f t="shared" si="52"/>
        <v>0</v>
      </c>
      <c r="K207" s="57" t="str">
        <f t="shared" si="53"/>
        <v>NA</v>
      </c>
      <c r="L207" s="57" t="str">
        <f t="shared" si="54"/>
        <v>NA</v>
      </c>
      <c r="M207" s="57" t="str">
        <f t="shared" si="55"/>
        <v>NA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166</v>
      </c>
      <c r="C208" s="51" t="s">
        <v>167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51"/>
        <v>0</v>
      </c>
      <c r="J208" s="56">
        <f t="shared" si="52"/>
        <v>0</v>
      </c>
      <c r="K208" s="57" t="str">
        <f t="shared" si="53"/>
        <v>NA</v>
      </c>
      <c r="L208" s="57" t="str">
        <f t="shared" si="54"/>
        <v>NA</v>
      </c>
      <c r="M208" s="57" t="str">
        <f t="shared" si="55"/>
        <v>NA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172</v>
      </c>
      <c r="C209" s="51" t="s">
        <v>173</v>
      </c>
      <c r="D209" s="56">
        <v>15000</v>
      </c>
      <c r="E209" s="56">
        <v>3282116</v>
      </c>
      <c r="F209" s="56">
        <v>0</v>
      </c>
      <c r="G209" s="56">
        <v>0</v>
      </c>
      <c r="H209" s="56">
        <v>42078.28</v>
      </c>
      <c r="I209" s="56">
        <f t="shared" si="51"/>
        <v>42078.28</v>
      </c>
      <c r="J209" s="56">
        <f t="shared" si="52"/>
        <v>3240037.72</v>
      </c>
      <c r="K209" s="57">
        <f t="shared" si="53"/>
        <v>0.98717952686620469</v>
      </c>
      <c r="L209" s="57">
        <f t="shared" si="54"/>
        <v>-1</v>
      </c>
      <c r="M209" s="57">
        <f t="shared" si="55"/>
        <v>-1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456</v>
      </c>
      <c r="C210" s="51" t="s">
        <v>457</v>
      </c>
      <c r="D210" s="56">
        <v>0</v>
      </c>
      <c r="E210" s="56">
        <v>15000</v>
      </c>
      <c r="F210" s="56">
        <v>0</v>
      </c>
      <c r="G210" s="56">
        <v>0</v>
      </c>
      <c r="H210" s="56">
        <v>0</v>
      </c>
      <c r="I210" s="56">
        <f t="shared" si="51"/>
        <v>0</v>
      </c>
      <c r="J210" s="56">
        <f t="shared" si="52"/>
        <v>15000</v>
      </c>
      <c r="K210" s="57">
        <f t="shared" si="53"/>
        <v>1</v>
      </c>
      <c r="L210" s="57">
        <f t="shared" si="54"/>
        <v>-1</v>
      </c>
      <c r="M210" s="57">
        <f t="shared" si="55"/>
        <v>-1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178</v>
      </c>
      <c r="C211" s="51" t="s">
        <v>179</v>
      </c>
      <c r="D211" s="56">
        <v>36000</v>
      </c>
      <c r="E211" s="56">
        <v>1701222.58</v>
      </c>
      <c r="F211" s="56">
        <v>27138.889999999996</v>
      </c>
      <c r="G211" s="56">
        <v>27138.889999999996</v>
      </c>
      <c r="H211" s="56">
        <v>24601.230000000003</v>
      </c>
      <c r="I211" s="56">
        <f t="shared" si="51"/>
        <v>51740.119999999995</v>
      </c>
      <c r="J211" s="56">
        <f t="shared" si="52"/>
        <v>1649482.46</v>
      </c>
      <c r="K211" s="57">
        <f t="shared" si="53"/>
        <v>0.9695865076044311</v>
      </c>
      <c r="L211" s="57">
        <f t="shared" si="54"/>
        <v>-0.98404741959162101</v>
      </c>
      <c r="M211" s="57">
        <f t="shared" si="55"/>
        <v>-0.80856903509945188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182</v>
      </c>
      <c r="C212" s="51" t="s">
        <v>183</v>
      </c>
      <c r="D212" s="56">
        <v>13498</v>
      </c>
      <c r="E212" s="56">
        <v>0</v>
      </c>
      <c r="F212" s="56">
        <v>0</v>
      </c>
      <c r="G212" s="56">
        <v>0</v>
      </c>
      <c r="H212" s="56">
        <v>0</v>
      </c>
      <c r="I212" s="56">
        <f t="shared" si="51"/>
        <v>0</v>
      </c>
      <c r="J212" s="56">
        <f t="shared" si="52"/>
        <v>0</v>
      </c>
      <c r="K212" s="57" t="str">
        <f t="shared" si="53"/>
        <v>NA</v>
      </c>
      <c r="L212" s="57" t="str">
        <f t="shared" si="54"/>
        <v>NA</v>
      </c>
      <c r="M212" s="57" t="str">
        <f t="shared" si="55"/>
        <v>NA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184</v>
      </c>
      <c r="C213" s="51" t="s">
        <v>185</v>
      </c>
      <c r="D213" s="56">
        <v>0</v>
      </c>
      <c r="E213" s="56">
        <v>20299</v>
      </c>
      <c r="F213" s="56">
        <v>0</v>
      </c>
      <c r="G213" s="56">
        <v>0</v>
      </c>
      <c r="H213" s="56">
        <v>0</v>
      </c>
      <c r="I213" s="56">
        <f t="shared" si="51"/>
        <v>0</v>
      </c>
      <c r="J213" s="56">
        <f t="shared" si="52"/>
        <v>20299</v>
      </c>
      <c r="K213" s="57">
        <f t="shared" si="53"/>
        <v>1</v>
      </c>
      <c r="L213" s="57">
        <f t="shared" si="54"/>
        <v>-1</v>
      </c>
      <c r="M213" s="57">
        <f t="shared" si="55"/>
        <v>-1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186</v>
      </c>
      <c r="C214" s="51" t="s">
        <v>187</v>
      </c>
      <c r="D214" s="56">
        <v>0</v>
      </c>
      <c r="E214" s="56">
        <v>2252835</v>
      </c>
      <c r="F214" s="56">
        <v>11243.67</v>
      </c>
      <c r="G214" s="56">
        <v>11243.67</v>
      </c>
      <c r="H214" s="56">
        <v>21686.809999999998</v>
      </c>
      <c r="I214" s="56">
        <f t="shared" si="51"/>
        <v>32930.479999999996</v>
      </c>
      <c r="J214" s="56">
        <f t="shared" si="52"/>
        <v>2219904.52</v>
      </c>
      <c r="K214" s="57">
        <f t="shared" si="53"/>
        <v>0.98538264897340466</v>
      </c>
      <c r="L214" s="57">
        <f t="shared" si="54"/>
        <v>-0.99500910186498348</v>
      </c>
      <c r="M214" s="57">
        <f t="shared" si="55"/>
        <v>-0.94010922237980143</v>
      </c>
      <c r="R214" s="53"/>
      <c r="S214" s="53"/>
      <c r="T214" s="53"/>
      <c r="U214" s="53"/>
      <c r="V214" s="53"/>
    </row>
    <row r="215" spans="1:22" s="51" customFormat="1" x14ac:dyDescent="0.2">
      <c r="B215" s="51" t="s">
        <v>190</v>
      </c>
      <c r="C215" s="51" t="s">
        <v>191</v>
      </c>
      <c r="D215" s="56">
        <v>0</v>
      </c>
      <c r="E215" s="56">
        <v>45000</v>
      </c>
      <c r="F215" s="56">
        <v>0</v>
      </c>
      <c r="G215" s="56">
        <v>0</v>
      </c>
      <c r="H215" s="56">
        <v>0</v>
      </c>
      <c r="I215" s="56">
        <f t="shared" si="51"/>
        <v>0</v>
      </c>
      <c r="J215" s="56">
        <f t="shared" si="52"/>
        <v>45000</v>
      </c>
      <c r="K215" s="57">
        <f t="shared" si="53"/>
        <v>1</v>
      </c>
      <c r="L215" s="57">
        <f t="shared" si="54"/>
        <v>-1</v>
      </c>
      <c r="M215" s="57">
        <f t="shared" si="55"/>
        <v>-1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192</v>
      </c>
      <c r="C216" s="51" t="s">
        <v>193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51"/>
        <v>0</v>
      </c>
      <c r="J216" s="56">
        <f t="shared" si="52"/>
        <v>0</v>
      </c>
      <c r="K216" s="57" t="str">
        <f t="shared" si="53"/>
        <v>NA</v>
      </c>
      <c r="L216" s="57" t="str">
        <f t="shared" si="54"/>
        <v>NA</v>
      </c>
      <c r="M216" s="57" t="str">
        <f t="shared" si="55"/>
        <v>NA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194</v>
      </c>
      <c r="C217" s="51" t="s">
        <v>195</v>
      </c>
      <c r="D217" s="56">
        <v>0</v>
      </c>
      <c r="E217" s="56">
        <v>3252508</v>
      </c>
      <c r="F217" s="56">
        <v>0</v>
      </c>
      <c r="G217" s="56">
        <v>0</v>
      </c>
      <c r="H217" s="56">
        <v>289.99</v>
      </c>
      <c r="I217" s="56">
        <f t="shared" si="51"/>
        <v>289.99</v>
      </c>
      <c r="J217" s="56">
        <f t="shared" si="52"/>
        <v>3252218.01</v>
      </c>
      <c r="K217" s="57">
        <f t="shared" si="53"/>
        <v>0.9999108411109211</v>
      </c>
      <c r="L217" s="57">
        <f t="shared" si="54"/>
        <v>-1</v>
      </c>
      <c r="M217" s="57">
        <f t="shared" si="55"/>
        <v>-1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198</v>
      </c>
      <c r="C218" s="51" t="s">
        <v>199</v>
      </c>
      <c r="D218" s="56">
        <v>0</v>
      </c>
      <c r="E218" s="56">
        <v>493128.74</v>
      </c>
      <c r="F218" s="56">
        <v>0</v>
      </c>
      <c r="G218" s="56">
        <v>0</v>
      </c>
      <c r="H218" s="56">
        <v>0</v>
      </c>
      <c r="I218" s="56">
        <f t="shared" si="51"/>
        <v>0</v>
      </c>
      <c r="J218" s="56">
        <f t="shared" si="52"/>
        <v>493128.74</v>
      </c>
      <c r="K218" s="57">
        <f t="shared" si="53"/>
        <v>1</v>
      </c>
      <c r="L218" s="57">
        <f t="shared" si="54"/>
        <v>-1</v>
      </c>
      <c r="M218" s="57">
        <f t="shared" si="55"/>
        <v>-1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202</v>
      </c>
      <c r="C219" s="51" t="s">
        <v>203</v>
      </c>
      <c r="D219" s="56">
        <v>1000</v>
      </c>
      <c r="E219" s="56">
        <v>1000</v>
      </c>
      <c r="F219" s="56">
        <v>0</v>
      </c>
      <c r="G219" s="56">
        <v>0</v>
      </c>
      <c r="H219" s="56">
        <v>0</v>
      </c>
      <c r="I219" s="56">
        <f t="shared" si="51"/>
        <v>0</v>
      </c>
      <c r="J219" s="56">
        <f t="shared" si="52"/>
        <v>1000</v>
      </c>
      <c r="K219" s="57">
        <f t="shared" si="53"/>
        <v>1</v>
      </c>
      <c r="L219" s="57">
        <f t="shared" si="54"/>
        <v>-1</v>
      </c>
      <c r="M219" s="57">
        <f t="shared" si="55"/>
        <v>-1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206</v>
      </c>
      <c r="C220" s="51" t="s">
        <v>207</v>
      </c>
      <c r="D220" s="56">
        <v>121000</v>
      </c>
      <c r="E220" s="56">
        <v>7374181.0999999996</v>
      </c>
      <c r="F220" s="56">
        <v>4434.2700000000004</v>
      </c>
      <c r="G220" s="56">
        <v>4434.2700000000004</v>
      </c>
      <c r="H220" s="56">
        <v>72748.050000000017</v>
      </c>
      <c r="I220" s="56">
        <f t="shared" si="51"/>
        <v>77182.320000000022</v>
      </c>
      <c r="J220" s="56">
        <f t="shared" si="52"/>
        <v>7296998.7799999993</v>
      </c>
      <c r="K220" s="57">
        <f t="shared" si="53"/>
        <v>0.98953343849936093</v>
      </c>
      <c r="L220" s="57">
        <f t="shared" si="54"/>
        <v>-0.99939867628149248</v>
      </c>
      <c r="M220" s="57">
        <f t="shared" si="55"/>
        <v>-0.99278411537790956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216</v>
      </c>
      <c r="C221" s="51" t="s">
        <v>217</v>
      </c>
      <c r="D221" s="56">
        <v>376398</v>
      </c>
      <c r="E221" s="56">
        <v>2002926.8399999999</v>
      </c>
      <c r="F221" s="56">
        <v>67694</v>
      </c>
      <c r="G221" s="56">
        <v>67694</v>
      </c>
      <c r="H221" s="56">
        <v>39060</v>
      </c>
      <c r="I221" s="56">
        <f t="shared" si="51"/>
        <v>106754</v>
      </c>
      <c r="J221" s="56">
        <f t="shared" si="52"/>
        <v>1896172.8399999999</v>
      </c>
      <c r="K221" s="57">
        <f t="shared" si="53"/>
        <v>0.94670099882430059</v>
      </c>
      <c r="L221" s="57">
        <f t="shared" si="54"/>
        <v>-0.96620245999599264</v>
      </c>
      <c r="M221" s="57">
        <f t="shared" si="55"/>
        <v>-0.59442951995191196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218</v>
      </c>
      <c r="C222" s="51" t="s">
        <v>219</v>
      </c>
      <c r="D222" s="56">
        <v>0</v>
      </c>
      <c r="E222" s="56">
        <v>65982</v>
      </c>
      <c r="F222" s="56">
        <v>0</v>
      </c>
      <c r="G222" s="56">
        <v>0</v>
      </c>
      <c r="H222" s="56">
        <v>0</v>
      </c>
      <c r="I222" s="56">
        <f t="shared" si="51"/>
        <v>0</v>
      </c>
      <c r="J222" s="56">
        <f t="shared" si="52"/>
        <v>65982</v>
      </c>
      <c r="K222" s="57">
        <f t="shared" si="53"/>
        <v>1</v>
      </c>
      <c r="L222" s="57">
        <f t="shared" si="54"/>
        <v>-1</v>
      </c>
      <c r="M222" s="57">
        <f t="shared" si="55"/>
        <v>-1</v>
      </c>
      <c r="R222" s="53"/>
      <c r="S222" s="53"/>
      <c r="T222" s="53"/>
      <c r="U222" s="53"/>
      <c r="V222" s="53"/>
    </row>
    <row r="223" spans="1:22" s="51" customFormat="1" x14ac:dyDescent="0.2">
      <c r="A223" s="63" t="s">
        <v>264</v>
      </c>
      <c r="B223" s="63"/>
      <c r="C223" s="63"/>
      <c r="D223" s="64">
        <v>28684387</v>
      </c>
      <c r="E223" s="64">
        <v>72275152.890000001</v>
      </c>
      <c r="F223" s="64">
        <v>1130508.99</v>
      </c>
      <c r="G223" s="64">
        <v>1130508.99</v>
      </c>
      <c r="H223" s="64">
        <v>526639.81999999995</v>
      </c>
      <c r="I223" s="64">
        <f t="shared" si="51"/>
        <v>1657148.81</v>
      </c>
      <c r="J223" s="64">
        <f t="shared" si="52"/>
        <v>70618004.079999998</v>
      </c>
      <c r="K223" s="65">
        <f t="shared" si="53"/>
        <v>0.97707166648928268</v>
      </c>
      <c r="L223" s="65">
        <f t="shared" si="54"/>
        <v>-0.98435826221328671</v>
      </c>
      <c r="M223" s="65">
        <f t="shared" si="55"/>
        <v>-0.81229914655943936</v>
      </c>
      <c r="R223" s="53"/>
      <c r="S223" s="53"/>
      <c r="T223" s="53"/>
      <c r="U223" s="53"/>
      <c r="V223" s="53"/>
    </row>
    <row r="224" spans="1:22" s="51" customFormat="1" x14ac:dyDescent="0.2">
      <c r="A224" s="51" t="s">
        <v>265</v>
      </c>
      <c r="B224" s="51" t="s">
        <v>114</v>
      </c>
      <c r="C224" s="51" t="s">
        <v>115</v>
      </c>
      <c r="D224" s="56">
        <v>0</v>
      </c>
      <c r="E224" s="56">
        <v>0</v>
      </c>
      <c r="F224" s="56">
        <v>0</v>
      </c>
      <c r="G224" s="56">
        <v>0</v>
      </c>
      <c r="H224" s="56">
        <v>0</v>
      </c>
      <c r="I224" s="56">
        <f t="shared" si="51"/>
        <v>0</v>
      </c>
      <c r="J224" s="56">
        <f t="shared" si="52"/>
        <v>0</v>
      </c>
      <c r="K224" s="57" t="str">
        <f t="shared" si="53"/>
        <v>NA</v>
      </c>
      <c r="L224" s="57" t="str">
        <f t="shared" si="54"/>
        <v>NA</v>
      </c>
      <c r="M224" s="57" t="str">
        <f t="shared" si="55"/>
        <v>NA</v>
      </c>
      <c r="R224" s="53"/>
      <c r="S224" s="53"/>
      <c r="T224" s="53"/>
      <c r="U224" s="53"/>
      <c r="V224" s="53"/>
    </row>
    <row r="225" spans="1:22" s="51" customFormat="1" x14ac:dyDescent="0.2">
      <c r="B225" s="51" t="s">
        <v>266</v>
      </c>
      <c r="C225" s="51" t="s">
        <v>267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f t="shared" si="51"/>
        <v>0</v>
      </c>
      <c r="J225" s="56">
        <f t="shared" si="52"/>
        <v>0</v>
      </c>
      <c r="K225" s="57" t="str">
        <f t="shared" si="53"/>
        <v>NA</v>
      </c>
      <c r="L225" s="57" t="str">
        <f t="shared" si="54"/>
        <v>NA</v>
      </c>
      <c r="M225" s="57" t="str">
        <f t="shared" si="55"/>
        <v>NA</v>
      </c>
      <c r="R225" s="53"/>
      <c r="S225" s="53"/>
      <c r="T225" s="53"/>
      <c r="U225" s="53"/>
      <c r="V225" s="53"/>
    </row>
    <row r="226" spans="1:22" s="51" customFormat="1" x14ac:dyDescent="0.2">
      <c r="B226" s="51" t="s">
        <v>130</v>
      </c>
      <c r="C226" s="51" t="s">
        <v>131</v>
      </c>
      <c r="D226" s="56">
        <v>2800000</v>
      </c>
      <c r="E226" s="56">
        <v>2800500</v>
      </c>
      <c r="F226" s="56">
        <v>0</v>
      </c>
      <c r="G226" s="56">
        <v>0</v>
      </c>
      <c r="H226" s="56">
        <v>0</v>
      </c>
      <c r="I226" s="56">
        <f t="shared" si="51"/>
        <v>0</v>
      </c>
      <c r="J226" s="56">
        <f t="shared" si="52"/>
        <v>2800500</v>
      </c>
      <c r="K226" s="57">
        <f t="shared" si="53"/>
        <v>1</v>
      </c>
      <c r="L226" s="57">
        <f t="shared" si="54"/>
        <v>-1</v>
      </c>
      <c r="M226" s="57">
        <f t="shared" si="55"/>
        <v>-1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136</v>
      </c>
      <c r="C227" s="51" t="s">
        <v>137</v>
      </c>
      <c r="D227" s="56">
        <v>0</v>
      </c>
      <c r="E227" s="56">
        <v>0</v>
      </c>
      <c r="F227" s="56">
        <v>0</v>
      </c>
      <c r="G227" s="56">
        <v>0</v>
      </c>
      <c r="H227" s="56">
        <v>0</v>
      </c>
      <c r="I227" s="56">
        <f t="shared" si="51"/>
        <v>0</v>
      </c>
      <c r="J227" s="56">
        <f t="shared" si="52"/>
        <v>0</v>
      </c>
      <c r="K227" s="57" t="str">
        <f t="shared" si="53"/>
        <v>NA</v>
      </c>
      <c r="L227" s="57" t="str">
        <f t="shared" si="54"/>
        <v>NA</v>
      </c>
      <c r="M227" s="57" t="str">
        <f t="shared" si="55"/>
        <v>NA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138</v>
      </c>
      <c r="C228" s="51" t="s">
        <v>139</v>
      </c>
      <c r="D228" s="56">
        <v>0</v>
      </c>
      <c r="E228" s="56">
        <v>0</v>
      </c>
      <c r="F228" s="56">
        <v>0</v>
      </c>
      <c r="G228" s="56">
        <v>0</v>
      </c>
      <c r="H228" s="56">
        <v>0</v>
      </c>
      <c r="I228" s="56">
        <f t="shared" si="51"/>
        <v>0</v>
      </c>
      <c r="J228" s="56">
        <f t="shared" si="52"/>
        <v>0</v>
      </c>
      <c r="K228" s="57" t="str">
        <f t="shared" si="53"/>
        <v>NA</v>
      </c>
      <c r="L228" s="57" t="str">
        <f t="shared" si="54"/>
        <v>NA</v>
      </c>
      <c r="M228" s="57" t="str">
        <f t="shared" si="55"/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140</v>
      </c>
      <c r="C229" s="51" t="s">
        <v>141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51"/>
        <v>0</v>
      </c>
      <c r="J229" s="56">
        <f t="shared" si="52"/>
        <v>0</v>
      </c>
      <c r="K229" s="57" t="str">
        <f t="shared" si="53"/>
        <v>NA</v>
      </c>
      <c r="L229" s="57" t="str">
        <f t="shared" si="54"/>
        <v>NA</v>
      </c>
      <c r="M229" s="57" t="str">
        <f t="shared" si="55"/>
        <v>NA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154</v>
      </c>
      <c r="C230" s="51" t="s">
        <v>155</v>
      </c>
      <c r="D230" s="56">
        <v>74200</v>
      </c>
      <c r="E230" s="56">
        <v>74200</v>
      </c>
      <c r="F230" s="56">
        <v>0</v>
      </c>
      <c r="G230" s="56">
        <v>0</v>
      </c>
      <c r="H230" s="56">
        <v>0</v>
      </c>
      <c r="I230" s="56">
        <f t="shared" si="51"/>
        <v>0</v>
      </c>
      <c r="J230" s="56">
        <f t="shared" si="52"/>
        <v>74200</v>
      </c>
      <c r="K230" s="57">
        <f t="shared" si="53"/>
        <v>1</v>
      </c>
      <c r="L230" s="57">
        <f t="shared" si="54"/>
        <v>-1</v>
      </c>
      <c r="M230" s="57">
        <f t="shared" si="55"/>
        <v>-1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156</v>
      </c>
      <c r="C231" s="51" t="s">
        <v>157</v>
      </c>
      <c r="D231" s="56">
        <v>0</v>
      </c>
      <c r="E231" s="56">
        <v>166918.79999999999</v>
      </c>
      <c r="F231" s="56">
        <v>0</v>
      </c>
      <c r="G231" s="56">
        <v>0</v>
      </c>
      <c r="H231" s="56">
        <v>0</v>
      </c>
      <c r="I231" s="56">
        <f t="shared" si="51"/>
        <v>0</v>
      </c>
      <c r="J231" s="56">
        <f t="shared" si="52"/>
        <v>166918.79999999999</v>
      </c>
      <c r="K231" s="57">
        <f t="shared" si="53"/>
        <v>1</v>
      </c>
      <c r="L231" s="57">
        <f t="shared" si="54"/>
        <v>-1</v>
      </c>
      <c r="M231" s="57">
        <f t="shared" si="55"/>
        <v>-1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194</v>
      </c>
      <c r="C232" s="51" t="s">
        <v>195</v>
      </c>
      <c r="D232" s="56">
        <v>0</v>
      </c>
      <c r="E232" s="56">
        <v>3000</v>
      </c>
      <c r="F232" s="56">
        <v>0</v>
      </c>
      <c r="G232" s="56">
        <v>0</v>
      </c>
      <c r="H232" s="56">
        <v>0</v>
      </c>
      <c r="I232" s="56">
        <f t="shared" si="51"/>
        <v>0</v>
      </c>
      <c r="J232" s="56">
        <f t="shared" si="52"/>
        <v>3000</v>
      </c>
      <c r="K232" s="57">
        <f t="shared" si="53"/>
        <v>1</v>
      </c>
      <c r="L232" s="57">
        <f t="shared" si="54"/>
        <v>-1</v>
      </c>
      <c r="M232" s="57">
        <f t="shared" si="55"/>
        <v>-1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206</v>
      </c>
      <c r="C233" s="51" t="s">
        <v>207</v>
      </c>
      <c r="D233" s="56">
        <v>0</v>
      </c>
      <c r="E233" s="56">
        <v>104184</v>
      </c>
      <c r="F233" s="56">
        <v>598.54</v>
      </c>
      <c r="G233" s="56">
        <v>598.54</v>
      </c>
      <c r="H233" s="56">
        <v>40181.5</v>
      </c>
      <c r="I233" s="56">
        <f t="shared" si="51"/>
        <v>40780.04</v>
      </c>
      <c r="J233" s="56">
        <f t="shared" si="52"/>
        <v>63403.96</v>
      </c>
      <c r="K233" s="57">
        <f t="shared" si="53"/>
        <v>0.60857674882899482</v>
      </c>
      <c r="L233" s="57">
        <f t="shared" si="54"/>
        <v>-0.99425497197266377</v>
      </c>
      <c r="M233" s="57">
        <f t="shared" si="55"/>
        <v>-0.93105966367196502</v>
      </c>
      <c r="R233" s="53"/>
      <c r="S233" s="53"/>
      <c r="T233" s="53"/>
      <c r="U233" s="53"/>
      <c r="V233" s="53"/>
    </row>
    <row r="234" spans="1:22" s="51" customFormat="1" x14ac:dyDescent="0.2">
      <c r="A234" s="63" t="s">
        <v>268</v>
      </c>
      <c r="B234" s="63"/>
      <c r="C234" s="63"/>
      <c r="D234" s="64">
        <v>2874200</v>
      </c>
      <c r="E234" s="64">
        <v>3148802.8</v>
      </c>
      <c r="F234" s="64">
        <v>598.54</v>
      </c>
      <c r="G234" s="64">
        <v>598.54</v>
      </c>
      <c r="H234" s="64">
        <v>40181.5</v>
      </c>
      <c r="I234" s="64">
        <f t="shared" si="51"/>
        <v>40780.04</v>
      </c>
      <c r="J234" s="64">
        <f t="shared" si="52"/>
        <v>3108022.76</v>
      </c>
      <c r="K234" s="65">
        <f t="shared" si="53"/>
        <v>0.98704903336595096</v>
      </c>
      <c r="L234" s="65">
        <f t="shared" si="54"/>
        <v>-0.99980991505724015</v>
      </c>
      <c r="M234" s="65">
        <f t="shared" si="55"/>
        <v>-0.99771898068688203</v>
      </c>
      <c r="R234" s="53"/>
      <c r="S234" s="53"/>
      <c r="T234" s="53"/>
      <c r="U234" s="53"/>
      <c r="V234" s="53"/>
    </row>
    <row r="235" spans="1:22" s="51" customFormat="1" x14ac:dyDescent="0.2">
      <c r="A235" s="51" t="s">
        <v>458</v>
      </c>
      <c r="B235" s="51" t="s">
        <v>101</v>
      </c>
      <c r="C235" s="51" t="s">
        <v>100</v>
      </c>
      <c r="D235" s="56">
        <v>0</v>
      </c>
      <c r="E235" s="56">
        <v>0</v>
      </c>
      <c r="F235" s="56">
        <v>0</v>
      </c>
      <c r="G235" s="56">
        <v>0</v>
      </c>
      <c r="H235" s="56">
        <v>0</v>
      </c>
      <c r="I235" s="56">
        <f t="shared" si="51"/>
        <v>0</v>
      </c>
      <c r="J235" s="56">
        <f t="shared" si="52"/>
        <v>0</v>
      </c>
      <c r="K235" s="57" t="str">
        <f t="shared" si="53"/>
        <v>NA</v>
      </c>
      <c r="L235" s="57" t="str">
        <f t="shared" si="54"/>
        <v>NA</v>
      </c>
      <c r="M235" s="57" t="str">
        <f t="shared" si="55"/>
        <v>NA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104</v>
      </c>
      <c r="C236" s="51" t="s">
        <v>105</v>
      </c>
      <c r="D236" s="56">
        <v>0</v>
      </c>
      <c r="E236" s="56">
        <v>5000</v>
      </c>
      <c r="F236" s="56">
        <v>0</v>
      </c>
      <c r="G236" s="56">
        <v>0</v>
      </c>
      <c r="H236" s="56">
        <v>0</v>
      </c>
      <c r="I236" s="56">
        <f t="shared" si="51"/>
        <v>0</v>
      </c>
      <c r="J236" s="56">
        <f t="shared" si="52"/>
        <v>5000</v>
      </c>
      <c r="K236" s="57">
        <f t="shared" si="53"/>
        <v>1</v>
      </c>
      <c r="L236" s="57">
        <f t="shared" si="54"/>
        <v>-1</v>
      </c>
      <c r="M236" s="57">
        <f t="shared" si="55"/>
        <v>-1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459</v>
      </c>
      <c r="C237" s="51" t="s">
        <v>460</v>
      </c>
      <c r="D237" s="56">
        <v>0</v>
      </c>
      <c r="E237" s="56">
        <v>0</v>
      </c>
      <c r="F237" s="56">
        <v>3827.84</v>
      </c>
      <c r="G237" s="56">
        <v>3827.84</v>
      </c>
      <c r="H237" s="56">
        <v>0</v>
      </c>
      <c r="I237" s="56">
        <f t="shared" si="51"/>
        <v>3827.84</v>
      </c>
      <c r="J237" s="56">
        <f t="shared" si="52"/>
        <v>-3827.84</v>
      </c>
      <c r="K237" s="57" t="str">
        <f t="shared" si="53"/>
        <v>NA</v>
      </c>
      <c r="L237" s="57" t="str">
        <f t="shared" si="54"/>
        <v>NA</v>
      </c>
      <c r="M237" s="57" t="str">
        <f t="shared" si="55"/>
        <v>NA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114</v>
      </c>
      <c r="C238" s="51" t="s">
        <v>115</v>
      </c>
      <c r="D238" s="56">
        <v>0</v>
      </c>
      <c r="E238" s="56">
        <v>42848</v>
      </c>
      <c r="F238" s="56">
        <v>18741.989999999998</v>
      </c>
      <c r="G238" s="56">
        <v>18741.989999999998</v>
      </c>
      <c r="H238" s="56">
        <v>0</v>
      </c>
      <c r="I238" s="56">
        <f t="shared" si="51"/>
        <v>18741.989999999998</v>
      </c>
      <c r="J238" s="56">
        <f t="shared" si="52"/>
        <v>24106.010000000002</v>
      </c>
      <c r="K238" s="57">
        <f t="shared" si="53"/>
        <v>0.5625935866318148</v>
      </c>
      <c r="L238" s="57">
        <f t="shared" si="54"/>
        <v>-0.5625935866318148</v>
      </c>
      <c r="M238" s="57">
        <f t="shared" si="55"/>
        <v>4.2488769604182224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315</v>
      </c>
      <c r="C239" s="51" t="s">
        <v>316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f t="shared" ref="I239:I378" si="56">SUM(G239:H239)</f>
        <v>0</v>
      </c>
      <c r="J239" s="56">
        <f t="shared" ref="J239:J378" si="57">E239-I239</f>
        <v>0</v>
      </c>
      <c r="K239" s="57" t="str">
        <f t="shared" ref="K239:K378" si="58">IF(E239=0,"NA",J239/E239)</f>
        <v>NA</v>
      </c>
      <c r="L239" s="57" t="str">
        <f t="shared" ref="L239:L378" si="59">IF(E239=0,"NA",(  ( F239 - (E239/$L$6)) / (E239/$L$6)))</f>
        <v>NA</v>
      </c>
      <c r="M239" s="57" t="str">
        <f t="shared" ref="M239:M378" si="60">IF(E239=0,"NA",(  ( G239 - ($M$6*(E239/12))) / ($M$6*(E239/12))))</f>
        <v>NA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230</v>
      </c>
      <c r="C240" s="51" t="s">
        <v>231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f t="shared" si="56"/>
        <v>0</v>
      </c>
      <c r="J240" s="56">
        <f t="shared" si="57"/>
        <v>0</v>
      </c>
      <c r="K240" s="57" t="str">
        <f t="shared" si="58"/>
        <v>NA</v>
      </c>
      <c r="L240" s="57" t="str">
        <f t="shared" si="59"/>
        <v>NA</v>
      </c>
      <c r="M240" s="57" t="str">
        <f t="shared" si="60"/>
        <v>NA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232</v>
      </c>
      <c r="C241" s="51" t="s">
        <v>233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56"/>
        <v>0</v>
      </c>
      <c r="J241" s="56">
        <f t="shared" si="57"/>
        <v>0</v>
      </c>
      <c r="K241" s="57" t="str">
        <f t="shared" si="58"/>
        <v>NA</v>
      </c>
      <c r="L241" s="57" t="str">
        <f t="shared" si="59"/>
        <v>NA</v>
      </c>
      <c r="M241" s="57" t="str">
        <f t="shared" si="60"/>
        <v>NA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126</v>
      </c>
      <c r="C242" s="51" t="s">
        <v>127</v>
      </c>
      <c r="D242" s="56">
        <v>0</v>
      </c>
      <c r="E242" s="56">
        <v>499580</v>
      </c>
      <c r="F242" s="56">
        <v>68080.160000000003</v>
      </c>
      <c r="G242" s="56">
        <v>68080.160000000003</v>
      </c>
      <c r="H242" s="56">
        <v>0</v>
      </c>
      <c r="I242" s="56">
        <f t="shared" si="56"/>
        <v>68080.160000000003</v>
      </c>
      <c r="J242" s="56">
        <f t="shared" si="57"/>
        <v>431499.83999999997</v>
      </c>
      <c r="K242" s="57">
        <f t="shared" si="58"/>
        <v>0.8637252091757075</v>
      </c>
      <c r="L242" s="57">
        <f t="shared" si="59"/>
        <v>-0.8637252091757075</v>
      </c>
      <c r="M242" s="57">
        <f t="shared" si="60"/>
        <v>0.63529748989150903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128</v>
      </c>
      <c r="C243" s="51" t="s">
        <v>129</v>
      </c>
      <c r="D243" s="56">
        <v>0</v>
      </c>
      <c r="E243" s="56">
        <v>1373113.6400000001</v>
      </c>
      <c r="F243" s="56">
        <v>157365.06</v>
      </c>
      <c r="G243" s="56">
        <v>157365.06</v>
      </c>
      <c r="H243" s="56">
        <v>0</v>
      </c>
      <c r="I243" s="56">
        <f t="shared" si="56"/>
        <v>157365.06</v>
      </c>
      <c r="J243" s="56">
        <f t="shared" si="57"/>
        <v>1215748.58</v>
      </c>
      <c r="K243" s="57">
        <f t="shared" si="58"/>
        <v>0.88539545787339202</v>
      </c>
      <c r="L243" s="57">
        <f t="shared" si="59"/>
        <v>-0.88539545787339202</v>
      </c>
      <c r="M243" s="57">
        <f t="shared" si="60"/>
        <v>0.37525450551929546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130</v>
      </c>
      <c r="C244" s="51" t="s">
        <v>131</v>
      </c>
      <c r="D244" s="56">
        <v>1200000</v>
      </c>
      <c r="E244" s="56">
        <v>1641275.69</v>
      </c>
      <c r="F244" s="56">
        <v>0</v>
      </c>
      <c r="G244" s="56">
        <v>0</v>
      </c>
      <c r="H244" s="56">
        <v>0</v>
      </c>
      <c r="I244" s="56">
        <f t="shared" si="56"/>
        <v>0</v>
      </c>
      <c r="J244" s="56">
        <f t="shared" si="57"/>
        <v>1641275.69</v>
      </c>
      <c r="K244" s="57">
        <f t="shared" si="58"/>
        <v>1</v>
      </c>
      <c r="L244" s="57">
        <f t="shared" si="59"/>
        <v>-1</v>
      </c>
      <c r="M244" s="57">
        <f t="shared" si="60"/>
        <v>-1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132</v>
      </c>
      <c r="C245" s="51" t="s">
        <v>133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f t="shared" si="56"/>
        <v>0</v>
      </c>
      <c r="J245" s="56">
        <f t="shared" si="57"/>
        <v>0</v>
      </c>
      <c r="K245" s="57" t="str">
        <f t="shared" si="58"/>
        <v>NA</v>
      </c>
      <c r="L245" s="57" t="str">
        <f t="shared" si="59"/>
        <v>NA</v>
      </c>
      <c r="M245" s="57" t="str">
        <f t="shared" si="60"/>
        <v>NA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136</v>
      </c>
      <c r="C246" s="51" t="s">
        <v>137</v>
      </c>
      <c r="D246" s="56">
        <v>0</v>
      </c>
      <c r="E246" s="56">
        <v>359162.95</v>
      </c>
      <c r="F246" s="56">
        <v>35895</v>
      </c>
      <c r="G246" s="56">
        <v>35895</v>
      </c>
      <c r="H246" s="56">
        <v>0</v>
      </c>
      <c r="I246" s="56">
        <f t="shared" si="56"/>
        <v>35895</v>
      </c>
      <c r="J246" s="56">
        <f t="shared" si="57"/>
        <v>323267.95</v>
      </c>
      <c r="K246" s="57">
        <f t="shared" si="58"/>
        <v>0.90005929063674306</v>
      </c>
      <c r="L246" s="57">
        <f t="shared" si="59"/>
        <v>-0.90005929063674306</v>
      </c>
      <c r="M246" s="57">
        <f t="shared" si="60"/>
        <v>0.19928851235908376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138</v>
      </c>
      <c r="C247" s="51" t="s">
        <v>139</v>
      </c>
      <c r="D247" s="56">
        <v>0</v>
      </c>
      <c r="E247" s="56">
        <v>0</v>
      </c>
      <c r="F247" s="56">
        <v>3936.7000000000003</v>
      </c>
      <c r="G247" s="56">
        <v>3936.7000000000003</v>
      </c>
      <c r="H247" s="56">
        <v>0</v>
      </c>
      <c r="I247" s="56">
        <f t="shared" si="56"/>
        <v>3936.7000000000003</v>
      </c>
      <c r="J247" s="56">
        <f t="shared" si="57"/>
        <v>-3936.7000000000003</v>
      </c>
      <c r="K247" s="57" t="str">
        <f t="shared" si="58"/>
        <v>NA</v>
      </c>
      <c r="L247" s="57" t="str">
        <f t="shared" si="59"/>
        <v>NA</v>
      </c>
      <c r="M247" s="57" t="str">
        <f t="shared" si="60"/>
        <v>NA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140</v>
      </c>
      <c r="C248" s="51" t="s">
        <v>141</v>
      </c>
      <c r="D248" s="56">
        <v>0</v>
      </c>
      <c r="E248" s="56">
        <v>470161.25</v>
      </c>
      <c r="F248" s="56">
        <v>49065.24</v>
      </c>
      <c r="G248" s="56">
        <v>49065.24</v>
      </c>
      <c r="H248" s="56">
        <v>0</v>
      </c>
      <c r="I248" s="56">
        <f t="shared" si="56"/>
        <v>49065.24</v>
      </c>
      <c r="J248" s="56">
        <f t="shared" si="57"/>
        <v>421096.01</v>
      </c>
      <c r="K248" s="57">
        <f t="shared" si="58"/>
        <v>0.89564167612707346</v>
      </c>
      <c r="L248" s="57">
        <f t="shared" si="59"/>
        <v>-0.89564167612707346</v>
      </c>
      <c r="M248" s="57">
        <f t="shared" si="60"/>
        <v>0.25229988647511892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154</v>
      </c>
      <c r="C249" s="51" t="s">
        <v>155</v>
      </c>
      <c r="D249" s="56">
        <v>31800</v>
      </c>
      <c r="E249" s="56">
        <v>197367.81</v>
      </c>
      <c r="F249" s="56">
        <v>5001.7</v>
      </c>
      <c r="G249" s="56">
        <v>5001.7</v>
      </c>
      <c r="H249" s="56">
        <v>0</v>
      </c>
      <c r="I249" s="56">
        <f t="shared" si="56"/>
        <v>5001.7</v>
      </c>
      <c r="J249" s="56">
        <f t="shared" si="57"/>
        <v>192366.11</v>
      </c>
      <c r="K249" s="57">
        <f t="shared" si="58"/>
        <v>0.97465797487442352</v>
      </c>
      <c r="L249" s="57">
        <f t="shared" si="59"/>
        <v>-0.97465797487442352</v>
      </c>
      <c r="M249" s="57">
        <f t="shared" si="60"/>
        <v>-0.69589569849308253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156</v>
      </c>
      <c r="C250" s="51" t="s">
        <v>157</v>
      </c>
      <c r="D250" s="56">
        <v>-5645750</v>
      </c>
      <c r="E250" s="56">
        <v>878976.33</v>
      </c>
      <c r="F250" s="56">
        <v>0</v>
      </c>
      <c r="G250" s="56">
        <v>0</v>
      </c>
      <c r="H250" s="56">
        <v>13398.25</v>
      </c>
      <c r="I250" s="56">
        <f t="shared" si="56"/>
        <v>13398.25</v>
      </c>
      <c r="J250" s="56">
        <f t="shared" si="57"/>
        <v>865578.08</v>
      </c>
      <c r="K250" s="57">
        <f t="shared" si="58"/>
        <v>0.98475698429785929</v>
      </c>
      <c r="L250" s="57">
        <f t="shared" si="59"/>
        <v>-1</v>
      </c>
      <c r="M250" s="57">
        <f t="shared" si="60"/>
        <v>-1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461</v>
      </c>
      <c r="C251" s="51" t="s">
        <v>462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f t="shared" si="56"/>
        <v>0</v>
      </c>
      <c r="J251" s="56">
        <f t="shared" si="57"/>
        <v>0</v>
      </c>
      <c r="K251" s="57" t="str">
        <f t="shared" si="58"/>
        <v>NA</v>
      </c>
      <c r="L251" s="57" t="str">
        <f t="shared" si="59"/>
        <v>NA</v>
      </c>
      <c r="M251" s="57" t="str">
        <f t="shared" si="60"/>
        <v>NA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162</v>
      </c>
      <c r="C252" s="51" t="s">
        <v>163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f t="shared" si="56"/>
        <v>0</v>
      </c>
      <c r="J252" s="56">
        <f t="shared" si="57"/>
        <v>0</v>
      </c>
      <c r="K252" s="57" t="str">
        <f t="shared" si="58"/>
        <v>NA</v>
      </c>
      <c r="L252" s="57" t="str">
        <f t="shared" si="59"/>
        <v>NA</v>
      </c>
      <c r="M252" s="57" t="str">
        <f t="shared" si="60"/>
        <v>NA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170</v>
      </c>
      <c r="C253" s="51" t="s">
        <v>171</v>
      </c>
      <c r="D253" s="56">
        <v>0</v>
      </c>
      <c r="E253" s="56">
        <v>10000</v>
      </c>
      <c r="F253" s="56">
        <v>0</v>
      </c>
      <c r="G253" s="56">
        <v>0</v>
      </c>
      <c r="H253" s="56">
        <v>0</v>
      </c>
      <c r="I253" s="56">
        <f t="shared" si="56"/>
        <v>0</v>
      </c>
      <c r="J253" s="56">
        <f t="shared" si="57"/>
        <v>10000</v>
      </c>
      <c r="K253" s="57">
        <f t="shared" si="58"/>
        <v>1</v>
      </c>
      <c r="L253" s="57">
        <f t="shared" si="59"/>
        <v>-1</v>
      </c>
      <c r="M253" s="57">
        <f t="shared" si="60"/>
        <v>-1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172</v>
      </c>
      <c r="C254" s="51" t="s">
        <v>173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si="56"/>
        <v>0</v>
      </c>
      <c r="J254" s="56">
        <f t="shared" si="57"/>
        <v>0</v>
      </c>
      <c r="K254" s="57" t="str">
        <f t="shared" si="58"/>
        <v>NA</v>
      </c>
      <c r="L254" s="57" t="str">
        <f t="shared" si="59"/>
        <v>NA</v>
      </c>
      <c r="M254" s="57" t="str">
        <f t="shared" si="60"/>
        <v>NA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456</v>
      </c>
      <c r="C255" s="51" t="s">
        <v>457</v>
      </c>
      <c r="D255" s="56">
        <v>0</v>
      </c>
      <c r="E255" s="56">
        <v>500</v>
      </c>
      <c r="F255" s="56">
        <v>0</v>
      </c>
      <c r="G255" s="56">
        <v>0</v>
      </c>
      <c r="H255" s="56">
        <v>0</v>
      </c>
      <c r="I255" s="56">
        <f t="shared" si="56"/>
        <v>0</v>
      </c>
      <c r="J255" s="56">
        <f t="shared" si="57"/>
        <v>500</v>
      </c>
      <c r="K255" s="57">
        <f t="shared" si="58"/>
        <v>1</v>
      </c>
      <c r="L255" s="57">
        <f t="shared" si="59"/>
        <v>-1</v>
      </c>
      <c r="M255" s="57">
        <f t="shared" si="60"/>
        <v>-1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178</v>
      </c>
      <c r="C256" s="51" t="s">
        <v>179</v>
      </c>
      <c r="D256" s="56">
        <v>0</v>
      </c>
      <c r="E256" s="56">
        <v>59500</v>
      </c>
      <c r="F256" s="56">
        <v>3452.76</v>
      </c>
      <c r="G256" s="56">
        <v>3452.76</v>
      </c>
      <c r="H256" s="56">
        <v>0</v>
      </c>
      <c r="I256" s="56">
        <f t="shared" si="56"/>
        <v>3452.76</v>
      </c>
      <c r="J256" s="56">
        <f t="shared" si="57"/>
        <v>56047.24</v>
      </c>
      <c r="K256" s="57">
        <f t="shared" si="58"/>
        <v>0.9419704201680672</v>
      </c>
      <c r="L256" s="57">
        <f t="shared" si="59"/>
        <v>-0.9419704201680672</v>
      </c>
      <c r="M256" s="57">
        <f t="shared" si="60"/>
        <v>-0.30364504201680664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186</v>
      </c>
      <c r="C257" s="51" t="s">
        <v>187</v>
      </c>
      <c r="D257" s="56">
        <v>7960</v>
      </c>
      <c r="E257" s="56">
        <v>132957.4</v>
      </c>
      <c r="F257" s="56">
        <v>0</v>
      </c>
      <c r="G257" s="56">
        <v>0</v>
      </c>
      <c r="H257" s="56">
        <v>3584.2400000000002</v>
      </c>
      <c r="I257" s="56">
        <f t="shared" si="56"/>
        <v>3584.2400000000002</v>
      </c>
      <c r="J257" s="56">
        <f t="shared" si="57"/>
        <v>129373.15999999999</v>
      </c>
      <c r="K257" s="57">
        <f t="shared" si="58"/>
        <v>0.97304219246164558</v>
      </c>
      <c r="L257" s="57">
        <f t="shared" si="59"/>
        <v>-1</v>
      </c>
      <c r="M257" s="57">
        <f t="shared" si="60"/>
        <v>-1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190</v>
      </c>
      <c r="C258" s="51" t="s">
        <v>191</v>
      </c>
      <c r="D258" s="56">
        <v>0</v>
      </c>
      <c r="E258" s="56">
        <v>5400</v>
      </c>
      <c r="F258" s="56">
        <v>0</v>
      </c>
      <c r="G258" s="56">
        <v>0</v>
      </c>
      <c r="H258" s="56">
        <v>0</v>
      </c>
      <c r="I258" s="56">
        <f t="shared" si="56"/>
        <v>0</v>
      </c>
      <c r="J258" s="56">
        <f t="shared" si="57"/>
        <v>5400</v>
      </c>
      <c r="K258" s="57">
        <f t="shared" si="58"/>
        <v>1</v>
      </c>
      <c r="L258" s="57">
        <f t="shared" si="59"/>
        <v>-1</v>
      </c>
      <c r="M258" s="57">
        <f t="shared" si="60"/>
        <v>-1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192</v>
      </c>
      <c r="C259" s="51" t="s">
        <v>193</v>
      </c>
      <c r="D259" s="56">
        <v>0</v>
      </c>
      <c r="E259" s="56">
        <v>0</v>
      </c>
      <c r="F259" s="56">
        <v>0</v>
      </c>
      <c r="G259" s="56">
        <v>0</v>
      </c>
      <c r="H259" s="56">
        <v>0</v>
      </c>
      <c r="I259" s="56">
        <f t="shared" si="56"/>
        <v>0</v>
      </c>
      <c r="J259" s="56">
        <f t="shared" si="57"/>
        <v>0</v>
      </c>
      <c r="K259" s="57" t="str">
        <f t="shared" si="58"/>
        <v>NA</v>
      </c>
      <c r="L259" s="57" t="str">
        <f t="shared" si="59"/>
        <v>NA</v>
      </c>
      <c r="M259" s="57" t="str">
        <f t="shared" si="60"/>
        <v>NA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194</v>
      </c>
      <c r="C260" s="51" t="s">
        <v>195</v>
      </c>
      <c r="D260" s="56">
        <v>0</v>
      </c>
      <c r="E260" s="56">
        <v>13585</v>
      </c>
      <c r="F260" s="56">
        <v>670.06999999999994</v>
      </c>
      <c r="G260" s="56">
        <v>670.06999999999994</v>
      </c>
      <c r="H260" s="56">
        <v>69.990000000000009</v>
      </c>
      <c r="I260" s="56">
        <f t="shared" si="56"/>
        <v>740.06</v>
      </c>
      <c r="J260" s="56">
        <f t="shared" si="57"/>
        <v>12844.94</v>
      </c>
      <c r="K260" s="57">
        <f t="shared" si="58"/>
        <v>0.94552373941847634</v>
      </c>
      <c r="L260" s="57">
        <f t="shared" si="59"/>
        <v>-0.95067574530732424</v>
      </c>
      <c r="M260" s="57">
        <f t="shared" si="60"/>
        <v>-0.40810894368789108</v>
      </c>
      <c r="R260" s="53"/>
      <c r="S260" s="53"/>
      <c r="T260" s="53"/>
      <c r="U260" s="53"/>
      <c r="V260" s="53"/>
    </row>
    <row r="261" spans="1:22" s="51" customFormat="1" x14ac:dyDescent="0.2">
      <c r="B261" s="51" t="s">
        <v>198</v>
      </c>
      <c r="C261" s="51" t="s">
        <v>199</v>
      </c>
      <c r="D261" s="56">
        <v>0</v>
      </c>
      <c r="E261" s="56">
        <v>158120</v>
      </c>
      <c r="F261" s="56">
        <v>0</v>
      </c>
      <c r="G261" s="56">
        <v>0</v>
      </c>
      <c r="H261" s="56">
        <v>437.28000000000003</v>
      </c>
      <c r="I261" s="56">
        <f t="shared" si="56"/>
        <v>437.28000000000003</v>
      </c>
      <c r="J261" s="56">
        <f t="shared" si="57"/>
        <v>157682.72</v>
      </c>
      <c r="K261" s="57">
        <f t="shared" si="58"/>
        <v>0.99723450543890713</v>
      </c>
      <c r="L261" s="57">
        <f t="shared" si="59"/>
        <v>-1</v>
      </c>
      <c r="M261" s="57">
        <f t="shared" si="60"/>
        <v>-1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206</v>
      </c>
      <c r="C262" s="51" t="s">
        <v>207</v>
      </c>
      <c r="D262" s="56">
        <v>0</v>
      </c>
      <c r="E262" s="56">
        <v>2000</v>
      </c>
      <c r="F262" s="56">
        <v>0</v>
      </c>
      <c r="G262" s="56">
        <v>0</v>
      </c>
      <c r="H262" s="56">
        <v>0</v>
      </c>
      <c r="I262" s="56">
        <f t="shared" si="56"/>
        <v>0</v>
      </c>
      <c r="J262" s="56">
        <f t="shared" si="57"/>
        <v>2000</v>
      </c>
      <c r="K262" s="57">
        <f t="shared" si="58"/>
        <v>1</v>
      </c>
      <c r="L262" s="57">
        <f t="shared" si="59"/>
        <v>-1</v>
      </c>
      <c r="M262" s="57">
        <f t="shared" si="60"/>
        <v>-1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216</v>
      </c>
      <c r="C263" s="51" t="s">
        <v>217</v>
      </c>
      <c r="D263" s="56">
        <v>0</v>
      </c>
      <c r="E263" s="56">
        <v>30000</v>
      </c>
      <c r="F263" s="56">
        <v>0</v>
      </c>
      <c r="G263" s="56">
        <v>0</v>
      </c>
      <c r="H263" s="56">
        <v>0</v>
      </c>
      <c r="I263" s="56">
        <f t="shared" si="56"/>
        <v>0</v>
      </c>
      <c r="J263" s="56">
        <f t="shared" si="57"/>
        <v>30000</v>
      </c>
      <c r="K263" s="57">
        <f t="shared" si="58"/>
        <v>1</v>
      </c>
      <c r="L263" s="57">
        <f t="shared" si="59"/>
        <v>-1</v>
      </c>
      <c r="M263" s="57">
        <f t="shared" si="60"/>
        <v>-1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463</v>
      </c>
      <c r="C264" s="51" t="s">
        <v>464</v>
      </c>
      <c r="D264" s="56">
        <v>0</v>
      </c>
      <c r="E264" s="56">
        <v>0</v>
      </c>
      <c r="F264" s="56">
        <v>0</v>
      </c>
      <c r="G264" s="56">
        <v>0</v>
      </c>
      <c r="H264" s="56">
        <v>0</v>
      </c>
      <c r="I264" s="56">
        <f t="shared" si="56"/>
        <v>0</v>
      </c>
      <c r="J264" s="56">
        <f t="shared" si="57"/>
        <v>0</v>
      </c>
      <c r="K264" s="57" t="str">
        <f t="shared" si="58"/>
        <v>NA</v>
      </c>
      <c r="L264" s="57" t="str">
        <f t="shared" si="59"/>
        <v>NA</v>
      </c>
      <c r="M264" s="57" t="str">
        <f t="shared" si="60"/>
        <v>NA</v>
      </c>
      <c r="R264" s="53"/>
      <c r="S264" s="53"/>
      <c r="T264" s="53"/>
      <c r="U264" s="53"/>
      <c r="V264" s="53"/>
    </row>
    <row r="265" spans="1:22" s="51" customFormat="1" x14ac:dyDescent="0.2">
      <c r="A265" s="63" t="s">
        <v>465</v>
      </c>
      <c r="B265" s="63"/>
      <c r="C265" s="63"/>
      <c r="D265" s="64">
        <v>-4405990</v>
      </c>
      <c r="E265" s="64">
        <v>5879548.0700000003</v>
      </c>
      <c r="F265" s="64">
        <v>346036.52</v>
      </c>
      <c r="G265" s="64">
        <v>346036.52</v>
      </c>
      <c r="H265" s="64">
        <v>17489.760000000002</v>
      </c>
      <c r="I265" s="64">
        <f t="shared" si="56"/>
        <v>363526.28</v>
      </c>
      <c r="J265" s="64">
        <f t="shared" si="57"/>
        <v>5516021.79</v>
      </c>
      <c r="K265" s="65">
        <f t="shared" si="58"/>
        <v>0.93817105061954187</v>
      </c>
      <c r="L265" s="65">
        <f t="shared" si="59"/>
        <v>-0.94114572822941478</v>
      </c>
      <c r="M265" s="65">
        <f t="shared" si="60"/>
        <v>-0.29374873875297697</v>
      </c>
      <c r="R265" s="53"/>
      <c r="S265" s="53"/>
      <c r="T265" s="53"/>
      <c r="U265" s="53"/>
      <c r="V265" s="53"/>
    </row>
    <row r="266" spans="1:22" s="51" customFormat="1" x14ac:dyDescent="0.2">
      <c r="A266" s="51" t="s">
        <v>269</v>
      </c>
      <c r="B266" s="51" t="s">
        <v>270</v>
      </c>
      <c r="C266" s="51" t="s">
        <v>271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f t="shared" si="56"/>
        <v>0</v>
      </c>
      <c r="J266" s="56">
        <f t="shared" si="57"/>
        <v>0</v>
      </c>
      <c r="K266" s="57" t="str">
        <f t="shared" si="58"/>
        <v>NA</v>
      </c>
      <c r="L266" s="57" t="str">
        <f t="shared" si="59"/>
        <v>NA</v>
      </c>
      <c r="M266" s="57" t="str">
        <f t="shared" si="60"/>
        <v>NA</v>
      </c>
      <c r="R266" s="53"/>
      <c r="S266" s="53"/>
      <c r="T266" s="53"/>
      <c r="U266" s="53"/>
      <c r="V266" s="53"/>
    </row>
    <row r="267" spans="1:22" s="51" customFormat="1" x14ac:dyDescent="0.2">
      <c r="B267" s="51" t="s">
        <v>272</v>
      </c>
      <c r="C267" s="51" t="s">
        <v>273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f t="shared" si="56"/>
        <v>0</v>
      </c>
      <c r="J267" s="56">
        <f t="shared" si="57"/>
        <v>0</v>
      </c>
      <c r="K267" s="57" t="str">
        <f t="shared" si="58"/>
        <v>NA</v>
      </c>
      <c r="L267" s="57" t="str">
        <f t="shared" si="59"/>
        <v>NA</v>
      </c>
      <c r="M267" s="57" t="str">
        <f t="shared" si="60"/>
        <v>NA</v>
      </c>
      <c r="R267" s="53"/>
      <c r="S267" s="53"/>
      <c r="T267" s="53"/>
      <c r="U267" s="53"/>
      <c r="V267" s="53"/>
    </row>
    <row r="268" spans="1:22" s="51" customFormat="1" x14ac:dyDescent="0.2">
      <c r="B268" s="51" t="s">
        <v>250</v>
      </c>
      <c r="C268" s="51" t="s">
        <v>251</v>
      </c>
      <c r="D268" s="56">
        <v>0</v>
      </c>
      <c r="E268" s="56">
        <v>0</v>
      </c>
      <c r="F268" s="56">
        <v>0</v>
      </c>
      <c r="G268" s="56">
        <v>0</v>
      </c>
      <c r="H268" s="56">
        <v>0</v>
      </c>
      <c r="I268" s="56">
        <f t="shared" si="56"/>
        <v>0</v>
      </c>
      <c r="J268" s="56">
        <f t="shared" si="57"/>
        <v>0</v>
      </c>
      <c r="K268" s="57" t="str">
        <f t="shared" si="58"/>
        <v>NA</v>
      </c>
      <c r="L268" s="57" t="str">
        <f t="shared" si="59"/>
        <v>NA</v>
      </c>
      <c r="M268" s="57" t="str">
        <f t="shared" si="60"/>
        <v>NA</v>
      </c>
      <c r="R268" s="53"/>
      <c r="S268" s="53"/>
      <c r="T268" s="53"/>
      <c r="U268" s="53"/>
      <c r="V268" s="53"/>
    </row>
    <row r="269" spans="1:22" s="51" customFormat="1" x14ac:dyDescent="0.2">
      <c r="B269" s="51" t="s">
        <v>114</v>
      </c>
      <c r="C269" s="51" t="s">
        <v>115</v>
      </c>
      <c r="D269" s="56">
        <v>0</v>
      </c>
      <c r="E269" s="56">
        <v>0</v>
      </c>
      <c r="F269" s="56">
        <v>8331.66</v>
      </c>
      <c r="G269" s="56">
        <v>8331.66</v>
      </c>
      <c r="H269" s="56">
        <v>0</v>
      </c>
      <c r="I269" s="56">
        <f t="shared" si="56"/>
        <v>8331.66</v>
      </c>
      <c r="J269" s="56">
        <f t="shared" si="57"/>
        <v>-8331.66</v>
      </c>
      <c r="K269" s="57" t="str">
        <f t="shared" si="58"/>
        <v>NA</v>
      </c>
      <c r="L269" s="57" t="str">
        <f t="shared" si="59"/>
        <v>NA</v>
      </c>
      <c r="M269" s="57" t="str">
        <f t="shared" si="60"/>
        <v>NA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126</v>
      </c>
      <c r="C270" s="51" t="s">
        <v>127</v>
      </c>
      <c r="D270" s="56">
        <v>0</v>
      </c>
      <c r="E270" s="56">
        <v>62606.58</v>
      </c>
      <c r="F270" s="56">
        <v>13841.76</v>
      </c>
      <c r="G270" s="56">
        <v>13841.76</v>
      </c>
      <c r="H270" s="56">
        <v>0</v>
      </c>
      <c r="I270" s="56">
        <f t="shared" si="56"/>
        <v>13841.76</v>
      </c>
      <c r="J270" s="56">
        <f t="shared" si="57"/>
        <v>48764.82</v>
      </c>
      <c r="K270" s="57">
        <f t="shared" si="58"/>
        <v>0.77890886229530498</v>
      </c>
      <c r="L270" s="57">
        <f t="shared" si="59"/>
        <v>-0.77890886229530498</v>
      </c>
      <c r="M270" s="57">
        <f t="shared" si="60"/>
        <v>1.6530936524563393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128</v>
      </c>
      <c r="C271" s="51" t="s">
        <v>129</v>
      </c>
      <c r="D271" s="56">
        <v>0</v>
      </c>
      <c r="E271" s="56">
        <v>0</v>
      </c>
      <c r="F271" s="56">
        <v>100489.88</v>
      </c>
      <c r="G271" s="56">
        <v>100489.88</v>
      </c>
      <c r="H271" s="56">
        <v>0</v>
      </c>
      <c r="I271" s="56">
        <f t="shared" si="56"/>
        <v>100489.88</v>
      </c>
      <c r="J271" s="56">
        <f t="shared" si="57"/>
        <v>-100489.88</v>
      </c>
      <c r="K271" s="57" t="str">
        <f t="shared" si="58"/>
        <v>NA</v>
      </c>
      <c r="L271" s="57" t="str">
        <f t="shared" si="59"/>
        <v>NA</v>
      </c>
      <c r="M271" s="57" t="str">
        <f t="shared" si="60"/>
        <v>NA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130</v>
      </c>
      <c r="C272" s="51" t="s">
        <v>131</v>
      </c>
      <c r="D272" s="56">
        <v>1700000</v>
      </c>
      <c r="E272" s="56">
        <v>2411172.35</v>
      </c>
      <c r="F272" s="56">
        <v>0</v>
      </c>
      <c r="G272" s="56">
        <v>0</v>
      </c>
      <c r="H272" s="56">
        <v>0</v>
      </c>
      <c r="I272" s="56">
        <f t="shared" si="56"/>
        <v>0</v>
      </c>
      <c r="J272" s="56">
        <f t="shared" si="57"/>
        <v>2411172.35</v>
      </c>
      <c r="K272" s="57">
        <f t="shared" si="58"/>
        <v>1</v>
      </c>
      <c r="L272" s="57">
        <f t="shared" si="59"/>
        <v>-1</v>
      </c>
      <c r="M272" s="57">
        <f t="shared" si="60"/>
        <v>-1</v>
      </c>
      <c r="R272" s="53"/>
      <c r="S272" s="53"/>
      <c r="T272" s="53"/>
      <c r="U272" s="53"/>
      <c r="V272" s="53"/>
    </row>
    <row r="273" spans="2:22" s="51" customFormat="1" x14ac:dyDescent="0.2">
      <c r="B273" s="51" t="s">
        <v>134</v>
      </c>
      <c r="C273" s="51" t="s">
        <v>135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f t="shared" si="56"/>
        <v>0</v>
      </c>
      <c r="J273" s="56">
        <f t="shared" si="57"/>
        <v>0</v>
      </c>
      <c r="K273" s="57" t="str">
        <f t="shared" si="58"/>
        <v>NA</v>
      </c>
      <c r="L273" s="57" t="str">
        <f t="shared" si="59"/>
        <v>NA</v>
      </c>
      <c r="M273" s="57" t="str">
        <f t="shared" si="60"/>
        <v>NA</v>
      </c>
      <c r="R273" s="53"/>
      <c r="S273" s="53"/>
      <c r="T273" s="53"/>
      <c r="U273" s="53"/>
      <c r="V273" s="53"/>
    </row>
    <row r="274" spans="2:22" s="51" customFormat="1" x14ac:dyDescent="0.2">
      <c r="B274" s="51" t="s">
        <v>136</v>
      </c>
      <c r="C274" s="51" t="s">
        <v>137</v>
      </c>
      <c r="D274" s="56">
        <v>0</v>
      </c>
      <c r="E274" s="56">
        <v>0</v>
      </c>
      <c r="F274" s="56">
        <v>19990</v>
      </c>
      <c r="G274" s="56">
        <v>19990</v>
      </c>
      <c r="H274" s="56">
        <v>0</v>
      </c>
      <c r="I274" s="56">
        <f t="shared" si="56"/>
        <v>19990</v>
      </c>
      <c r="J274" s="56">
        <f t="shared" si="57"/>
        <v>-19990</v>
      </c>
      <c r="K274" s="57" t="str">
        <f t="shared" si="58"/>
        <v>NA</v>
      </c>
      <c r="L274" s="57" t="str">
        <f t="shared" si="59"/>
        <v>NA</v>
      </c>
      <c r="M274" s="57" t="str">
        <f t="shared" si="60"/>
        <v>NA</v>
      </c>
      <c r="R274" s="53"/>
      <c r="S274" s="53"/>
      <c r="T274" s="53"/>
      <c r="U274" s="53"/>
      <c r="V274" s="53"/>
    </row>
    <row r="275" spans="2:22" s="51" customFormat="1" x14ac:dyDescent="0.2">
      <c r="B275" s="51" t="s">
        <v>138</v>
      </c>
      <c r="C275" s="51" t="s">
        <v>139</v>
      </c>
      <c r="D275" s="56">
        <v>0</v>
      </c>
      <c r="E275" s="56">
        <v>0</v>
      </c>
      <c r="F275" s="56">
        <v>1719.73</v>
      </c>
      <c r="G275" s="56">
        <v>1719.73</v>
      </c>
      <c r="H275" s="56">
        <v>0</v>
      </c>
      <c r="I275" s="56">
        <f t="shared" si="56"/>
        <v>1719.73</v>
      </c>
      <c r="J275" s="56">
        <f t="shared" si="57"/>
        <v>-1719.73</v>
      </c>
      <c r="K275" s="57" t="str">
        <f t="shared" si="58"/>
        <v>NA</v>
      </c>
      <c r="L275" s="57" t="str">
        <f t="shared" si="59"/>
        <v>NA</v>
      </c>
      <c r="M275" s="57" t="str">
        <f t="shared" si="60"/>
        <v>NA</v>
      </c>
      <c r="R275" s="53"/>
      <c r="S275" s="53"/>
      <c r="T275" s="53"/>
      <c r="U275" s="53"/>
      <c r="V275" s="53"/>
    </row>
    <row r="276" spans="2:22" s="51" customFormat="1" x14ac:dyDescent="0.2">
      <c r="B276" s="51" t="s">
        <v>140</v>
      </c>
      <c r="C276" s="51" t="s">
        <v>141</v>
      </c>
      <c r="D276" s="56">
        <v>0</v>
      </c>
      <c r="E276" s="56">
        <v>0</v>
      </c>
      <c r="F276" s="56">
        <v>24998.76</v>
      </c>
      <c r="G276" s="56">
        <v>24998.76</v>
      </c>
      <c r="H276" s="56">
        <v>0</v>
      </c>
      <c r="I276" s="56">
        <f t="shared" si="56"/>
        <v>24998.76</v>
      </c>
      <c r="J276" s="56">
        <f t="shared" si="57"/>
        <v>-24998.76</v>
      </c>
      <c r="K276" s="57" t="str">
        <f t="shared" si="58"/>
        <v>NA</v>
      </c>
      <c r="L276" s="57" t="str">
        <f t="shared" si="59"/>
        <v>NA</v>
      </c>
      <c r="M276" s="57" t="str">
        <f t="shared" si="60"/>
        <v>NA</v>
      </c>
      <c r="R276" s="53"/>
      <c r="S276" s="53"/>
      <c r="T276" s="53"/>
      <c r="U276" s="53"/>
      <c r="V276" s="53"/>
    </row>
    <row r="277" spans="2:22" s="51" customFormat="1" x14ac:dyDescent="0.2">
      <c r="B277" s="51" t="s">
        <v>154</v>
      </c>
      <c r="C277" s="51" t="s">
        <v>155</v>
      </c>
      <c r="D277" s="56">
        <v>45050</v>
      </c>
      <c r="E277" s="56">
        <v>101522</v>
      </c>
      <c r="F277" s="56">
        <v>1652.03</v>
      </c>
      <c r="G277" s="56">
        <v>1652.03</v>
      </c>
      <c r="H277" s="56">
        <v>0</v>
      </c>
      <c r="I277" s="56">
        <f t="shared" si="56"/>
        <v>1652.03</v>
      </c>
      <c r="J277" s="56">
        <f t="shared" si="57"/>
        <v>99869.97</v>
      </c>
      <c r="K277" s="57">
        <f t="shared" si="58"/>
        <v>0.98372736943716632</v>
      </c>
      <c r="L277" s="57">
        <f t="shared" si="59"/>
        <v>-0.98372736943716632</v>
      </c>
      <c r="M277" s="57">
        <f t="shared" si="60"/>
        <v>-0.80472843324599597</v>
      </c>
      <c r="R277" s="53"/>
      <c r="S277" s="53"/>
      <c r="T277" s="53"/>
      <c r="U277" s="53"/>
      <c r="V277" s="53"/>
    </row>
    <row r="278" spans="2:22" s="51" customFormat="1" x14ac:dyDescent="0.2">
      <c r="B278" s="51" t="s">
        <v>156</v>
      </c>
      <c r="C278" s="51" t="s">
        <v>157</v>
      </c>
      <c r="D278" s="56">
        <v>26102645</v>
      </c>
      <c r="E278" s="56">
        <v>905710.77</v>
      </c>
      <c r="F278" s="56">
        <v>0</v>
      </c>
      <c r="G278" s="56">
        <v>0</v>
      </c>
      <c r="H278" s="56">
        <v>0</v>
      </c>
      <c r="I278" s="56">
        <f t="shared" si="56"/>
        <v>0</v>
      </c>
      <c r="J278" s="56">
        <f t="shared" si="57"/>
        <v>905710.77</v>
      </c>
      <c r="K278" s="57">
        <f t="shared" si="58"/>
        <v>1</v>
      </c>
      <c r="L278" s="57">
        <f t="shared" si="59"/>
        <v>-1</v>
      </c>
      <c r="M278" s="57">
        <f t="shared" si="60"/>
        <v>-1</v>
      </c>
      <c r="R278" s="53"/>
      <c r="S278" s="53"/>
      <c r="T278" s="53"/>
      <c r="U278" s="53"/>
      <c r="V278" s="53"/>
    </row>
    <row r="279" spans="2:22" s="51" customFormat="1" x14ac:dyDescent="0.2">
      <c r="B279" s="51" t="s">
        <v>461</v>
      </c>
      <c r="C279" s="51" t="s">
        <v>462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56"/>
        <v>0</v>
      </c>
      <c r="J279" s="56">
        <f t="shared" si="57"/>
        <v>0</v>
      </c>
      <c r="K279" s="57" t="str">
        <f t="shared" si="58"/>
        <v>NA</v>
      </c>
      <c r="L279" s="57" t="str">
        <f t="shared" si="59"/>
        <v>NA</v>
      </c>
      <c r="M279" s="57" t="str">
        <f t="shared" si="60"/>
        <v>NA</v>
      </c>
      <c r="R279" s="53"/>
      <c r="S279" s="53"/>
      <c r="T279" s="53"/>
      <c r="U279" s="53"/>
      <c r="V279" s="53"/>
    </row>
    <row r="280" spans="2:22" s="51" customFormat="1" x14ac:dyDescent="0.2">
      <c r="B280" s="51" t="s">
        <v>168</v>
      </c>
      <c r="C280" s="51" t="s">
        <v>169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56"/>
        <v>0</v>
      </c>
      <c r="J280" s="56">
        <f t="shared" si="57"/>
        <v>0</v>
      </c>
      <c r="K280" s="57" t="str">
        <f t="shared" si="58"/>
        <v>NA</v>
      </c>
      <c r="L280" s="57" t="str">
        <f t="shared" si="59"/>
        <v>NA</v>
      </c>
      <c r="M280" s="57" t="str">
        <f t="shared" si="60"/>
        <v>NA</v>
      </c>
      <c r="R280" s="53"/>
      <c r="S280" s="53"/>
      <c r="T280" s="53"/>
      <c r="U280" s="53"/>
      <c r="V280" s="53"/>
    </row>
    <row r="281" spans="2:22" s="51" customFormat="1" x14ac:dyDescent="0.2">
      <c r="B281" s="51" t="s">
        <v>172</v>
      </c>
      <c r="C281" s="51" t="s">
        <v>173</v>
      </c>
      <c r="D281" s="56">
        <v>275433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56"/>
        <v>0</v>
      </c>
      <c r="J281" s="56">
        <f t="shared" si="57"/>
        <v>0</v>
      </c>
      <c r="K281" s="57" t="str">
        <f t="shared" si="58"/>
        <v>NA</v>
      </c>
      <c r="L281" s="57" t="str">
        <f t="shared" si="59"/>
        <v>NA</v>
      </c>
      <c r="M281" s="57" t="str">
        <f t="shared" si="60"/>
        <v>NA</v>
      </c>
      <c r="R281" s="53"/>
      <c r="S281" s="53"/>
      <c r="T281" s="53"/>
      <c r="U281" s="53"/>
      <c r="V281" s="53"/>
    </row>
    <row r="282" spans="2:22" s="51" customFormat="1" x14ac:dyDescent="0.2">
      <c r="B282" s="51" t="s">
        <v>178</v>
      </c>
      <c r="C282" s="51" t="s">
        <v>179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56"/>
        <v>0</v>
      </c>
      <c r="J282" s="56">
        <f t="shared" si="57"/>
        <v>0</v>
      </c>
      <c r="K282" s="57" t="str">
        <f t="shared" si="58"/>
        <v>NA</v>
      </c>
      <c r="L282" s="57" t="str">
        <f t="shared" si="59"/>
        <v>NA</v>
      </c>
      <c r="M282" s="57" t="str">
        <f t="shared" si="60"/>
        <v>NA</v>
      </c>
      <c r="R282" s="53"/>
      <c r="S282" s="53"/>
      <c r="T282" s="53"/>
      <c r="U282" s="53"/>
      <c r="V282" s="53"/>
    </row>
    <row r="283" spans="2:22" s="51" customFormat="1" x14ac:dyDescent="0.2">
      <c r="B283" s="51" t="s">
        <v>184</v>
      </c>
      <c r="C283" s="51" t="s">
        <v>185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56"/>
        <v>0</v>
      </c>
      <c r="J283" s="56">
        <f t="shared" si="57"/>
        <v>0</v>
      </c>
      <c r="K283" s="57" t="str">
        <f t="shared" si="58"/>
        <v>NA</v>
      </c>
      <c r="L283" s="57" t="str">
        <f t="shared" si="59"/>
        <v>NA</v>
      </c>
      <c r="M283" s="57" t="str">
        <f t="shared" si="60"/>
        <v>NA</v>
      </c>
      <c r="R283" s="53"/>
      <c r="S283" s="53"/>
      <c r="T283" s="53"/>
      <c r="U283" s="53"/>
      <c r="V283" s="53"/>
    </row>
    <row r="284" spans="2:22" s="51" customFormat="1" x14ac:dyDescent="0.2">
      <c r="B284" s="51" t="s">
        <v>186</v>
      </c>
      <c r="C284" s="51" t="s">
        <v>187</v>
      </c>
      <c r="D284" s="56">
        <v>15000</v>
      </c>
      <c r="E284" s="56">
        <v>15000</v>
      </c>
      <c r="F284" s="56">
        <v>1327.49</v>
      </c>
      <c r="G284" s="56">
        <v>1327.49</v>
      </c>
      <c r="H284" s="56">
        <v>91.930000000000064</v>
      </c>
      <c r="I284" s="56">
        <f t="shared" si="56"/>
        <v>1419.42</v>
      </c>
      <c r="J284" s="56">
        <f t="shared" si="57"/>
        <v>13580.58</v>
      </c>
      <c r="K284" s="57">
        <f t="shared" si="58"/>
        <v>0.90537199999999995</v>
      </c>
      <c r="L284" s="57">
        <f t="shared" si="59"/>
        <v>-0.91150066666666663</v>
      </c>
      <c r="M284" s="57">
        <f t="shared" si="60"/>
        <v>6.1992000000000005E-2</v>
      </c>
      <c r="R284" s="53"/>
      <c r="S284" s="53"/>
      <c r="T284" s="53"/>
      <c r="U284" s="53"/>
      <c r="V284" s="53"/>
    </row>
    <row r="285" spans="2:22" s="51" customFormat="1" x14ac:dyDescent="0.2">
      <c r="B285" s="51" t="s">
        <v>190</v>
      </c>
      <c r="C285" s="51" t="s">
        <v>191</v>
      </c>
      <c r="D285" s="56">
        <v>845000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56"/>
        <v>0</v>
      </c>
      <c r="J285" s="56">
        <f t="shared" si="57"/>
        <v>0</v>
      </c>
      <c r="K285" s="57" t="str">
        <f t="shared" si="58"/>
        <v>NA</v>
      </c>
      <c r="L285" s="57" t="str">
        <f t="shared" si="59"/>
        <v>NA</v>
      </c>
      <c r="M285" s="57" t="str">
        <f t="shared" si="60"/>
        <v>NA</v>
      </c>
      <c r="R285" s="53"/>
      <c r="S285" s="53"/>
      <c r="T285" s="53"/>
      <c r="U285" s="53"/>
      <c r="V285" s="53"/>
    </row>
    <row r="286" spans="2:22" s="51" customFormat="1" x14ac:dyDescent="0.2">
      <c r="B286" s="51" t="s">
        <v>192</v>
      </c>
      <c r="C286" s="51" t="s">
        <v>193</v>
      </c>
      <c r="D286" s="56">
        <v>1396752.5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56"/>
        <v>0</v>
      </c>
      <c r="J286" s="56">
        <f t="shared" si="57"/>
        <v>0</v>
      </c>
      <c r="K286" s="57" t="str">
        <f t="shared" si="58"/>
        <v>NA</v>
      </c>
      <c r="L286" s="57" t="str">
        <f t="shared" si="59"/>
        <v>NA</v>
      </c>
      <c r="M286" s="57" t="str">
        <f t="shared" si="60"/>
        <v>NA</v>
      </c>
      <c r="R286" s="53"/>
      <c r="S286" s="53"/>
      <c r="T286" s="53"/>
      <c r="U286" s="53"/>
      <c r="V286" s="53"/>
    </row>
    <row r="287" spans="2:22" s="51" customFormat="1" x14ac:dyDescent="0.2">
      <c r="B287" s="51" t="s">
        <v>194</v>
      </c>
      <c r="C287" s="51" t="s">
        <v>195</v>
      </c>
      <c r="D287" s="56">
        <v>0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56"/>
        <v>0</v>
      </c>
      <c r="J287" s="56">
        <f t="shared" si="57"/>
        <v>0</v>
      </c>
      <c r="K287" s="57" t="str">
        <f t="shared" si="58"/>
        <v>NA</v>
      </c>
      <c r="L287" s="57" t="str">
        <f t="shared" si="59"/>
        <v>NA</v>
      </c>
      <c r="M287" s="57" t="str">
        <f t="shared" si="60"/>
        <v>NA</v>
      </c>
      <c r="R287" s="53"/>
      <c r="S287" s="53"/>
      <c r="T287" s="53"/>
      <c r="U287" s="53"/>
      <c r="V287" s="53"/>
    </row>
    <row r="288" spans="2:22" s="51" customFormat="1" x14ac:dyDescent="0.2">
      <c r="B288" s="51" t="s">
        <v>198</v>
      </c>
      <c r="C288" s="51" t="s">
        <v>199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56"/>
        <v>0</v>
      </c>
      <c r="J288" s="56">
        <f t="shared" si="57"/>
        <v>0</v>
      </c>
      <c r="K288" s="57" t="str">
        <f t="shared" si="58"/>
        <v>NA</v>
      </c>
      <c r="L288" s="57" t="str">
        <f t="shared" si="59"/>
        <v>NA</v>
      </c>
      <c r="M288" s="57" t="str">
        <f t="shared" si="60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216</v>
      </c>
      <c r="C289" s="51" t="s">
        <v>217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56"/>
        <v>0</v>
      </c>
      <c r="J289" s="56">
        <f t="shared" si="57"/>
        <v>0</v>
      </c>
      <c r="K289" s="57" t="str">
        <f t="shared" si="58"/>
        <v>NA</v>
      </c>
      <c r="L289" s="57" t="str">
        <f t="shared" si="59"/>
        <v>NA</v>
      </c>
      <c r="M289" s="57" t="str">
        <f t="shared" si="60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463</v>
      </c>
      <c r="C290" s="51" t="s">
        <v>464</v>
      </c>
      <c r="D290" s="56">
        <v>20920629</v>
      </c>
      <c r="E290" s="56">
        <v>47107349.200000003</v>
      </c>
      <c r="F290" s="56">
        <v>0</v>
      </c>
      <c r="G290" s="56">
        <v>0</v>
      </c>
      <c r="H290" s="56">
        <v>0</v>
      </c>
      <c r="I290" s="56">
        <f t="shared" si="56"/>
        <v>0</v>
      </c>
      <c r="J290" s="56">
        <f t="shared" si="57"/>
        <v>47107349.200000003</v>
      </c>
      <c r="K290" s="57">
        <f t="shared" si="58"/>
        <v>1</v>
      </c>
      <c r="L290" s="57">
        <f t="shared" si="59"/>
        <v>-1</v>
      </c>
      <c r="M290" s="57">
        <f t="shared" si="60"/>
        <v>-1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218</v>
      </c>
      <c r="C291" s="51" t="s">
        <v>219</v>
      </c>
      <c r="D291" s="56">
        <v>0</v>
      </c>
      <c r="E291" s="56">
        <v>0</v>
      </c>
      <c r="F291" s="56">
        <v>0</v>
      </c>
      <c r="G291" s="56">
        <v>0</v>
      </c>
      <c r="H291" s="56">
        <v>0</v>
      </c>
      <c r="I291" s="56">
        <f t="shared" si="56"/>
        <v>0</v>
      </c>
      <c r="J291" s="56">
        <f t="shared" si="57"/>
        <v>0</v>
      </c>
      <c r="K291" s="57" t="str">
        <f t="shared" si="58"/>
        <v>NA</v>
      </c>
      <c r="L291" s="57" t="str">
        <f t="shared" si="59"/>
        <v>NA</v>
      </c>
      <c r="M291" s="57" t="str">
        <f t="shared" si="60"/>
        <v>NA</v>
      </c>
      <c r="R291" s="53"/>
      <c r="S291" s="53"/>
      <c r="T291" s="53"/>
      <c r="U291" s="53"/>
      <c r="V291" s="53"/>
    </row>
    <row r="292" spans="1:22" s="51" customFormat="1" x14ac:dyDescent="0.2">
      <c r="A292" s="63" t="s">
        <v>307</v>
      </c>
      <c r="B292" s="63"/>
      <c r="C292" s="63"/>
      <c r="D292" s="64">
        <v>51300509.5</v>
      </c>
      <c r="E292" s="64">
        <v>50603360.900000006</v>
      </c>
      <c r="F292" s="64">
        <v>172351.31</v>
      </c>
      <c r="G292" s="64">
        <v>172351.31</v>
      </c>
      <c r="H292" s="64">
        <v>91.930000000000064</v>
      </c>
      <c r="I292" s="64">
        <f t="shared" si="56"/>
        <v>172443.24</v>
      </c>
      <c r="J292" s="64">
        <f t="shared" si="57"/>
        <v>50430917.660000004</v>
      </c>
      <c r="K292" s="65">
        <f t="shared" si="58"/>
        <v>0.99659225717555056</v>
      </c>
      <c r="L292" s="65">
        <f t="shared" si="59"/>
        <v>-0.99659407385330401</v>
      </c>
      <c r="M292" s="65">
        <f t="shared" si="60"/>
        <v>-0.95912888623964898</v>
      </c>
      <c r="R292" s="53"/>
      <c r="S292" s="53"/>
      <c r="T292" s="53"/>
      <c r="U292" s="53"/>
      <c r="V292" s="53"/>
    </row>
    <row r="293" spans="1:22" s="51" customFormat="1" x14ac:dyDescent="0.2">
      <c r="A293" s="51" t="s">
        <v>308</v>
      </c>
      <c r="B293" s="51" t="s">
        <v>101</v>
      </c>
      <c r="C293" s="51" t="s">
        <v>100</v>
      </c>
      <c r="D293" s="56">
        <v>0</v>
      </c>
      <c r="E293" s="56">
        <v>0</v>
      </c>
      <c r="F293" s="56">
        <v>0</v>
      </c>
      <c r="G293" s="56">
        <v>0</v>
      </c>
      <c r="H293" s="56">
        <v>0</v>
      </c>
      <c r="I293" s="56">
        <f t="shared" si="56"/>
        <v>0</v>
      </c>
      <c r="J293" s="56">
        <f t="shared" si="57"/>
        <v>0</v>
      </c>
      <c r="K293" s="57" t="str">
        <f t="shared" si="58"/>
        <v>NA</v>
      </c>
      <c r="L293" s="57" t="str">
        <f t="shared" si="59"/>
        <v>NA</v>
      </c>
      <c r="M293" s="57" t="str">
        <f t="shared" si="60"/>
        <v>NA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110</v>
      </c>
      <c r="C294" s="51" t="s">
        <v>111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f t="shared" si="56"/>
        <v>0</v>
      </c>
      <c r="J294" s="56">
        <f t="shared" si="57"/>
        <v>0</v>
      </c>
      <c r="K294" s="57" t="str">
        <f t="shared" si="58"/>
        <v>NA</v>
      </c>
      <c r="L294" s="57" t="str">
        <f t="shared" si="59"/>
        <v>NA</v>
      </c>
      <c r="M294" s="57" t="str">
        <f t="shared" si="60"/>
        <v>NA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309</v>
      </c>
      <c r="C295" s="51" t="s">
        <v>310</v>
      </c>
      <c r="D295" s="56">
        <v>0</v>
      </c>
      <c r="E295" s="56">
        <v>0</v>
      </c>
      <c r="F295" s="56">
        <v>0</v>
      </c>
      <c r="G295" s="56">
        <v>0</v>
      </c>
      <c r="H295" s="56">
        <v>0</v>
      </c>
      <c r="I295" s="56">
        <f t="shared" si="56"/>
        <v>0</v>
      </c>
      <c r="J295" s="56">
        <f t="shared" si="57"/>
        <v>0</v>
      </c>
      <c r="K295" s="57" t="str">
        <f t="shared" si="58"/>
        <v>NA</v>
      </c>
      <c r="L295" s="57" t="str">
        <f t="shared" si="59"/>
        <v>NA</v>
      </c>
      <c r="M295" s="57" t="str">
        <f t="shared" si="60"/>
        <v>NA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114</v>
      </c>
      <c r="C296" s="51" t="s">
        <v>115</v>
      </c>
      <c r="D296" s="56">
        <v>0</v>
      </c>
      <c r="E296" s="56">
        <v>0</v>
      </c>
      <c r="F296" s="56">
        <v>8702.08</v>
      </c>
      <c r="G296" s="56">
        <v>8702.08</v>
      </c>
      <c r="H296" s="56">
        <v>0</v>
      </c>
      <c r="I296" s="56">
        <f t="shared" si="56"/>
        <v>8702.08</v>
      </c>
      <c r="J296" s="56">
        <f t="shared" si="57"/>
        <v>-8702.08</v>
      </c>
      <c r="K296" s="57" t="str">
        <f t="shared" si="58"/>
        <v>NA</v>
      </c>
      <c r="L296" s="57" t="str">
        <f t="shared" si="59"/>
        <v>NA</v>
      </c>
      <c r="M296" s="57" t="str">
        <f t="shared" si="60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315</v>
      </c>
      <c r="C297" s="51" t="s">
        <v>316</v>
      </c>
      <c r="D297" s="56">
        <v>0</v>
      </c>
      <c r="E297" s="56">
        <v>0</v>
      </c>
      <c r="F297" s="56">
        <v>15323.34</v>
      </c>
      <c r="G297" s="56">
        <v>15323.34</v>
      </c>
      <c r="H297" s="56">
        <v>0</v>
      </c>
      <c r="I297" s="56">
        <f t="shared" si="56"/>
        <v>15323.34</v>
      </c>
      <c r="J297" s="56">
        <f t="shared" si="57"/>
        <v>-15323.34</v>
      </c>
      <c r="K297" s="57" t="str">
        <f t="shared" si="58"/>
        <v>NA</v>
      </c>
      <c r="L297" s="57" t="str">
        <f t="shared" si="59"/>
        <v>NA</v>
      </c>
      <c r="M297" s="57" t="str">
        <f t="shared" si="60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126</v>
      </c>
      <c r="C298" s="51" t="s">
        <v>127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f t="shared" si="56"/>
        <v>0</v>
      </c>
      <c r="J298" s="56">
        <f t="shared" si="57"/>
        <v>0</v>
      </c>
      <c r="K298" s="57" t="str">
        <f t="shared" si="58"/>
        <v>NA</v>
      </c>
      <c r="L298" s="57" t="str">
        <f t="shared" si="59"/>
        <v>NA</v>
      </c>
      <c r="M298" s="57" t="str">
        <f t="shared" si="60"/>
        <v>NA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130</v>
      </c>
      <c r="C299" s="51" t="s">
        <v>131</v>
      </c>
      <c r="D299" s="56">
        <v>1500000</v>
      </c>
      <c r="E299" s="56">
        <v>5477143.0599999987</v>
      </c>
      <c r="F299" s="56">
        <v>0</v>
      </c>
      <c r="G299" s="56">
        <v>0</v>
      </c>
      <c r="H299" s="56">
        <v>0</v>
      </c>
      <c r="I299" s="56">
        <f t="shared" si="56"/>
        <v>0</v>
      </c>
      <c r="J299" s="56">
        <f t="shared" si="57"/>
        <v>5477143.0599999987</v>
      </c>
      <c r="K299" s="57">
        <f t="shared" si="58"/>
        <v>1</v>
      </c>
      <c r="L299" s="57">
        <f t="shared" si="59"/>
        <v>-1</v>
      </c>
      <c r="M299" s="57">
        <f t="shared" si="60"/>
        <v>-1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136</v>
      </c>
      <c r="C300" s="51" t="s">
        <v>137</v>
      </c>
      <c r="D300" s="56">
        <v>0</v>
      </c>
      <c r="E300" s="56">
        <v>0</v>
      </c>
      <c r="F300" s="56">
        <v>5975</v>
      </c>
      <c r="G300" s="56">
        <v>5975</v>
      </c>
      <c r="H300" s="56">
        <v>0</v>
      </c>
      <c r="I300" s="56">
        <f t="shared" si="56"/>
        <v>5975</v>
      </c>
      <c r="J300" s="56">
        <f t="shared" si="57"/>
        <v>-5975</v>
      </c>
      <c r="K300" s="57" t="str">
        <f t="shared" si="58"/>
        <v>NA</v>
      </c>
      <c r="L300" s="57" t="str">
        <f t="shared" si="59"/>
        <v>NA</v>
      </c>
      <c r="M300" s="57" t="str">
        <f t="shared" si="60"/>
        <v>NA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138</v>
      </c>
      <c r="C301" s="51" t="s">
        <v>139</v>
      </c>
      <c r="D301" s="56">
        <v>0</v>
      </c>
      <c r="E301" s="56">
        <v>0</v>
      </c>
      <c r="F301" s="56">
        <v>368.12</v>
      </c>
      <c r="G301" s="56">
        <v>368.12</v>
      </c>
      <c r="H301" s="56">
        <v>0</v>
      </c>
      <c r="I301" s="56">
        <f t="shared" si="56"/>
        <v>368.12</v>
      </c>
      <c r="J301" s="56">
        <f t="shared" si="57"/>
        <v>-368.12</v>
      </c>
      <c r="K301" s="57" t="str">
        <f t="shared" si="58"/>
        <v>NA</v>
      </c>
      <c r="L301" s="57" t="str">
        <f t="shared" si="59"/>
        <v>NA</v>
      </c>
      <c r="M301" s="57" t="str">
        <f t="shared" si="60"/>
        <v>NA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140</v>
      </c>
      <c r="C302" s="51" t="s">
        <v>141</v>
      </c>
      <c r="D302" s="56">
        <v>0</v>
      </c>
      <c r="E302" s="56">
        <v>0</v>
      </c>
      <c r="F302" s="56">
        <v>4896.3900000000003</v>
      </c>
      <c r="G302" s="56">
        <v>4896.3900000000003</v>
      </c>
      <c r="H302" s="56">
        <v>0</v>
      </c>
      <c r="I302" s="56">
        <f t="shared" si="56"/>
        <v>4896.3900000000003</v>
      </c>
      <c r="J302" s="56">
        <f t="shared" si="57"/>
        <v>-4896.3900000000003</v>
      </c>
      <c r="K302" s="57" t="str">
        <f t="shared" si="58"/>
        <v>NA</v>
      </c>
      <c r="L302" s="57" t="str">
        <f t="shared" si="59"/>
        <v>NA</v>
      </c>
      <c r="M302" s="57" t="str">
        <f t="shared" si="60"/>
        <v>NA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152</v>
      </c>
      <c r="C303" s="51" t="s">
        <v>153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56"/>
        <v>0</v>
      </c>
      <c r="J303" s="56">
        <f t="shared" si="57"/>
        <v>0</v>
      </c>
      <c r="K303" s="57" t="str">
        <f t="shared" si="58"/>
        <v>NA</v>
      </c>
      <c r="L303" s="57" t="str">
        <f t="shared" si="59"/>
        <v>NA</v>
      </c>
      <c r="M303" s="57" t="str">
        <f t="shared" si="60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154</v>
      </c>
      <c r="C304" s="51" t="s">
        <v>155</v>
      </c>
      <c r="D304" s="56">
        <v>39750</v>
      </c>
      <c r="E304" s="56">
        <v>145583.86000000002</v>
      </c>
      <c r="F304" s="56">
        <v>623.5</v>
      </c>
      <c r="G304" s="56">
        <v>623.5</v>
      </c>
      <c r="H304" s="56">
        <v>0</v>
      </c>
      <c r="I304" s="56">
        <f t="shared" si="56"/>
        <v>623.5</v>
      </c>
      <c r="J304" s="56">
        <f t="shared" si="57"/>
        <v>144960.36000000002</v>
      </c>
      <c r="K304" s="57">
        <f t="shared" si="58"/>
        <v>0.99571724502977188</v>
      </c>
      <c r="L304" s="57">
        <f t="shared" si="59"/>
        <v>-0.99571724502977188</v>
      </c>
      <c r="M304" s="57">
        <f t="shared" si="60"/>
        <v>-0.94860694035726212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156</v>
      </c>
      <c r="C305" s="51" t="s">
        <v>157</v>
      </c>
      <c r="D305" s="56">
        <v>26152645</v>
      </c>
      <c r="E305" s="56">
        <v>698082.65</v>
      </c>
      <c r="F305" s="56">
        <v>0</v>
      </c>
      <c r="G305" s="56">
        <v>0</v>
      </c>
      <c r="H305" s="56">
        <v>4000</v>
      </c>
      <c r="I305" s="56">
        <f t="shared" si="56"/>
        <v>4000</v>
      </c>
      <c r="J305" s="56">
        <f t="shared" si="57"/>
        <v>694082.65</v>
      </c>
      <c r="K305" s="57">
        <f t="shared" si="58"/>
        <v>0.99427001945973015</v>
      </c>
      <c r="L305" s="57">
        <f t="shared" si="59"/>
        <v>-1</v>
      </c>
      <c r="M305" s="57">
        <f t="shared" si="60"/>
        <v>-1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170</v>
      </c>
      <c r="C306" s="51" t="s">
        <v>171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56"/>
        <v>0</v>
      </c>
      <c r="J306" s="56">
        <f t="shared" si="57"/>
        <v>0</v>
      </c>
      <c r="K306" s="57" t="str">
        <f t="shared" si="58"/>
        <v>NA</v>
      </c>
      <c r="L306" s="57" t="str">
        <f t="shared" si="59"/>
        <v>NA</v>
      </c>
      <c r="M306" s="57" t="str">
        <f t="shared" si="60"/>
        <v>NA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178</v>
      </c>
      <c r="C307" s="51" t="s">
        <v>179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56"/>
        <v>0</v>
      </c>
      <c r="J307" s="56">
        <f t="shared" si="57"/>
        <v>0</v>
      </c>
      <c r="K307" s="57" t="str">
        <f t="shared" si="58"/>
        <v>NA</v>
      </c>
      <c r="L307" s="57" t="str">
        <f t="shared" si="59"/>
        <v>NA</v>
      </c>
      <c r="M307" s="57" t="str">
        <f t="shared" si="60"/>
        <v>NA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184</v>
      </c>
      <c r="C308" s="51" t="s">
        <v>185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f t="shared" si="56"/>
        <v>0</v>
      </c>
      <c r="J308" s="56">
        <f t="shared" si="57"/>
        <v>0</v>
      </c>
      <c r="K308" s="57" t="str">
        <f t="shared" si="58"/>
        <v>NA</v>
      </c>
      <c r="L308" s="57" t="str">
        <f t="shared" si="59"/>
        <v>NA</v>
      </c>
      <c r="M308" s="57" t="str">
        <f t="shared" si="60"/>
        <v>NA</v>
      </c>
      <c r="R308" s="53"/>
      <c r="S308" s="53"/>
      <c r="T308" s="53"/>
      <c r="U308" s="53"/>
      <c r="V308" s="53"/>
    </row>
    <row r="309" spans="1:22" s="51" customFormat="1" x14ac:dyDescent="0.2">
      <c r="B309" s="51" t="s">
        <v>186</v>
      </c>
      <c r="C309" s="51" t="s">
        <v>187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f t="shared" si="56"/>
        <v>0</v>
      </c>
      <c r="J309" s="56">
        <f t="shared" si="57"/>
        <v>0</v>
      </c>
      <c r="K309" s="57" t="str">
        <f t="shared" si="58"/>
        <v>NA</v>
      </c>
      <c r="L309" s="57" t="str">
        <f t="shared" si="59"/>
        <v>NA</v>
      </c>
      <c r="M309" s="57" t="str">
        <f t="shared" si="60"/>
        <v>NA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192</v>
      </c>
      <c r="C310" s="51" t="s">
        <v>193</v>
      </c>
      <c r="D310" s="56">
        <v>0</v>
      </c>
      <c r="E310" s="56">
        <v>7000</v>
      </c>
      <c r="F310" s="56">
        <v>0</v>
      </c>
      <c r="G310" s="56">
        <v>0</v>
      </c>
      <c r="H310" s="56">
        <v>0</v>
      </c>
      <c r="I310" s="56">
        <f t="shared" si="56"/>
        <v>0</v>
      </c>
      <c r="J310" s="56">
        <f t="shared" si="57"/>
        <v>7000</v>
      </c>
      <c r="K310" s="57">
        <f t="shared" si="58"/>
        <v>1</v>
      </c>
      <c r="L310" s="57">
        <f t="shared" si="59"/>
        <v>-1</v>
      </c>
      <c r="M310" s="57">
        <f t="shared" si="60"/>
        <v>-1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194</v>
      </c>
      <c r="C311" s="51" t="s">
        <v>195</v>
      </c>
      <c r="D311" s="56">
        <v>0</v>
      </c>
      <c r="E311" s="56">
        <v>0</v>
      </c>
      <c r="F311" s="56">
        <v>0</v>
      </c>
      <c r="G311" s="56">
        <v>0</v>
      </c>
      <c r="H311" s="56">
        <v>0</v>
      </c>
      <c r="I311" s="56">
        <f t="shared" si="56"/>
        <v>0</v>
      </c>
      <c r="J311" s="56">
        <f t="shared" si="57"/>
        <v>0</v>
      </c>
      <c r="K311" s="57" t="str">
        <f t="shared" si="58"/>
        <v>NA</v>
      </c>
      <c r="L311" s="57" t="str">
        <f t="shared" si="59"/>
        <v>NA</v>
      </c>
      <c r="M311" s="57" t="str">
        <f t="shared" si="60"/>
        <v>NA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212</v>
      </c>
      <c r="C312" s="51" t="s">
        <v>213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56"/>
        <v>0</v>
      </c>
      <c r="J312" s="56">
        <f t="shared" si="57"/>
        <v>0</v>
      </c>
      <c r="K312" s="57" t="str">
        <f t="shared" si="58"/>
        <v>NA</v>
      </c>
      <c r="L312" s="57" t="str">
        <f t="shared" si="59"/>
        <v>NA</v>
      </c>
      <c r="M312" s="57" t="str">
        <f t="shared" si="60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216</v>
      </c>
      <c r="C313" s="51" t="s">
        <v>217</v>
      </c>
      <c r="D313" s="56">
        <v>0</v>
      </c>
      <c r="E313" s="56">
        <v>6000</v>
      </c>
      <c r="F313" s="56">
        <v>0</v>
      </c>
      <c r="G313" s="56">
        <v>0</v>
      </c>
      <c r="H313" s="56">
        <v>0</v>
      </c>
      <c r="I313" s="56">
        <f t="shared" si="56"/>
        <v>0</v>
      </c>
      <c r="J313" s="56">
        <f t="shared" si="57"/>
        <v>6000</v>
      </c>
      <c r="K313" s="57">
        <f t="shared" si="58"/>
        <v>1</v>
      </c>
      <c r="L313" s="57">
        <f t="shared" si="59"/>
        <v>-1</v>
      </c>
      <c r="M313" s="57">
        <f t="shared" si="60"/>
        <v>-1</v>
      </c>
      <c r="R313" s="53"/>
      <c r="S313" s="53"/>
      <c r="T313" s="53"/>
      <c r="U313" s="53"/>
      <c r="V313" s="53"/>
    </row>
    <row r="314" spans="1:22" s="51" customFormat="1" x14ac:dyDescent="0.2">
      <c r="A314" s="63" t="s">
        <v>313</v>
      </c>
      <c r="B314" s="63"/>
      <c r="C314" s="63"/>
      <c r="D314" s="64">
        <v>27692395</v>
      </c>
      <c r="E314" s="64">
        <v>6333809.5699999994</v>
      </c>
      <c r="F314" s="64">
        <v>35888.43</v>
      </c>
      <c r="G314" s="64">
        <v>35888.43</v>
      </c>
      <c r="H314" s="64">
        <v>4000</v>
      </c>
      <c r="I314" s="64">
        <f t="shared" si="56"/>
        <v>39888.43</v>
      </c>
      <c r="J314" s="64">
        <f t="shared" si="57"/>
        <v>6293921.1399999997</v>
      </c>
      <c r="K314" s="65">
        <f t="shared" si="58"/>
        <v>0.99370230039928409</v>
      </c>
      <c r="L314" s="65">
        <f t="shared" si="59"/>
        <v>-0.99433383185847823</v>
      </c>
      <c r="M314" s="65">
        <f t="shared" si="60"/>
        <v>-0.93200598230173815</v>
      </c>
      <c r="R314" s="53"/>
      <c r="S314" s="53"/>
      <c r="T314" s="53"/>
      <c r="U314" s="53"/>
      <c r="V314" s="53"/>
    </row>
    <row r="315" spans="1:22" s="51" customFormat="1" x14ac:dyDescent="0.2">
      <c r="A315" s="51" t="s">
        <v>314</v>
      </c>
      <c r="B315" s="51" t="s">
        <v>114</v>
      </c>
      <c r="C315" s="51" t="s">
        <v>115</v>
      </c>
      <c r="D315" s="56">
        <v>0</v>
      </c>
      <c r="E315" s="56">
        <v>0</v>
      </c>
      <c r="F315" s="56">
        <v>0</v>
      </c>
      <c r="G315" s="56">
        <v>0</v>
      </c>
      <c r="H315" s="56">
        <v>0</v>
      </c>
      <c r="I315" s="56">
        <f t="shared" si="56"/>
        <v>0</v>
      </c>
      <c r="J315" s="56">
        <f t="shared" si="57"/>
        <v>0</v>
      </c>
      <c r="K315" s="57" t="str">
        <f t="shared" si="58"/>
        <v>NA</v>
      </c>
      <c r="L315" s="57" t="str">
        <f t="shared" si="59"/>
        <v>NA</v>
      </c>
      <c r="M315" s="57" t="str">
        <f t="shared" si="60"/>
        <v>NA</v>
      </c>
      <c r="R315" s="53"/>
      <c r="S315" s="53"/>
      <c r="T315" s="53"/>
      <c r="U315" s="53"/>
      <c r="V315" s="53"/>
    </row>
    <row r="316" spans="1:22" s="51" customFormat="1" x14ac:dyDescent="0.2">
      <c r="B316" s="51" t="s">
        <v>315</v>
      </c>
      <c r="C316" s="51" t="s">
        <v>316</v>
      </c>
      <c r="D316" s="56">
        <v>0</v>
      </c>
      <c r="E316" s="56">
        <v>0</v>
      </c>
      <c r="F316" s="56">
        <v>3489.19</v>
      </c>
      <c r="G316" s="56">
        <v>3489.19</v>
      </c>
      <c r="H316" s="56">
        <v>0</v>
      </c>
      <c r="I316" s="56">
        <f t="shared" si="56"/>
        <v>3489.19</v>
      </c>
      <c r="J316" s="56">
        <f t="shared" si="57"/>
        <v>-3489.19</v>
      </c>
      <c r="K316" s="57" t="str">
        <f t="shared" si="58"/>
        <v>NA</v>
      </c>
      <c r="L316" s="57" t="str">
        <f t="shared" si="59"/>
        <v>NA</v>
      </c>
      <c r="M316" s="57" t="str">
        <f t="shared" si="60"/>
        <v>NA</v>
      </c>
      <c r="R316" s="53"/>
      <c r="S316" s="53"/>
      <c r="T316" s="53"/>
      <c r="U316" s="53"/>
      <c r="V316" s="53"/>
    </row>
    <row r="317" spans="1:22" s="51" customFormat="1" x14ac:dyDescent="0.2">
      <c r="B317" s="51" t="s">
        <v>317</v>
      </c>
      <c r="C317" s="51" t="s">
        <v>318</v>
      </c>
      <c r="D317" s="56">
        <v>0</v>
      </c>
      <c r="E317" s="56">
        <v>0</v>
      </c>
      <c r="F317" s="56">
        <v>0</v>
      </c>
      <c r="G317" s="56">
        <v>0</v>
      </c>
      <c r="H317" s="56">
        <v>0</v>
      </c>
      <c r="I317" s="56">
        <f t="shared" si="56"/>
        <v>0</v>
      </c>
      <c r="J317" s="56">
        <f t="shared" si="57"/>
        <v>0</v>
      </c>
      <c r="K317" s="57" t="str">
        <f t="shared" si="58"/>
        <v>NA</v>
      </c>
      <c r="L317" s="57" t="str">
        <f t="shared" si="59"/>
        <v>NA</v>
      </c>
      <c r="M317" s="57" t="str">
        <f t="shared" si="60"/>
        <v>NA</v>
      </c>
      <c r="R317" s="53"/>
      <c r="S317" s="53"/>
      <c r="T317" s="53"/>
      <c r="U317" s="53"/>
      <c r="V317" s="53"/>
    </row>
    <row r="318" spans="1:22" s="51" customFormat="1" x14ac:dyDescent="0.2">
      <c r="B318" s="51" t="s">
        <v>126</v>
      </c>
      <c r="C318" s="51" t="s">
        <v>127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f t="shared" si="56"/>
        <v>0</v>
      </c>
      <c r="J318" s="56">
        <f t="shared" si="57"/>
        <v>0</v>
      </c>
      <c r="K318" s="57" t="str">
        <f t="shared" si="58"/>
        <v>NA</v>
      </c>
      <c r="L318" s="57" t="str">
        <f t="shared" si="59"/>
        <v>NA</v>
      </c>
      <c r="M318" s="57" t="str">
        <f t="shared" si="60"/>
        <v>NA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128</v>
      </c>
      <c r="C319" s="51" t="s">
        <v>129</v>
      </c>
      <c r="D319" s="56">
        <v>0</v>
      </c>
      <c r="E319" s="56">
        <v>0</v>
      </c>
      <c r="F319" s="56">
        <v>0</v>
      </c>
      <c r="G319" s="56">
        <v>0</v>
      </c>
      <c r="H319" s="56">
        <v>0</v>
      </c>
      <c r="I319" s="56">
        <f t="shared" si="56"/>
        <v>0</v>
      </c>
      <c r="J319" s="56">
        <f t="shared" si="57"/>
        <v>0</v>
      </c>
      <c r="K319" s="57" t="str">
        <f t="shared" si="58"/>
        <v>NA</v>
      </c>
      <c r="L319" s="57" t="str">
        <f t="shared" si="59"/>
        <v>NA</v>
      </c>
      <c r="M319" s="57" t="str">
        <f t="shared" si="60"/>
        <v>NA</v>
      </c>
      <c r="R319" s="53"/>
      <c r="S319" s="53"/>
      <c r="T319" s="53"/>
      <c r="U319" s="53"/>
      <c r="V319" s="53"/>
    </row>
    <row r="320" spans="1:22" s="51" customFormat="1" x14ac:dyDescent="0.2">
      <c r="B320" s="51" t="s">
        <v>130</v>
      </c>
      <c r="C320" s="51" t="s">
        <v>131</v>
      </c>
      <c r="D320" s="56">
        <v>0</v>
      </c>
      <c r="E320" s="56">
        <v>0</v>
      </c>
      <c r="F320" s="56">
        <v>0</v>
      </c>
      <c r="G320" s="56">
        <v>0</v>
      </c>
      <c r="H320" s="56">
        <v>0</v>
      </c>
      <c r="I320" s="56">
        <f t="shared" si="56"/>
        <v>0</v>
      </c>
      <c r="J320" s="56">
        <f t="shared" si="57"/>
        <v>0</v>
      </c>
      <c r="K320" s="57" t="str">
        <f t="shared" si="58"/>
        <v>NA</v>
      </c>
      <c r="L320" s="57" t="str">
        <f t="shared" si="59"/>
        <v>NA</v>
      </c>
      <c r="M320" s="57" t="str">
        <f t="shared" si="60"/>
        <v>NA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136</v>
      </c>
      <c r="C321" s="51" t="s">
        <v>137</v>
      </c>
      <c r="D321" s="56">
        <v>0</v>
      </c>
      <c r="E321" s="56">
        <v>0</v>
      </c>
      <c r="F321" s="56">
        <v>1195</v>
      </c>
      <c r="G321" s="56">
        <v>1195</v>
      </c>
      <c r="H321" s="56">
        <v>0</v>
      </c>
      <c r="I321" s="56">
        <f t="shared" si="56"/>
        <v>1195</v>
      </c>
      <c r="J321" s="56">
        <f t="shared" si="57"/>
        <v>-1195</v>
      </c>
      <c r="K321" s="57" t="str">
        <f t="shared" si="58"/>
        <v>NA</v>
      </c>
      <c r="L321" s="57" t="str">
        <f t="shared" si="59"/>
        <v>NA</v>
      </c>
      <c r="M321" s="57" t="str">
        <f t="shared" si="60"/>
        <v>NA</v>
      </c>
      <c r="R321" s="53"/>
      <c r="S321" s="53"/>
      <c r="T321" s="53"/>
      <c r="U321" s="53"/>
      <c r="V321" s="53"/>
    </row>
    <row r="322" spans="1:22" s="51" customFormat="1" x14ac:dyDescent="0.2">
      <c r="B322" s="51" t="s">
        <v>138</v>
      </c>
      <c r="C322" s="51" t="s">
        <v>139</v>
      </c>
      <c r="D322" s="56">
        <v>0</v>
      </c>
      <c r="E322" s="56">
        <v>0</v>
      </c>
      <c r="F322" s="56">
        <v>41.1</v>
      </c>
      <c r="G322" s="56">
        <v>41.1</v>
      </c>
      <c r="H322" s="56">
        <v>0</v>
      </c>
      <c r="I322" s="56">
        <f t="shared" si="56"/>
        <v>41.1</v>
      </c>
      <c r="J322" s="56">
        <f t="shared" si="57"/>
        <v>-41.1</v>
      </c>
      <c r="K322" s="57" t="str">
        <f t="shared" si="58"/>
        <v>NA</v>
      </c>
      <c r="L322" s="57" t="str">
        <f t="shared" si="59"/>
        <v>NA</v>
      </c>
      <c r="M322" s="57" t="str">
        <f t="shared" si="60"/>
        <v>NA</v>
      </c>
      <c r="R322" s="53"/>
      <c r="S322" s="53"/>
      <c r="T322" s="53"/>
      <c r="U322" s="53"/>
      <c r="V322" s="53"/>
    </row>
    <row r="323" spans="1:22" s="51" customFormat="1" x14ac:dyDescent="0.2">
      <c r="B323" s="51" t="s">
        <v>140</v>
      </c>
      <c r="C323" s="51" t="s">
        <v>141</v>
      </c>
      <c r="D323" s="56">
        <v>0</v>
      </c>
      <c r="E323" s="56">
        <v>0</v>
      </c>
      <c r="F323" s="56">
        <v>716.84</v>
      </c>
      <c r="G323" s="56">
        <v>716.84</v>
      </c>
      <c r="H323" s="56">
        <v>0</v>
      </c>
      <c r="I323" s="56">
        <f t="shared" si="56"/>
        <v>716.84</v>
      </c>
      <c r="J323" s="56">
        <f t="shared" si="57"/>
        <v>-716.84</v>
      </c>
      <c r="K323" s="57" t="str">
        <f t="shared" si="58"/>
        <v>NA</v>
      </c>
      <c r="L323" s="57" t="str">
        <f t="shared" si="59"/>
        <v>NA</v>
      </c>
      <c r="M323" s="57" t="str">
        <f t="shared" si="60"/>
        <v>NA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154</v>
      </c>
      <c r="C324" s="51" t="s">
        <v>155</v>
      </c>
      <c r="D324" s="56">
        <v>0</v>
      </c>
      <c r="E324" s="56">
        <v>0</v>
      </c>
      <c r="F324" s="56">
        <v>30.26</v>
      </c>
      <c r="G324" s="56">
        <v>30.26</v>
      </c>
      <c r="H324" s="56">
        <v>0</v>
      </c>
      <c r="I324" s="56">
        <f t="shared" si="56"/>
        <v>30.26</v>
      </c>
      <c r="J324" s="56">
        <f t="shared" si="57"/>
        <v>-30.26</v>
      </c>
      <c r="K324" s="57" t="str">
        <f t="shared" si="58"/>
        <v>NA</v>
      </c>
      <c r="L324" s="57" t="str">
        <f t="shared" si="59"/>
        <v>NA</v>
      </c>
      <c r="M324" s="57" t="str">
        <f t="shared" si="60"/>
        <v>NA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156</v>
      </c>
      <c r="C325" s="51" t="s">
        <v>157</v>
      </c>
      <c r="D325" s="56">
        <v>26102645</v>
      </c>
      <c r="E325" s="56">
        <v>1093395.3</v>
      </c>
      <c r="F325" s="56">
        <v>0</v>
      </c>
      <c r="G325" s="56">
        <v>0</v>
      </c>
      <c r="H325" s="56">
        <v>278970.34000000003</v>
      </c>
      <c r="I325" s="56">
        <f t="shared" si="56"/>
        <v>278970.34000000003</v>
      </c>
      <c r="J325" s="56">
        <f t="shared" si="57"/>
        <v>814424.96</v>
      </c>
      <c r="K325" s="57">
        <f t="shared" si="58"/>
        <v>0.74485866182157534</v>
      </c>
      <c r="L325" s="57">
        <f t="shared" si="59"/>
        <v>-1</v>
      </c>
      <c r="M325" s="57">
        <f t="shared" si="60"/>
        <v>-1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178</v>
      </c>
      <c r="C326" s="51" t="s">
        <v>179</v>
      </c>
      <c r="D326" s="56">
        <v>0</v>
      </c>
      <c r="E326" s="56">
        <v>6954.75</v>
      </c>
      <c r="F326" s="56">
        <v>0</v>
      </c>
      <c r="G326" s="56">
        <v>0</v>
      </c>
      <c r="H326" s="56">
        <v>0</v>
      </c>
      <c r="I326" s="56">
        <f t="shared" si="56"/>
        <v>0</v>
      </c>
      <c r="J326" s="56">
        <f t="shared" si="57"/>
        <v>6954.75</v>
      </c>
      <c r="K326" s="57">
        <f t="shared" si="58"/>
        <v>1</v>
      </c>
      <c r="L326" s="57">
        <f t="shared" si="59"/>
        <v>-1</v>
      </c>
      <c r="M326" s="57">
        <f t="shared" si="60"/>
        <v>-1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186</v>
      </c>
      <c r="C327" s="51" t="s">
        <v>187</v>
      </c>
      <c r="D327" s="56">
        <v>0</v>
      </c>
      <c r="E327" s="56">
        <v>14413.529999999999</v>
      </c>
      <c r="F327" s="56">
        <v>0</v>
      </c>
      <c r="G327" s="56">
        <v>0</v>
      </c>
      <c r="H327" s="56">
        <v>0</v>
      </c>
      <c r="I327" s="56">
        <f t="shared" si="56"/>
        <v>0</v>
      </c>
      <c r="J327" s="56">
        <f t="shared" si="57"/>
        <v>14413.529999999999</v>
      </c>
      <c r="K327" s="57">
        <f t="shared" si="58"/>
        <v>1</v>
      </c>
      <c r="L327" s="57">
        <f t="shared" si="59"/>
        <v>-1</v>
      </c>
      <c r="M327" s="57">
        <f t="shared" si="60"/>
        <v>-1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190</v>
      </c>
      <c r="C328" s="51" t="s">
        <v>191</v>
      </c>
      <c r="D328" s="56">
        <v>0</v>
      </c>
      <c r="E328" s="56">
        <v>27266.29</v>
      </c>
      <c r="F328" s="56">
        <v>0</v>
      </c>
      <c r="G328" s="56">
        <v>0</v>
      </c>
      <c r="H328" s="56">
        <v>0</v>
      </c>
      <c r="I328" s="56">
        <f t="shared" si="56"/>
        <v>0</v>
      </c>
      <c r="J328" s="56">
        <f t="shared" si="57"/>
        <v>27266.29</v>
      </c>
      <c r="K328" s="57">
        <f t="shared" si="58"/>
        <v>1</v>
      </c>
      <c r="L328" s="57">
        <f t="shared" si="59"/>
        <v>-1</v>
      </c>
      <c r="M328" s="57">
        <f t="shared" si="60"/>
        <v>-1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194</v>
      </c>
      <c r="C329" s="51" t="s">
        <v>195</v>
      </c>
      <c r="D329" s="56">
        <v>0</v>
      </c>
      <c r="E329" s="56">
        <v>44849.479999999996</v>
      </c>
      <c r="F329" s="56">
        <v>0</v>
      </c>
      <c r="G329" s="56">
        <v>0</v>
      </c>
      <c r="H329" s="56">
        <v>0</v>
      </c>
      <c r="I329" s="56">
        <f t="shared" si="56"/>
        <v>0</v>
      </c>
      <c r="J329" s="56">
        <f t="shared" si="57"/>
        <v>44849.479999999996</v>
      </c>
      <c r="K329" s="57">
        <f t="shared" si="58"/>
        <v>1</v>
      </c>
      <c r="L329" s="57">
        <f t="shared" si="59"/>
        <v>-1</v>
      </c>
      <c r="M329" s="57">
        <f t="shared" si="60"/>
        <v>-1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198</v>
      </c>
      <c r="C330" s="51" t="s">
        <v>199</v>
      </c>
      <c r="D330" s="56">
        <v>0</v>
      </c>
      <c r="E330" s="56">
        <v>121400</v>
      </c>
      <c r="F330" s="56">
        <v>0</v>
      </c>
      <c r="G330" s="56">
        <v>0</v>
      </c>
      <c r="H330" s="56">
        <v>0</v>
      </c>
      <c r="I330" s="56">
        <f t="shared" si="56"/>
        <v>0</v>
      </c>
      <c r="J330" s="56">
        <f t="shared" si="57"/>
        <v>121400</v>
      </c>
      <c r="K330" s="57">
        <f t="shared" si="58"/>
        <v>1</v>
      </c>
      <c r="L330" s="57">
        <f t="shared" si="59"/>
        <v>-1</v>
      </c>
      <c r="M330" s="57">
        <f t="shared" si="60"/>
        <v>-1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206</v>
      </c>
      <c r="C331" s="51" t="s">
        <v>207</v>
      </c>
      <c r="D331" s="56">
        <v>0</v>
      </c>
      <c r="E331" s="56">
        <v>10000</v>
      </c>
      <c r="F331" s="56">
        <v>0</v>
      </c>
      <c r="G331" s="56">
        <v>0</v>
      </c>
      <c r="H331" s="56">
        <v>0</v>
      </c>
      <c r="I331" s="56">
        <f t="shared" si="56"/>
        <v>0</v>
      </c>
      <c r="J331" s="56">
        <f t="shared" si="57"/>
        <v>10000</v>
      </c>
      <c r="K331" s="57">
        <f t="shared" si="58"/>
        <v>1</v>
      </c>
      <c r="L331" s="57">
        <f t="shared" si="59"/>
        <v>-1</v>
      </c>
      <c r="M331" s="57">
        <f t="shared" si="60"/>
        <v>-1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212</v>
      </c>
      <c r="C332" s="51" t="s">
        <v>213</v>
      </c>
      <c r="D332" s="56">
        <v>0</v>
      </c>
      <c r="E332" s="56">
        <v>28100</v>
      </c>
      <c r="F332" s="56">
        <v>0</v>
      </c>
      <c r="G332" s="56">
        <v>0</v>
      </c>
      <c r="H332" s="56">
        <v>14050</v>
      </c>
      <c r="I332" s="56">
        <f t="shared" si="56"/>
        <v>14050</v>
      </c>
      <c r="J332" s="56">
        <f t="shared" si="57"/>
        <v>14050</v>
      </c>
      <c r="K332" s="57">
        <f t="shared" si="58"/>
        <v>0.5</v>
      </c>
      <c r="L332" s="57">
        <f t="shared" si="59"/>
        <v>-1</v>
      </c>
      <c r="M332" s="57">
        <f t="shared" si="60"/>
        <v>-1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216</v>
      </c>
      <c r="C333" s="51" t="s">
        <v>217</v>
      </c>
      <c r="D333" s="56">
        <v>0</v>
      </c>
      <c r="E333" s="56">
        <v>33572</v>
      </c>
      <c r="F333" s="56">
        <v>0</v>
      </c>
      <c r="G333" s="56">
        <v>0</v>
      </c>
      <c r="H333" s="56">
        <v>0</v>
      </c>
      <c r="I333" s="56">
        <f t="shared" si="56"/>
        <v>0</v>
      </c>
      <c r="J333" s="56">
        <f t="shared" si="57"/>
        <v>33572</v>
      </c>
      <c r="K333" s="57">
        <f t="shared" si="58"/>
        <v>1</v>
      </c>
      <c r="L333" s="57">
        <f t="shared" si="59"/>
        <v>-1</v>
      </c>
      <c r="M333" s="57">
        <f t="shared" si="60"/>
        <v>-1</v>
      </c>
      <c r="R333" s="53"/>
      <c r="S333" s="53"/>
      <c r="T333" s="53"/>
      <c r="U333" s="53"/>
      <c r="V333" s="53"/>
    </row>
    <row r="334" spans="1:22" s="51" customFormat="1" x14ac:dyDescent="0.2">
      <c r="A334" s="63" t="s">
        <v>321</v>
      </c>
      <c r="B334" s="63"/>
      <c r="C334" s="63"/>
      <c r="D334" s="64">
        <v>26102645</v>
      </c>
      <c r="E334" s="64">
        <v>1379951.35</v>
      </c>
      <c r="F334" s="64">
        <v>5472.3900000000012</v>
      </c>
      <c r="G334" s="64">
        <v>5472.3900000000012</v>
      </c>
      <c r="H334" s="64">
        <v>293020.34000000003</v>
      </c>
      <c r="I334" s="64">
        <f t="shared" si="56"/>
        <v>298492.73000000004</v>
      </c>
      <c r="J334" s="64">
        <f t="shared" si="57"/>
        <v>1081458.6200000001</v>
      </c>
      <c r="K334" s="65">
        <f t="shared" si="58"/>
        <v>0.78369329469477311</v>
      </c>
      <c r="L334" s="65">
        <f t="shared" si="59"/>
        <v>-0.99603436019682878</v>
      </c>
      <c r="M334" s="65">
        <f t="shared" si="60"/>
        <v>-0.95241232236194417</v>
      </c>
      <c r="R334" s="53"/>
      <c r="S334" s="53"/>
      <c r="T334" s="53"/>
      <c r="U334" s="53"/>
      <c r="V334" s="53"/>
    </row>
    <row r="335" spans="1:22" s="51" customFormat="1" x14ac:dyDescent="0.2">
      <c r="A335" s="51" t="s">
        <v>322</v>
      </c>
      <c r="B335" s="51" t="s">
        <v>114</v>
      </c>
      <c r="C335" s="51" t="s">
        <v>115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56"/>
        <v>0</v>
      </c>
      <c r="J335" s="56">
        <f t="shared" si="57"/>
        <v>0</v>
      </c>
      <c r="K335" s="57" t="str">
        <f t="shared" si="58"/>
        <v>NA</v>
      </c>
      <c r="L335" s="57" t="str">
        <f t="shared" si="59"/>
        <v>NA</v>
      </c>
      <c r="M335" s="57" t="str">
        <f t="shared" si="60"/>
        <v>NA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252</v>
      </c>
      <c r="C336" s="51" t="s">
        <v>253</v>
      </c>
      <c r="D336" s="56">
        <v>0</v>
      </c>
      <c r="E336" s="56">
        <v>16216</v>
      </c>
      <c r="F336" s="56">
        <v>0</v>
      </c>
      <c r="G336" s="56">
        <v>0</v>
      </c>
      <c r="H336" s="56">
        <v>0</v>
      </c>
      <c r="I336" s="56">
        <f t="shared" si="56"/>
        <v>0</v>
      </c>
      <c r="J336" s="56">
        <f t="shared" si="57"/>
        <v>16216</v>
      </c>
      <c r="K336" s="57">
        <f t="shared" si="58"/>
        <v>1</v>
      </c>
      <c r="L336" s="57">
        <f t="shared" si="59"/>
        <v>-1</v>
      </c>
      <c r="M336" s="57">
        <f t="shared" si="60"/>
        <v>-1</v>
      </c>
      <c r="R336" s="53"/>
      <c r="S336" s="53"/>
      <c r="T336" s="53"/>
      <c r="U336" s="53"/>
      <c r="V336" s="53"/>
    </row>
    <row r="337" spans="2:22" s="51" customFormat="1" x14ac:dyDescent="0.2">
      <c r="B337" s="51" t="s">
        <v>317</v>
      </c>
      <c r="C337" s="51" t="s">
        <v>318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f t="shared" si="56"/>
        <v>0</v>
      </c>
      <c r="J337" s="56">
        <f t="shared" si="57"/>
        <v>0</v>
      </c>
      <c r="K337" s="57" t="str">
        <f t="shared" si="58"/>
        <v>NA</v>
      </c>
      <c r="L337" s="57" t="str">
        <f t="shared" si="59"/>
        <v>NA</v>
      </c>
      <c r="M337" s="57" t="str">
        <f t="shared" si="60"/>
        <v>NA</v>
      </c>
      <c r="R337" s="53"/>
      <c r="S337" s="53"/>
      <c r="T337" s="53"/>
      <c r="U337" s="53"/>
      <c r="V337" s="53"/>
    </row>
    <row r="338" spans="2:22" s="51" customFormat="1" x14ac:dyDescent="0.2">
      <c r="B338" s="51" t="s">
        <v>311</v>
      </c>
      <c r="C338" s="51" t="s">
        <v>312</v>
      </c>
      <c r="D338" s="56">
        <v>0</v>
      </c>
      <c r="E338" s="56">
        <v>11950</v>
      </c>
      <c r="F338" s="56">
        <v>0</v>
      </c>
      <c r="G338" s="56">
        <v>0</v>
      </c>
      <c r="H338" s="56">
        <v>0</v>
      </c>
      <c r="I338" s="56">
        <f t="shared" si="56"/>
        <v>0</v>
      </c>
      <c r="J338" s="56">
        <f t="shared" si="57"/>
        <v>11950</v>
      </c>
      <c r="K338" s="57">
        <f t="shared" si="58"/>
        <v>1</v>
      </c>
      <c r="L338" s="57">
        <f t="shared" si="59"/>
        <v>-1</v>
      </c>
      <c r="M338" s="57">
        <f t="shared" si="60"/>
        <v>-1</v>
      </c>
      <c r="R338" s="53"/>
      <c r="S338" s="53"/>
      <c r="T338" s="53"/>
      <c r="U338" s="53"/>
      <c r="V338" s="53"/>
    </row>
    <row r="339" spans="2:22" s="51" customFormat="1" x14ac:dyDescent="0.2">
      <c r="B339" s="51" t="s">
        <v>126</v>
      </c>
      <c r="C339" s="51" t="s">
        <v>127</v>
      </c>
      <c r="D339" s="56">
        <v>0</v>
      </c>
      <c r="E339" s="56">
        <v>0</v>
      </c>
      <c r="F339" s="56">
        <v>0</v>
      </c>
      <c r="G339" s="56">
        <v>0</v>
      </c>
      <c r="H339" s="56">
        <v>0</v>
      </c>
      <c r="I339" s="56">
        <f t="shared" si="56"/>
        <v>0</v>
      </c>
      <c r="J339" s="56">
        <f t="shared" si="57"/>
        <v>0</v>
      </c>
      <c r="K339" s="57" t="str">
        <f t="shared" si="58"/>
        <v>NA</v>
      </c>
      <c r="L339" s="57" t="str">
        <f t="shared" si="59"/>
        <v>NA</v>
      </c>
      <c r="M339" s="57" t="str">
        <f t="shared" si="60"/>
        <v>NA</v>
      </c>
      <c r="R339" s="53"/>
      <c r="S339" s="53"/>
      <c r="T339" s="53"/>
      <c r="U339" s="53"/>
      <c r="V339" s="53"/>
    </row>
    <row r="340" spans="2:22" s="51" customFormat="1" x14ac:dyDescent="0.2">
      <c r="B340" s="51" t="s">
        <v>128</v>
      </c>
      <c r="C340" s="51" t="s">
        <v>129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f t="shared" si="56"/>
        <v>0</v>
      </c>
      <c r="J340" s="56">
        <f t="shared" si="57"/>
        <v>0</v>
      </c>
      <c r="K340" s="57" t="str">
        <f t="shared" si="58"/>
        <v>NA</v>
      </c>
      <c r="L340" s="57" t="str">
        <f t="shared" si="59"/>
        <v>NA</v>
      </c>
      <c r="M340" s="57" t="str">
        <f t="shared" si="60"/>
        <v>NA</v>
      </c>
      <c r="R340" s="53"/>
      <c r="S340" s="53"/>
      <c r="T340" s="53"/>
      <c r="U340" s="53"/>
      <c r="V340" s="53"/>
    </row>
    <row r="341" spans="2:22" s="51" customFormat="1" x14ac:dyDescent="0.2">
      <c r="B341" s="51" t="s">
        <v>130</v>
      </c>
      <c r="C341" s="51" t="s">
        <v>131</v>
      </c>
      <c r="D341" s="56">
        <v>2444000</v>
      </c>
      <c r="E341" s="56">
        <v>7623791.3799999999</v>
      </c>
      <c r="F341" s="56">
        <v>0</v>
      </c>
      <c r="G341" s="56">
        <v>0</v>
      </c>
      <c r="H341" s="56">
        <v>0</v>
      </c>
      <c r="I341" s="56">
        <f t="shared" si="56"/>
        <v>0</v>
      </c>
      <c r="J341" s="56">
        <f t="shared" si="57"/>
        <v>7623791.3799999999</v>
      </c>
      <c r="K341" s="57">
        <f t="shared" si="58"/>
        <v>1</v>
      </c>
      <c r="L341" s="57">
        <f t="shared" si="59"/>
        <v>-1</v>
      </c>
      <c r="M341" s="57">
        <f t="shared" si="60"/>
        <v>-1</v>
      </c>
      <c r="R341" s="53"/>
      <c r="S341" s="53"/>
      <c r="T341" s="53"/>
      <c r="U341" s="53"/>
      <c r="V341" s="53"/>
    </row>
    <row r="342" spans="2:22" s="51" customFormat="1" x14ac:dyDescent="0.2">
      <c r="B342" s="51" t="s">
        <v>132</v>
      </c>
      <c r="C342" s="51" t="s">
        <v>133</v>
      </c>
      <c r="D342" s="56">
        <v>0</v>
      </c>
      <c r="E342" s="56">
        <v>0</v>
      </c>
      <c r="F342" s="56">
        <v>0</v>
      </c>
      <c r="G342" s="56">
        <v>0</v>
      </c>
      <c r="H342" s="56">
        <v>0</v>
      </c>
      <c r="I342" s="56">
        <f t="shared" si="56"/>
        <v>0</v>
      </c>
      <c r="J342" s="56">
        <f t="shared" si="57"/>
        <v>0</v>
      </c>
      <c r="K342" s="57" t="str">
        <f t="shared" si="58"/>
        <v>NA</v>
      </c>
      <c r="L342" s="57" t="str">
        <f t="shared" si="59"/>
        <v>NA</v>
      </c>
      <c r="M342" s="57" t="str">
        <f t="shared" si="60"/>
        <v>NA</v>
      </c>
      <c r="R342" s="53"/>
      <c r="S342" s="53"/>
      <c r="T342" s="53"/>
      <c r="U342" s="53"/>
      <c r="V342" s="53"/>
    </row>
    <row r="343" spans="2:22" s="51" customFormat="1" x14ac:dyDescent="0.2">
      <c r="B343" s="51" t="s">
        <v>136</v>
      </c>
      <c r="C343" s="51" t="s">
        <v>137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f t="shared" si="56"/>
        <v>0</v>
      </c>
      <c r="J343" s="56">
        <f t="shared" si="57"/>
        <v>0</v>
      </c>
      <c r="K343" s="57" t="str">
        <f t="shared" si="58"/>
        <v>NA</v>
      </c>
      <c r="L343" s="57" t="str">
        <f t="shared" si="59"/>
        <v>NA</v>
      </c>
      <c r="M343" s="57" t="str">
        <f t="shared" si="60"/>
        <v>NA</v>
      </c>
      <c r="R343" s="53"/>
      <c r="S343" s="53"/>
      <c r="T343" s="53"/>
      <c r="U343" s="53"/>
      <c r="V343" s="53"/>
    </row>
    <row r="344" spans="2:22" s="51" customFormat="1" x14ac:dyDescent="0.2">
      <c r="B344" s="51" t="s">
        <v>138</v>
      </c>
      <c r="C344" s="51" t="s">
        <v>139</v>
      </c>
      <c r="D344" s="56">
        <v>0</v>
      </c>
      <c r="E344" s="56">
        <v>0</v>
      </c>
      <c r="F344" s="56">
        <v>0</v>
      </c>
      <c r="G344" s="56">
        <v>0</v>
      </c>
      <c r="H344" s="56">
        <v>0</v>
      </c>
      <c r="I344" s="56">
        <f t="shared" si="56"/>
        <v>0</v>
      </c>
      <c r="J344" s="56">
        <f t="shared" si="57"/>
        <v>0</v>
      </c>
      <c r="K344" s="57" t="str">
        <f t="shared" si="58"/>
        <v>NA</v>
      </c>
      <c r="L344" s="57" t="str">
        <f t="shared" si="59"/>
        <v>NA</v>
      </c>
      <c r="M344" s="57" t="str">
        <f t="shared" si="60"/>
        <v>NA</v>
      </c>
      <c r="R344" s="53"/>
      <c r="S344" s="53"/>
      <c r="T344" s="53"/>
      <c r="U344" s="53"/>
      <c r="V344" s="53"/>
    </row>
    <row r="345" spans="2:22" s="51" customFormat="1" x14ac:dyDescent="0.2">
      <c r="B345" s="51" t="s">
        <v>140</v>
      </c>
      <c r="C345" s="51" t="s">
        <v>141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f t="shared" si="56"/>
        <v>0</v>
      </c>
      <c r="J345" s="56">
        <f t="shared" si="57"/>
        <v>0</v>
      </c>
      <c r="K345" s="57" t="str">
        <f t="shared" si="58"/>
        <v>NA</v>
      </c>
      <c r="L345" s="57" t="str">
        <f t="shared" si="59"/>
        <v>NA</v>
      </c>
      <c r="M345" s="57" t="str">
        <f t="shared" si="60"/>
        <v>NA</v>
      </c>
      <c r="R345" s="53"/>
      <c r="S345" s="53"/>
      <c r="T345" s="53"/>
      <c r="U345" s="53"/>
      <c r="V345" s="53"/>
    </row>
    <row r="346" spans="2:22" s="51" customFormat="1" x14ac:dyDescent="0.2">
      <c r="B346" s="51" t="s">
        <v>154</v>
      </c>
      <c r="C346" s="51" t="s">
        <v>155</v>
      </c>
      <c r="D346" s="56">
        <v>64766</v>
      </c>
      <c r="E346" s="56">
        <v>340062.43999999994</v>
      </c>
      <c r="F346" s="56">
        <v>0</v>
      </c>
      <c r="G346" s="56">
        <v>0</v>
      </c>
      <c r="H346" s="56">
        <v>0</v>
      </c>
      <c r="I346" s="56">
        <f t="shared" si="56"/>
        <v>0</v>
      </c>
      <c r="J346" s="56">
        <f t="shared" si="57"/>
        <v>340062.43999999994</v>
      </c>
      <c r="K346" s="57">
        <f t="shared" si="58"/>
        <v>1</v>
      </c>
      <c r="L346" s="57">
        <f t="shared" si="59"/>
        <v>-1</v>
      </c>
      <c r="M346" s="57">
        <f t="shared" si="60"/>
        <v>-1</v>
      </c>
      <c r="R346" s="53"/>
      <c r="S346" s="53"/>
      <c r="T346" s="53"/>
      <c r="U346" s="53"/>
      <c r="V346" s="53"/>
    </row>
    <row r="347" spans="2:22" s="51" customFormat="1" x14ac:dyDescent="0.2">
      <c r="B347" s="51" t="s">
        <v>156</v>
      </c>
      <c r="C347" s="51" t="s">
        <v>157</v>
      </c>
      <c r="D347" s="56">
        <v>27373820.289999999</v>
      </c>
      <c r="E347" s="56">
        <v>6997650.5899999999</v>
      </c>
      <c r="F347" s="56">
        <v>56804.04</v>
      </c>
      <c r="G347" s="56">
        <v>56804.04</v>
      </c>
      <c r="H347" s="56">
        <v>289187.68</v>
      </c>
      <c r="I347" s="56">
        <f t="shared" si="56"/>
        <v>345991.72</v>
      </c>
      <c r="J347" s="56">
        <f t="shared" si="57"/>
        <v>6651658.8700000001</v>
      </c>
      <c r="K347" s="57">
        <f t="shared" si="58"/>
        <v>0.95055601654440425</v>
      </c>
      <c r="L347" s="57">
        <f t="shared" si="59"/>
        <v>-0.99188241263701049</v>
      </c>
      <c r="M347" s="57">
        <f t="shared" si="60"/>
        <v>-0.902588951644126</v>
      </c>
      <c r="R347" s="53"/>
      <c r="S347" s="53"/>
      <c r="T347" s="53"/>
      <c r="U347" s="53"/>
      <c r="V347" s="53"/>
    </row>
    <row r="348" spans="2:22" s="51" customFormat="1" x14ac:dyDescent="0.2">
      <c r="B348" s="51" t="s">
        <v>335</v>
      </c>
      <c r="C348" s="51" t="s">
        <v>336</v>
      </c>
      <c r="D348" s="56">
        <v>50000</v>
      </c>
      <c r="E348" s="56">
        <v>50000</v>
      </c>
      <c r="F348" s="56">
        <v>0</v>
      </c>
      <c r="G348" s="56">
        <v>0</v>
      </c>
      <c r="H348" s="56">
        <v>0</v>
      </c>
      <c r="I348" s="56">
        <f t="shared" si="56"/>
        <v>0</v>
      </c>
      <c r="J348" s="56">
        <f t="shared" si="57"/>
        <v>50000</v>
      </c>
      <c r="K348" s="57">
        <f t="shared" si="58"/>
        <v>1</v>
      </c>
      <c r="L348" s="57">
        <f t="shared" si="59"/>
        <v>-1</v>
      </c>
      <c r="M348" s="57">
        <f t="shared" si="60"/>
        <v>-1</v>
      </c>
      <c r="R348" s="53"/>
      <c r="S348" s="53"/>
      <c r="T348" s="53"/>
      <c r="U348" s="53"/>
      <c r="V348" s="53"/>
    </row>
    <row r="349" spans="2:22" s="51" customFormat="1" x14ac:dyDescent="0.2">
      <c r="B349" s="51" t="s">
        <v>164</v>
      </c>
      <c r="C349" s="51" t="s">
        <v>165</v>
      </c>
      <c r="D349" s="56">
        <v>7945000</v>
      </c>
      <c r="E349" s="56">
        <v>20000</v>
      </c>
      <c r="F349" s="56">
        <v>233.58</v>
      </c>
      <c r="G349" s="56">
        <v>233.58</v>
      </c>
      <c r="H349" s="56">
        <v>1000</v>
      </c>
      <c r="I349" s="56">
        <f t="shared" si="56"/>
        <v>1233.58</v>
      </c>
      <c r="J349" s="56">
        <f t="shared" si="57"/>
        <v>18766.419999999998</v>
      </c>
      <c r="K349" s="57">
        <f t="shared" si="58"/>
        <v>0.93832099999999996</v>
      </c>
      <c r="L349" s="57">
        <f t="shared" si="59"/>
        <v>-0.98832099999999989</v>
      </c>
      <c r="M349" s="57">
        <f t="shared" si="60"/>
        <v>-0.85985200000000006</v>
      </c>
      <c r="R349" s="53"/>
      <c r="S349" s="53"/>
      <c r="T349" s="53"/>
      <c r="U349" s="53"/>
      <c r="V349" s="53"/>
    </row>
    <row r="350" spans="2:22" s="51" customFormat="1" x14ac:dyDescent="0.2">
      <c r="B350" s="51" t="s">
        <v>341</v>
      </c>
      <c r="C350" s="51" t="s">
        <v>342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56"/>
        <v>0</v>
      </c>
      <c r="J350" s="56">
        <f t="shared" si="57"/>
        <v>0</v>
      </c>
      <c r="K350" s="57" t="str">
        <f t="shared" si="58"/>
        <v>NA</v>
      </c>
      <c r="L350" s="57" t="str">
        <f t="shared" si="59"/>
        <v>NA</v>
      </c>
      <c r="M350" s="57" t="str">
        <f t="shared" si="60"/>
        <v>NA</v>
      </c>
      <c r="R350" s="53"/>
      <c r="S350" s="53"/>
      <c r="T350" s="53"/>
      <c r="U350" s="53"/>
      <c r="V350" s="53"/>
    </row>
    <row r="351" spans="2:22" s="51" customFormat="1" x14ac:dyDescent="0.2">
      <c r="B351" s="51" t="s">
        <v>349</v>
      </c>
      <c r="C351" s="51" t="s">
        <v>350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56"/>
        <v>0</v>
      </c>
      <c r="J351" s="56">
        <f t="shared" si="57"/>
        <v>0</v>
      </c>
      <c r="K351" s="57" t="str">
        <f t="shared" si="58"/>
        <v>NA</v>
      </c>
      <c r="L351" s="57" t="str">
        <f t="shared" si="59"/>
        <v>NA</v>
      </c>
      <c r="M351" s="57" t="str">
        <f t="shared" si="60"/>
        <v>NA</v>
      </c>
      <c r="R351" s="53"/>
      <c r="S351" s="53"/>
      <c r="T351" s="53"/>
      <c r="U351" s="53"/>
      <c r="V351" s="53"/>
    </row>
    <row r="352" spans="2:22" s="51" customFormat="1" x14ac:dyDescent="0.2">
      <c r="B352" s="51" t="s">
        <v>365</v>
      </c>
      <c r="C352" s="51" t="s">
        <v>366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56"/>
        <v>0</v>
      </c>
      <c r="J352" s="56">
        <f t="shared" si="57"/>
        <v>0</v>
      </c>
      <c r="K352" s="57" t="str">
        <f t="shared" si="58"/>
        <v>NA</v>
      </c>
      <c r="L352" s="57" t="str">
        <f t="shared" si="59"/>
        <v>NA</v>
      </c>
      <c r="M352" s="57" t="str">
        <f t="shared" si="60"/>
        <v>NA</v>
      </c>
      <c r="R352" s="53"/>
      <c r="S352" s="53"/>
      <c r="T352" s="53"/>
      <c r="U352" s="53"/>
      <c r="V352" s="53"/>
    </row>
    <row r="353" spans="1:22" s="51" customFormat="1" x14ac:dyDescent="0.2">
      <c r="B353" s="51" t="s">
        <v>240</v>
      </c>
      <c r="C353" s="51" t="s">
        <v>241</v>
      </c>
      <c r="D353" s="56">
        <v>3750000</v>
      </c>
      <c r="E353" s="56">
        <v>7442643</v>
      </c>
      <c r="F353" s="56">
        <v>0</v>
      </c>
      <c r="G353" s="56">
        <v>0</v>
      </c>
      <c r="H353" s="56">
        <v>0</v>
      </c>
      <c r="I353" s="56">
        <f t="shared" si="56"/>
        <v>0</v>
      </c>
      <c r="J353" s="56">
        <f t="shared" si="57"/>
        <v>7442643</v>
      </c>
      <c r="K353" s="57">
        <f t="shared" si="58"/>
        <v>1</v>
      </c>
      <c r="L353" s="57">
        <f t="shared" si="59"/>
        <v>-1</v>
      </c>
      <c r="M353" s="57">
        <f t="shared" si="60"/>
        <v>-1</v>
      </c>
      <c r="R353" s="53"/>
      <c r="S353" s="53"/>
      <c r="T353" s="53"/>
      <c r="U353" s="53"/>
      <c r="V353" s="53"/>
    </row>
    <row r="354" spans="1:22" s="51" customFormat="1" x14ac:dyDescent="0.2">
      <c r="B354" s="51" t="s">
        <v>166</v>
      </c>
      <c r="C354" s="51" t="s">
        <v>167</v>
      </c>
      <c r="D354" s="56">
        <v>0</v>
      </c>
      <c r="E354" s="56">
        <v>42080</v>
      </c>
      <c r="F354" s="56">
        <v>0</v>
      </c>
      <c r="G354" s="56">
        <v>0</v>
      </c>
      <c r="H354" s="56">
        <v>0</v>
      </c>
      <c r="I354" s="56">
        <f t="shared" si="56"/>
        <v>0</v>
      </c>
      <c r="J354" s="56">
        <f t="shared" si="57"/>
        <v>42080</v>
      </c>
      <c r="K354" s="57">
        <f t="shared" si="58"/>
        <v>1</v>
      </c>
      <c r="L354" s="57">
        <f t="shared" si="59"/>
        <v>-1</v>
      </c>
      <c r="M354" s="57">
        <f t="shared" si="60"/>
        <v>-1</v>
      </c>
      <c r="R354" s="53"/>
      <c r="S354" s="53"/>
      <c r="T354" s="53"/>
      <c r="U354" s="53"/>
      <c r="V354" s="53"/>
    </row>
    <row r="355" spans="1:22" s="51" customFormat="1" x14ac:dyDescent="0.2">
      <c r="B355" s="51" t="s">
        <v>172</v>
      </c>
      <c r="C355" s="51" t="s">
        <v>173</v>
      </c>
      <c r="D355" s="56">
        <v>0</v>
      </c>
      <c r="E355" s="56">
        <v>1141050</v>
      </c>
      <c r="F355" s="56">
        <v>0</v>
      </c>
      <c r="G355" s="56">
        <v>0</v>
      </c>
      <c r="H355" s="56">
        <v>0</v>
      </c>
      <c r="I355" s="56">
        <f t="shared" si="56"/>
        <v>0</v>
      </c>
      <c r="J355" s="56">
        <f t="shared" si="57"/>
        <v>1141050</v>
      </c>
      <c r="K355" s="57">
        <f t="shared" si="58"/>
        <v>1</v>
      </c>
      <c r="L355" s="57">
        <f t="shared" si="59"/>
        <v>-1</v>
      </c>
      <c r="M355" s="57">
        <f t="shared" si="60"/>
        <v>-1</v>
      </c>
      <c r="R355" s="53"/>
      <c r="S355" s="53"/>
      <c r="T355" s="53"/>
      <c r="U355" s="53"/>
      <c r="V355" s="53"/>
    </row>
    <row r="356" spans="1:22" s="51" customFormat="1" x14ac:dyDescent="0.2">
      <c r="B356" s="51" t="s">
        <v>182</v>
      </c>
      <c r="C356" s="51" t="s">
        <v>183</v>
      </c>
      <c r="D356" s="56">
        <v>0</v>
      </c>
      <c r="E356" s="56">
        <v>0</v>
      </c>
      <c r="F356" s="56">
        <v>0</v>
      </c>
      <c r="G356" s="56">
        <v>0</v>
      </c>
      <c r="H356" s="56">
        <v>0</v>
      </c>
      <c r="I356" s="56">
        <f t="shared" si="56"/>
        <v>0</v>
      </c>
      <c r="J356" s="56">
        <f t="shared" si="57"/>
        <v>0</v>
      </c>
      <c r="K356" s="57" t="str">
        <f t="shared" si="58"/>
        <v>NA</v>
      </c>
      <c r="L356" s="57" t="str">
        <f t="shared" si="59"/>
        <v>NA</v>
      </c>
      <c r="M356" s="57" t="str">
        <f t="shared" si="60"/>
        <v>NA</v>
      </c>
      <c r="R356" s="53"/>
      <c r="S356" s="53"/>
      <c r="T356" s="53"/>
      <c r="U356" s="53"/>
      <c r="V356" s="53"/>
    </row>
    <row r="357" spans="1:22" s="51" customFormat="1" x14ac:dyDescent="0.2">
      <c r="B357" s="51" t="s">
        <v>186</v>
      </c>
      <c r="C357" s="51" t="s">
        <v>187</v>
      </c>
      <c r="D357" s="56">
        <v>26815394.460000001</v>
      </c>
      <c r="E357" s="56">
        <v>29685894.750000004</v>
      </c>
      <c r="F357" s="56">
        <v>0</v>
      </c>
      <c r="G357" s="56">
        <v>0</v>
      </c>
      <c r="H357" s="56">
        <v>128.29</v>
      </c>
      <c r="I357" s="56">
        <f t="shared" si="56"/>
        <v>128.29</v>
      </c>
      <c r="J357" s="56">
        <f t="shared" si="57"/>
        <v>29685766.460000005</v>
      </c>
      <c r="K357" s="57">
        <f t="shared" si="58"/>
        <v>0.99999567841895687</v>
      </c>
      <c r="L357" s="57">
        <f t="shared" si="59"/>
        <v>-1</v>
      </c>
      <c r="M357" s="57">
        <f t="shared" si="60"/>
        <v>-1</v>
      </c>
      <c r="R357" s="53"/>
      <c r="S357" s="53"/>
      <c r="T357" s="53"/>
      <c r="U357" s="53"/>
      <c r="V357" s="53"/>
    </row>
    <row r="358" spans="1:22" s="51" customFormat="1" x14ac:dyDescent="0.2">
      <c r="B358" s="51" t="s">
        <v>190</v>
      </c>
      <c r="C358" s="51" t="s">
        <v>191</v>
      </c>
      <c r="D358" s="56">
        <v>0</v>
      </c>
      <c r="E358" s="56">
        <v>75</v>
      </c>
      <c r="F358" s="56">
        <v>0</v>
      </c>
      <c r="G358" s="56">
        <v>0</v>
      </c>
      <c r="H358" s="56">
        <v>0</v>
      </c>
      <c r="I358" s="56">
        <f t="shared" si="56"/>
        <v>0</v>
      </c>
      <c r="J358" s="56">
        <f t="shared" si="57"/>
        <v>75</v>
      </c>
      <c r="K358" s="57">
        <f t="shared" si="58"/>
        <v>1</v>
      </c>
      <c r="L358" s="57">
        <f t="shared" si="59"/>
        <v>-1</v>
      </c>
      <c r="M358" s="57">
        <f t="shared" si="60"/>
        <v>-1</v>
      </c>
      <c r="R358" s="53"/>
      <c r="S358" s="53"/>
      <c r="T358" s="53"/>
      <c r="U358" s="53"/>
      <c r="V358" s="53"/>
    </row>
    <row r="359" spans="1:22" s="51" customFormat="1" x14ac:dyDescent="0.2">
      <c r="B359" s="51" t="s">
        <v>194</v>
      </c>
      <c r="C359" s="51" t="s">
        <v>195</v>
      </c>
      <c r="D359" s="56">
        <v>3054608.67</v>
      </c>
      <c r="E359" s="56">
        <v>3551514.83</v>
      </c>
      <c r="F359" s="56">
        <v>0</v>
      </c>
      <c r="G359" s="56">
        <v>0</v>
      </c>
      <c r="H359" s="56">
        <v>1037.0999999999999</v>
      </c>
      <c r="I359" s="56">
        <f t="shared" si="56"/>
        <v>1037.0999999999999</v>
      </c>
      <c r="J359" s="56">
        <f t="shared" si="57"/>
        <v>3550477.73</v>
      </c>
      <c r="K359" s="57">
        <f t="shared" si="58"/>
        <v>0.99970798376195991</v>
      </c>
      <c r="L359" s="57">
        <f t="shared" si="59"/>
        <v>-1</v>
      </c>
      <c r="M359" s="57">
        <f t="shared" si="60"/>
        <v>-1</v>
      </c>
      <c r="R359" s="53"/>
      <c r="S359" s="53"/>
      <c r="T359" s="53"/>
      <c r="U359" s="53"/>
      <c r="V359" s="53"/>
    </row>
    <row r="360" spans="1:22" s="51" customFormat="1" x14ac:dyDescent="0.2">
      <c r="B360" s="51" t="s">
        <v>198</v>
      </c>
      <c r="C360" s="51" t="s">
        <v>199</v>
      </c>
      <c r="D360" s="56">
        <v>0</v>
      </c>
      <c r="E360" s="56">
        <v>1858781.05</v>
      </c>
      <c r="F360" s="56">
        <v>0</v>
      </c>
      <c r="G360" s="56">
        <v>0</v>
      </c>
      <c r="H360" s="56">
        <v>0</v>
      </c>
      <c r="I360" s="56">
        <f t="shared" si="56"/>
        <v>0</v>
      </c>
      <c r="J360" s="56">
        <f t="shared" si="57"/>
        <v>1858781.05</v>
      </c>
      <c r="K360" s="57">
        <f t="shared" si="58"/>
        <v>1</v>
      </c>
      <c r="L360" s="57">
        <f t="shared" si="59"/>
        <v>-1</v>
      </c>
      <c r="M360" s="57">
        <f t="shared" si="60"/>
        <v>-1</v>
      </c>
      <c r="R360" s="53"/>
      <c r="S360" s="53"/>
      <c r="T360" s="53"/>
      <c r="U360" s="53"/>
      <c r="V360" s="53"/>
    </row>
    <row r="361" spans="1:22" s="51" customFormat="1" x14ac:dyDescent="0.2">
      <c r="B361" s="51" t="s">
        <v>260</v>
      </c>
      <c r="C361" s="51" t="s">
        <v>261</v>
      </c>
      <c r="D361" s="56">
        <v>7204</v>
      </c>
      <c r="E361" s="56">
        <v>3124</v>
      </c>
      <c r="F361" s="56">
        <v>0</v>
      </c>
      <c r="G361" s="56">
        <v>0</v>
      </c>
      <c r="H361" s="56">
        <v>0</v>
      </c>
      <c r="I361" s="56">
        <f t="shared" si="56"/>
        <v>0</v>
      </c>
      <c r="J361" s="56">
        <f t="shared" si="57"/>
        <v>3124</v>
      </c>
      <c r="K361" s="57">
        <f t="shared" si="58"/>
        <v>1</v>
      </c>
      <c r="L361" s="57">
        <f t="shared" si="59"/>
        <v>-1</v>
      </c>
      <c r="M361" s="57">
        <f t="shared" si="60"/>
        <v>-1</v>
      </c>
      <c r="R361" s="53"/>
      <c r="S361" s="53"/>
      <c r="T361" s="53"/>
      <c r="U361" s="53"/>
      <c r="V361" s="53"/>
    </row>
    <row r="362" spans="1:22" s="51" customFormat="1" x14ac:dyDescent="0.2">
      <c r="B362" s="51" t="s">
        <v>208</v>
      </c>
      <c r="C362" s="51" t="s">
        <v>209</v>
      </c>
      <c r="D362" s="56">
        <v>0</v>
      </c>
      <c r="E362" s="56">
        <v>0</v>
      </c>
      <c r="F362" s="56">
        <v>0</v>
      </c>
      <c r="G362" s="56">
        <v>0</v>
      </c>
      <c r="H362" s="56">
        <v>37023</v>
      </c>
      <c r="I362" s="56">
        <f t="shared" si="56"/>
        <v>37023</v>
      </c>
      <c r="J362" s="56">
        <f t="shared" si="57"/>
        <v>-37023</v>
      </c>
      <c r="K362" s="57" t="str">
        <f t="shared" si="58"/>
        <v>NA</v>
      </c>
      <c r="L362" s="57" t="str">
        <f t="shared" si="59"/>
        <v>NA</v>
      </c>
      <c r="M362" s="57" t="str">
        <f t="shared" si="60"/>
        <v>NA</v>
      </c>
      <c r="R362" s="53"/>
      <c r="S362" s="53"/>
      <c r="T362" s="53"/>
      <c r="U362" s="53"/>
      <c r="V362" s="53"/>
    </row>
    <row r="363" spans="1:22" s="51" customFormat="1" x14ac:dyDescent="0.2">
      <c r="B363" s="51" t="s">
        <v>210</v>
      </c>
      <c r="C363" s="51" t="s">
        <v>211</v>
      </c>
      <c r="D363" s="56">
        <v>0</v>
      </c>
      <c r="E363" s="56">
        <v>460094.2</v>
      </c>
      <c r="F363" s="56">
        <v>0</v>
      </c>
      <c r="G363" s="56">
        <v>0</v>
      </c>
      <c r="H363" s="56">
        <v>0</v>
      </c>
      <c r="I363" s="56">
        <f t="shared" si="56"/>
        <v>0</v>
      </c>
      <c r="J363" s="56">
        <f t="shared" si="57"/>
        <v>460094.2</v>
      </c>
      <c r="K363" s="57">
        <f t="shared" si="58"/>
        <v>1</v>
      </c>
      <c r="L363" s="57">
        <f t="shared" si="59"/>
        <v>-1</v>
      </c>
      <c r="M363" s="57">
        <f t="shared" si="60"/>
        <v>-1</v>
      </c>
      <c r="R363" s="53"/>
      <c r="S363" s="53"/>
      <c r="T363" s="53"/>
      <c r="U363" s="53"/>
      <c r="V363" s="53"/>
    </row>
    <row r="364" spans="1:22" s="51" customFormat="1" x14ac:dyDescent="0.2">
      <c r="B364" s="51" t="s">
        <v>212</v>
      </c>
      <c r="C364" s="51" t="s">
        <v>213</v>
      </c>
      <c r="D364" s="56">
        <v>3750000</v>
      </c>
      <c r="E364" s="56">
        <v>0</v>
      </c>
      <c r="F364" s="56">
        <v>11217.2</v>
      </c>
      <c r="G364" s="56">
        <v>11217.2</v>
      </c>
      <c r="H364" s="56">
        <v>1251237.1300000001</v>
      </c>
      <c r="I364" s="56">
        <f t="shared" si="56"/>
        <v>1262454.33</v>
      </c>
      <c r="J364" s="56">
        <f t="shared" si="57"/>
        <v>-1262454.33</v>
      </c>
      <c r="K364" s="57" t="str">
        <f t="shared" si="58"/>
        <v>NA</v>
      </c>
      <c r="L364" s="57" t="str">
        <f t="shared" si="59"/>
        <v>NA</v>
      </c>
      <c r="M364" s="57" t="str">
        <f t="shared" si="60"/>
        <v>NA</v>
      </c>
      <c r="R364" s="53"/>
      <c r="S364" s="53"/>
      <c r="T364" s="53"/>
      <c r="U364" s="53"/>
      <c r="V364" s="53"/>
    </row>
    <row r="365" spans="1:22" s="51" customFormat="1" x14ac:dyDescent="0.2">
      <c r="B365" s="51" t="s">
        <v>214</v>
      </c>
      <c r="C365" s="51" t="s">
        <v>215</v>
      </c>
      <c r="D365" s="56">
        <v>-55995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56"/>
        <v>0</v>
      </c>
      <c r="J365" s="56">
        <f t="shared" si="57"/>
        <v>0</v>
      </c>
      <c r="K365" s="57" t="str">
        <f t="shared" si="58"/>
        <v>NA</v>
      </c>
      <c r="L365" s="57" t="str">
        <f t="shared" si="59"/>
        <v>NA</v>
      </c>
      <c r="M365" s="57" t="str">
        <f t="shared" si="60"/>
        <v>NA</v>
      </c>
      <c r="R365" s="53"/>
      <c r="S365" s="53"/>
      <c r="T365" s="53"/>
      <c r="U365" s="53"/>
      <c r="V365" s="53"/>
    </row>
    <row r="366" spans="1:22" s="51" customFormat="1" x14ac:dyDescent="0.2">
      <c r="B366" s="51" t="s">
        <v>216</v>
      </c>
      <c r="C366" s="51" t="s">
        <v>217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56"/>
        <v>0</v>
      </c>
      <c r="J366" s="56">
        <f t="shared" si="57"/>
        <v>0</v>
      </c>
      <c r="K366" s="57" t="str">
        <f t="shared" si="58"/>
        <v>NA</v>
      </c>
      <c r="L366" s="57" t="str">
        <f t="shared" si="59"/>
        <v>NA</v>
      </c>
      <c r="M366" s="57" t="str">
        <f t="shared" si="60"/>
        <v>NA</v>
      </c>
      <c r="R366" s="53"/>
      <c r="S366" s="53"/>
      <c r="T366" s="53"/>
      <c r="U366" s="53"/>
      <c r="V366" s="53"/>
    </row>
    <row r="367" spans="1:22" s="51" customFormat="1" x14ac:dyDescent="0.2">
      <c r="A367" s="63" t="s">
        <v>383</v>
      </c>
      <c r="B367" s="63"/>
      <c r="C367" s="63"/>
      <c r="D367" s="64">
        <v>75198798.420000002</v>
      </c>
      <c r="E367" s="64">
        <v>59244927.240000002</v>
      </c>
      <c r="F367" s="64">
        <v>68254.820000000007</v>
      </c>
      <c r="G367" s="64">
        <v>68254.820000000007</v>
      </c>
      <c r="H367" s="64">
        <v>1579613.2000000002</v>
      </c>
      <c r="I367" s="64">
        <f t="shared" si="56"/>
        <v>1647868.0200000003</v>
      </c>
      <c r="J367" s="64">
        <f t="shared" si="57"/>
        <v>57597059.219999999</v>
      </c>
      <c r="K367" s="65">
        <f t="shared" si="58"/>
        <v>0.97218550014713456</v>
      </c>
      <c r="L367" s="65">
        <f t="shared" si="59"/>
        <v>-0.99884792127900668</v>
      </c>
      <c r="M367" s="65">
        <f t="shared" si="60"/>
        <v>-0.98617505534808036</v>
      </c>
      <c r="R367" s="53"/>
      <c r="S367" s="53"/>
      <c r="T367" s="53"/>
      <c r="U367" s="53"/>
      <c r="V367" s="53"/>
    </row>
    <row r="368" spans="1:22" s="51" customFormat="1" x14ac:dyDescent="0.2">
      <c r="A368" s="51" t="s">
        <v>384</v>
      </c>
      <c r="B368" s="51" t="s">
        <v>104</v>
      </c>
      <c r="C368" s="51" t="s">
        <v>105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56"/>
        <v>0</v>
      </c>
      <c r="J368" s="56">
        <f t="shared" si="57"/>
        <v>0</v>
      </c>
      <c r="K368" s="57" t="str">
        <f t="shared" si="58"/>
        <v>NA</v>
      </c>
      <c r="L368" s="57" t="str">
        <f t="shared" si="59"/>
        <v>NA</v>
      </c>
      <c r="M368" s="57" t="str">
        <f t="shared" si="60"/>
        <v>NA</v>
      </c>
      <c r="R368" s="53"/>
      <c r="S368" s="53"/>
      <c r="T368" s="53"/>
      <c r="U368" s="53"/>
      <c r="V368" s="53"/>
    </row>
    <row r="369" spans="2:22" s="51" customFormat="1" x14ac:dyDescent="0.2">
      <c r="B369" s="51" t="s">
        <v>252</v>
      </c>
      <c r="C369" s="51" t="s">
        <v>253</v>
      </c>
      <c r="D369" s="56">
        <v>0</v>
      </c>
      <c r="E369" s="56">
        <v>782512</v>
      </c>
      <c r="F369" s="56">
        <v>510</v>
      </c>
      <c r="G369" s="56">
        <v>510</v>
      </c>
      <c r="H369" s="56">
        <v>77040.3</v>
      </c>
      <c r="I369" s="56">
        <f t="shared" si="56"/>
        <v>77550.3</v>
      </c>
      <c r="J369" s="56">
        <f t="shared" si="57"/>
        <v>704961.7</v>
      </c>
      <c r="K369" s="57">
        <f t="shared" si="58"/>
        <v>0.90089570511378736</v>
      </c>
      <c r="L369" s="57">
        <f t="shared" si="59"/>
        <v>-0.99934825280634676</v>
      </c>
      <c r="M369" s="57">
        <f t="shared" si="60"/>
        <v>-0.99217903367616089</v>
      </c>
      <c r="R369" s="53"/>
      <c r="S369" s="53"/>
      <c r="T369" s="53"/>
      <c r="U369" s="53"/>
      <c r="V369" s="53"/>
    </row>
    <row r="370" spans="2:22" s="51" customFormat="1" x14ac:dyDescent="0.2">
      <c r="B370" s="51" t="s">
        <v>317</v>
      </c>
      <c r="C370" s="51" t="s">
        <v>318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56"/>
        <v>0</v>
      </c>
      <c r="J370" s="56">
        <f t="shared" si="57"/>
        <v>0</v>
      </c>
      <c r="K370" s="57" t="str">
        <f t="shared" si="58"/>
        <v>NA</v>
      </c>
      <c r="L370" s="57" t="str">
        <f t="shared" si="59"/>
        <v>NA</v>
      </c>
      <c r="M370" s="57" t="str">
        <f t="shared" si="60"/>
        <v>NA</v>
      </c>
      <c r="R370" s="53"/>
      <c r="S370" s="53"/>
      <c r="T370" s="53"/>
      <c r="U370" s="53"/>
      <c r="V370" s="53"/>
    </row>
    <row r="371" spans="2:22" s="51" customFormat="1" x14ac:dyDescent="0.2">
      <c r="B371" s="51" t="s">
        <v>311</v>
      </c>
      <c r="C371" s="51" t="s">
        <v>312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56"/>
        <v>0</v>
      </c>
      <c r="J371" s="56">
        <f t="shared" si="57"/>
        <v>0</v>
      </c>
      <c r="K371" s="57" t="str">
        <f t="shared" si="58"/>
        <v>NA</v>
      </c>
      <c r="L371" s="57" t="str">
        <f t="shared" si="59"/>
        <v>NA</v>
      </c>
      <c r="M371" s="57" t="str">
        <f t="shared" si="60"/>
        <v>NA</v>
      </c>
      <c r="R371" s="53"/>
      <c r="S371" s="53"/>
      <c r="T371" s="53"/>
      <c r="U371" s="53"/>
      <c r="V371" s="53"/>
    </row>
    <row r="372" spans="2:22" s="51" customFormat="1" x14ac:dyDescent="0.2">
      <c r="B372" s="51" t="s">
        <v>126</v>
      </c>
      <c r="C372" s="51" t="s">
        <v>127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56"/>
        <v>0</v>
      </c>
      <c r="J372" s="56">
        <f t="shared" si="57"/>
        <v>0</v>
      </c>
      <c r="K372" s="57" t="str">
        <f t="shared" si="58"/>
        <v>NA</v>
      </c>
      <c r="L372" s="57" t="str">
        <f t="shared" si="59"/>
        <v>NA</v>
      </c>
      <c r="M372" s="57" t="str">
        <f t="shared" si="60"/>
        <v>NA</v>
      </c>
      <c r="R372" s="53"/>
      <c r="S372" s="53"/>
      <c r="T372" s="53"/>
      <c r="U372" s="53"/>
      <c r="V372" s="53"/>
    </row>
    <row r="373" spans="2:22" s="51" customFormat="1" x14ac:dyDescent="0.2">
      <c r="B373" s="51" t="s">
        <v>128</v>
      </c>
      <c r="C373" s="51" t="s">
        <v>129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56"/>
        <v>0</v>
      </c>
      <c r="J373" s="56">
        <f t="shared" si="57"/>
        <v>0</v>
      </c>
      <c r="K373" s="57" t="str">
        <f t="shared" si="58"/>
        <v>NA</v>
      </c>
      <c r="L373" s="57" t="str">
        <f t="shared" si="59"/>
        <v>NA</v>
      </c>
      <c r="M373" s="57" t="str">
        <f t="shared" si="60"/>
        <v>NA</v>
      </c>
      <c r="R373" s="53"/>
      <c r="S373" s="53"/>
      <c r="T373" s="53"/>
      <c r="U373" s="53"/>
      <c r="V373" s="53"/>
    </row>
    <row r="374" spans="2:22" s="51" customFormat="1" x14ac:dyDescent="0.2">
      <c r="B374" s="51" t="s">
        <v>130</v>
      </c>
      <c r="C374" s="51" t="s">
        <v>131</v>
      </c>
      <c r="D374" s="56">
        <v>1300000</v>
      </c>
      <c r="E374" s="56">
        <v>4323449.07</v>
      </c>
      <c r="F374" s="56">
        <v>0</v>
      </c>
      <c r="G374" s="56">
        <v>0</v>
      </c>
      <c r="H374" s="56">
        <v>0</v>
      </c>
      <c r="I374" s="56">
        <f t="shared" si="56"/>
        <v>0</v>
      </c>
      <c r="J374" s="56">
        <f t="shared" si="57"/>
        <v>4323449.07</v>
      </c>
      <c r="K374" s="57">
        <f t="shared" si="58"/>
        <v>1</v>
      </c>
      <c r="L374" s="57">
        <f t="shared" si="59"/>
        <v>-1</v>
      </c>
      <c r="M374" s="57">
        <f t="shared" si="60"/>
        <v>-1</v>
      </c>
      <c r="R374" s="53"/>
      <c r="S374" s="53"/>
      <c r="T374" s="53"/>
      <c r="U374" s="53"/>
      <c r="V374" s="53"/>
    </row>
    <row r="375" spans="2:22" s="51" customFormat="1" x14ac:dyDescent="0.2">
      <c r="B375" s="51" t="s">
        <v>136</v>
      </c>
      <c r="C375" s="51" t="s">
        <v>137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56"/>
        <v>0</v>
      </c>
      <c r="J375" s="56">
        <f t="shared" si="57"/>
        <v>0</v>
      </c>
      <c r="K375" s="57" t="str">
        <f t="shared" si="58"/>
        <v>NA</v>
      </c>
      <c r="L375" s="57" t="str">
        <f t="shared" si="59"/>
        <v>NA</v>
      </c>
      <c r="M375" s="57" t="str">
        <f t="shared" si="60"/>
        <v>NA</v>
      </c>
      <c r="R375" s="53"/>
      <c r="S375" s="53"/>
      <c r="T375" s="53"/>
      <c r="U375" s="53"/>
      <c r="V375" s="53"/>
    </row>
    <row r="376" spans="2:22" s="51" customFormat="1" x14ac:dyDescent="0.2">
      <c r="B376" s="51" t="s">
        <v>138</v>
      </c>
      <c r="C376" s="51" t="s">
        <v>139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56"/>
        <v>0</v>
      </c>
      <c r="J376" s="56">
        <f t="shared" si="57"/>
        <v>0</v>
      </c>
      <c r="K376" s="57" t="str">
        <f t="shared" si="58"/>
        <v>NA</v>
      </c>
      <c r="L376" s="57" t="str">
        <f t="shared" si="59"/>
        <v>NA</v>
      </c>
      <c r="M376" s="57" t="str">
        <f t="shared" si="60"/>
        <v>NA</v>
      </c>
      <c r="R376" s="53"/>
      <c r="S376" s="53"/>
      <c r="T376" s="53"/>
      <c r="U376" s="53"/>
      <c r="V376" s="53"/>
    </row>
    <row r="377" spans="2:22" s="51" customFormat="1" x14ac:dyDescent="0.2">
      <c r="B377" s="51" t="s">
        <v>140</v>
      </c>
      <c r="C377" s="51" t="s">
        <v>141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56"/>
        <v>0</v>
      </c>
      <c r="J377" s="56">
        <f t="shared" si="57"/>
        <v>0</v>
      </c>
      <c r="K377" s="57" t="str">
        <f t="shared" si="58"/>
        <v>NA</v>
      </c>
      <c r="L377" s="57" t="str">
        <f t="shared" si="59"/>
        <v>NA</v>
      </c>
      <c r="M377" s="57" t="str">
        <f t="shared" si="60"/>
        <v>NA</v>
      </c>
      <c r="R377" s="53"/>
      <c r="S377" s="53"/>
      <c r="T377" s="53"/>
      <c r="U377" s="53"/>
      <c r="V377" s="53"/>
    </row>
    <row r="378" spans="2:22" s="51" customFormat="1" x14ac:dyDescent="0.2">
      <c r="B378" s="51" t="s">
        <v>154</v>
      </c>
      <c r="C378" s="51" t="s">
        <v>155</v>
      </c>
      <c r="D378" s="56">
        <v>34450</v>
      </c>
      <c r="E378" s="56">
        <v>274847.27</v>
      </c>
      <c r="F378" s="56">
        <v>0</v>
      </c>
      <c r="G378" s="56">
        <v>0</v>
      </c>
      <c r="H378" s="56">
        <v>0</v>
      </c>
      <c r="I378" s="56">
        <f t="shared" si="56"/>
        <v>0</v>
      </c>
      <c r="J378" s="56">
        <f t="shared" si="57"/>
        <v>274847.27</v>
      </c>
      <c r="K378" s="57">
        <f t="shared" si="58"/>
        <v>1</v>
      </c>
      <c r="L378" s="57">
        <f t="shared" si="59"/>
        <v>-1</v>
      </c>
      <c r="M378" s="57">
        <f t="shared" si="60"/>
        <v>-1</v>
      </c>
      <c r="R378" s="53"/>
      <c r="S378" s="53"/>
      <c r="T378" s="53"/>
      <c r="U378" s="53"/>
      <c r="V378" s="53"/>
    </row>
    <row r="379" spans="2:22" s="51" customFormat="1" x14ac:dyDescent="0.2">
      <c r="B379" s="51" t="s">
        <v>156</v>
      </c>
      <c r="C379" s="51" t="s">
        <v>157</v>
      </c>
      <c r="D379" s="56">
        <v>26102645</v>
      </c>
      <c r="E379" s="56">
        <v>566</v>
      </c>
      <c r="F379" s="56">
        <v>0</v>
      </c>
      <c r="G379" s="56">
        <v>0</v>
      </c>
      <c r="H379" s="56">
        <v>0</v>
      </c>
      <c r="I379" s="56">
        <f t="shared" ref="I379:I507" si="61">SUM(G379:H379)</f>
        <v>0</v>
      </c>
      <c r="J379" s="56">
        <f t="shared" ref="J379:J507" si="62">E379-I379</f>
        <v>566</v>
      </c>
      <c r="K379" s="57">
        <f t="shared" ref="K379:K507" si="63">IF(E379=0,"NA",J379/E379)</f>
        <v>1</v>
      </c>
      <c r="L379" s="57">
        <f t="shared" ref="L379:L507" si="64">IF(E379=0,"NA",(  ( F379 - (E379/$L$6)) / (E379/$L$6)))</f>
        <v>-1</v>
      </c>
      <c r="M379" s="57">
        <f t="shared" ref="M379:M507" si="65">IF(E379=0,"NA",(  ( G379 - ($M$6*(E379/12))) / ($M$6*(E379/12))))</f>
        <v>-1</v>
      </c>
      <c r="R379" s="53"/>
      <c r="S379" s="53"/>
      <c r="T379" s="53"/>
      <c r="U379" s="53"/>
      <c r="V379" s="53"/>
    </row>
    <row r="380" spans="2:22" s="51" customFormat="1" x14ac:dyDescent="0.2">
      <c r="B380" s="51" t="s">
        <v>164</v>
      </c>
      <c r="C380" s="51" t="s">
        <v>165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f t="shared" si="61"/>
        <v>0</v>
      </c>
      <c r="J380" s="56">
        <f t="shared" si="62"/>
        <v>0</v>
      </c>
      <c r="K380" s="57" t="str">
        <f t="shared" si="63"/>
        <v>NA</v>
      </c>
      <c r="L380" s="57" t="str">
        <f t="shared" si="64"/>
        <v>NA</v>
      </c>
      <c r="M380" s="57" t="str">
        <f t="shared" si="65"/>
        <v>NA</v>
      </c>
      <c r="R380" s="53"/>
      <c r="S380" s="53"/>
      <c r="T380" s="53"/>
      <c r="U380" s="53"/>
      <c r="V380" s="53"/>
    </row>
    <row r="381" spans="2:22" s="51" customFormat="1" x14ac:dyDescent="0.2">
      <c r="B381" s="51" t="s">
        <v>244</v>
      </c>
      <c r="C381" s="51" t="s">
        <v>245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61"/>
        <v>0</v>
      </c>
      <c r="J381" s="56">
        <f t="shared" si="62"/>
        <v>0</v>
      </c>
      <c r="K381" s="57" t="str">
        <f t="shared" si="63"/>
        <v>NA</v>
      </c>
      <c r="L381" s="57" t="str">
        <f t="shared" si="64"/>
        <v>NA</v>
      </c>
      <c r="M381" s="57" t="str">
        <f t="shared" si="65"/>
        <v>NA</v>
      </c>
      <c r="R381" s="53"/>
      <c r="S381" s="53"/>
      <c r="T381" s="53"/>
      <c r="U381" s="53"/>
      <c r="V381" s="53"/>
    </row>
    <row r="382" spans="2:22" s="51" customFormat="1" x14ac:dyDescent="0.2">
      <c r="B382" s="51" t="s">
        <v>279</v>
      </c>
      <c r="C382" s="51" t="s">
        <v>280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61"/>
        <v>0</v>
      </c>
      <c r="J382" s="56">
        <f t="shared" si="62"/>
        <v>0</v>
      </c>
      <c r="K382" s="57" t="str">
        <f t="shared" si="63"/>
        <v>NA</v>
      </c>
      <c r="L382" s="57" t="str">
        <f t="shared" si="64"/>
        <v>NA</v>
      </c>
      <c r="M382" s="57" t="str">
        <f t="shared" si="65"/>
        <v>NA</v>
      </c>
      <c r="R382" s="53"/>
      <c r="S382" s="53"/>
      <c r="T382" s="53"/>
      <c r="U382" s="53"/>
      <c r="V382" s="53"/>
    </row>
    <row r="383" spans="2:22" s="51" customFormat="1" x14ac:dyDescent="0.2">
      <c r="B383" s="51" t="s">
        <v>178</v>
      </c>
      <c r="C383" s="51" t="s">
        <v>179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61"/>
        <v>0</v>
      </c>
      <c r="J383" s="56">
        <f t="shared" si="62"/>
        <v>0</v>
      </c>
      <c r="K383" s="57" t="str">
        <f t="shared" si="63"/>
        <v>NA</v>
      </c>
      <c r="L383" s="57" t="str">
        <f t="shared" si="64"/>
        <v>NA</v>
      </c>
      <c r="M383" s="57" t="str">
        <f t="shared" si="65"/>
        <v>NA</v>
      </c>
      <c r="R383" s="53"/>
      <c r="S383" s="53"/>
      <c r="T383" s="53"/>
      <c r="U383" s="53"/>
      <c r="V383" s="53"/>
    </row>
    <row r="384" spans="2:22" s="51" customFormat="1" x14ac:dyDescent="0.2">
      <c r="B384" s="51" t="s">
        <v>184</v>
      </c>
      <c r="C384" s="51" t="s">
        <v>185</v>
      </c>
      <c r="D384" s="56">
        <v>0</v>
      </c>
      <c r="E384" s="56">
        <v>0</v>
      </c>
      <c r="F384" s="56">
        <v>0</v>
      </c>
      <c r="G384" s="56">
        <v>0</v>
      </c>
      <c r="H384" s="56">
        <v>4920</v>
      </c>
      <c r="I384" s="56">
        <f t="shared" si="61"/>
        <v>4920</v>
      </c>
      <c r="J384" s="56">
        <f t="shared" si="62"/>
        <v>-4920</v>
      </c>
      <c r="K384" s="57" t="str">
        <f t="shared" si="63"/>
        <v>NA</v>
      </c>
      <c r="L384" s="57" t="str">
        <f t="shared" si="64"/>
        <v>NA</v>
      </c>
      <c r="M384" s="57" t="str">
        <f t="shared" si="65"/>
        <v>NA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186</v>
      </c>
      <c r="C385" s="51" t="s">
        <v>187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61"/>
        <v>0</v>
      </c>
      <c r="J385" s="56">
        <f t="shared" si="62"/>
        <v>0</v>
      </c>
      <c r="K385" s="57" t="str">
        <f t="shared" si="63"/>
        <v>NA</v>
      </c>
      <c r="L385" s="57" t="str">
        <f t="shared" si="64"/>
        <v>NA</v>
      </c>
      <c r="M385" s="57" t="str">
        <f t="shared" si="65"/>
        <v>NA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194</v>
      </c>
      <c r="C386" s="51" t="s">
        <v>195</v>
      </c>
      <c r="D386" s="56">
        <v>0</v>
      </c>
      <c r="E386" s="56">
        <v>0</v>
      </c>
      <c r="F386" s="56">
        <v>0</v>
      </c>
      <c r="G386" s="56">
        <v>0</v>
      </c>
      <c r="H386" s="56">
        <v>57292</v>
      </c>
      <c r="I386" s="56">
        <f t="shared" si="61"/>
        <v>57292</v>
      </c>
      <c r="J386" s="56">
        <f t="shared" si="62"/>
        <v>-57292</v>
      </c>
      <c r="K386" s="57" t="str">
        <f t="shared" si="63"/>
        <v>NA</v>
      </c>
      <c r="L386" s="57" t="str">
        <f t="shared" si="64"/>
        <v>NA</v>
      </c>
      <c r="M386" s="57" t="str">
        <f t="shared" si="65"/>
        <v>NA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260</v>
      </c>
      <c r="C387" s="51" t="s">
        <v>261</v>
      </c>
      <c r="D387" s="56">
        <v>0</v>
      </c>
      <c r="E387" s="56">
        <v>453771.88</v>
      </c>
      <c r="F387" s="56">
        <v>124.5</v>
      </c>
      <c r="G387" s="56">
        <v>124.5</v>
      </c>
      <c r="H387" s="56">
        <v>38234.380000000005</v>
      </c>
      <c r="I387" s="56">
        <f t="shared" si="61"/>
        <v>38358.880000000005</v>
      </c>
      <c r="J387" s="56">
        <f t="shared" si="62"/>
        <v>415413</v>
      </c>
      <c r="K387" s="57">
        <f t="shared" si="63"/>
        <v>0.91546659964914523</v>
      </c>
      <c r="L387" s="57">
        <f t="shared" si="64"/>
        <v>-0.99972563306479023</v>
      </c>
      <c r="M387" s="57">
        <f t="shared" si="65"/>
        <v>-0.99670759677748211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212</v>
      </c>
      <c r="C388" s="51" t="s">
        <v>213</v>
      </c>
      <c r="D388" s="56">
        <v>0</v>
      </c>
      <c r="E388" s="56">
        <v>18702327.449999999</v>
      </c>
      <c r="F388" s="56">
        <v>0</v>
      </c>
      <c r="G388" s="56">
        <v>0</v>
      </c>
      <c r="H388" s="56">
        <v>2143267.1</v>
      </c>
      <c r="I388" s="56">
        <f t="shared" si="61"/>
        <v>2143267.1</v>
      </c>
      <c r="J388" s="56">
        <f t="shared" si="62"/>
        <v>16559060.35</v>
      </c>
      <c r="K388" s="57">
        <f t="shared" si="63"/>
        <v>0.8854010493758091</v>
      </c>
      <c r="L388" s="57">
        <f t="shared" si="64"/>
        <v>-1</v>
      </c>
      <c r="M388" s="57">
        <f t="shared" si="65"/>
        <v>-1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450</v>
      </c>
      <c r="C389" s="51" t="s">
        <v>451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61"/>
        <v>0</v>
      </c>
      <c r="J389" s="56">
        <f t="shared" si="62"/>
        <v>0</v>
      </c>
      <c r="K389" s="57" t="str">
        <f t="shared" si="63"/>
        <v>NA</v>
      </c>
      <c r="L389" s="57" t="str">
        <f t="shared" si="64"/>
        <v>NA</v>
      </c>
      <c r="M389" s="57" t="str">
        <f t="shared" si="65"/>
        <v>NA</v>
      </c>
      <c r="R389" s="53"/>
      <c r="S389" s="53"/>
      <c r="T389" s="53"/>
      <c r="U389" s="53"/>
      <c r="V389" s="53"/>
    </row>
    <row r="390" spans="1:22" s="51" customFormat="1" x14ac:dyDescent="0.2">
      <c r="A390" s="63" t="s">
        <v>391</v>
      </c>
      <c r="B390" s="63"/>
      <c r="C390" s="63"/>
      <c r="D390" s="64">
        <v>27437095</v>
      </c>
      <c r="E390" s="64">
        <v>24537473.669999998</v>
      </c>
      <c r="F390" s="64">
        <v>634.5</v>
      </c>
      <c r="G390" s="64">
        <v>634.5</v>
      </c>
      <c r="H390" s="64">
        <v>2320753.7800000003</v>
      </c>
      <c r="I390" s="64">
        <f t="shared" si="61"/>
        <v>2321388.2800000003</v>
      </c>
      <c r="J390" s="64">
        <f t="shared" si="62"/>
        <v>22216085.389999997</v>
      </c>
      <c r="K390" s="65">
        <f t="shared" si="63"/>
        <v>0.90539416114226234</v>
      </c>
      <c r="L390" s="65">
        <f t="shared" si="64"/>
        <v>-0.99997414159222209</v>
      </c>
      <c r="M390" s="65">
        <f t="shared" si="65"/>
        <v>-0.99968969910666439</v>
      </c>
      <c r="R390" s="53"/>
      <c r="S390" s="53"/>
      <c r="T390" s="53"/>
      <c r="U390" s="53"/>
      <c r="V390" s="53"/>
    </row>
    <row r="391" spans="1:22" s="51" customFormat="1" x14ac:dyDescent="0.2">
      <c r="A391" s="51" t="s">
        <v>392</v>
      </c>
      <c r="B391" s="51" t="s">
        <v>101</v>
      </c>
      <c r="C391" s="51" t="s">
        <v>100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f t="shared" si="61"/>
        <v>0</v>
      </c>
      <c r="J391" s="56">
        <f t="shared" si="62"/>
        <v>0</v>
      </c>
      <c r="K391" s="57" t="str">
        <f t="shared" si="63"/>
        <v>NA</v>
      </c>
      <c r="L391" s="57" t="str">
        <f t="shared" si="64"/>
        <v>NA</v>
      </c>
      <c r="M391" s="57" t="str">
        <f t="shared" si="65"/>
        <v>NA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104</v>
      </c>
      <c r="C392" s="51" t="s">
        <v>105</v>
      </c>
      <c r="D392" s="56">
        <v>0</v>
      </c>
      <c r="E392" s="56">
        <v>0</v>
      </c>
      <c r="F392" s="56">
        <v>0</v>
      </c>
      <c r="G392" s="56">
        <v>0</v>
      </c>
      <c r="H392" s="56">
        <v>0</v>
      </c>
      <c r="I392" s="56">
        <f t="shared" si="61"/>
        <v>0</v>
      </c>
      <c r="J392" s="56">
        <f t="shared" si="62"/>
        <v>0</v>
      </c>
      <c r="K392" s="57" t="str">
        <f t="shared" si="63"/>
        <v>NA</v>
      </c>
      <c r="L392" s="57" t="str">
        <f t="shared" si="64"/>
        <v>NA</v>
      </c>
      <c r="M392" s="57" t="str">
        <f t="shared" si="65"/>
        <v>NA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250</v>
      </c>
      <c r="C393" s="51" t="s">
        <v>251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f t="shared" si="61"/>
        <v>0</v>
      </c>
      <c r="J393" s="56">
        <f t="shared" si="62"/>
        <v>0</v>
      </c>
      <c r="K393" s="57" t="str">
        <f t="shared" si="63"/>
        <v>NA</v>
      </c>
      <c r="L393" s="57" t="str">
        <f t="shared" si="64"/>
        <v>NA</v>
      </c>
      <c r="M393" s="57" t="str">
        <f t="shared" si="65"/>
        <v>NA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114</v>
      </c>
      <c r="C394" s="51" t="s">
        <v>115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f t="shared" si="61"/>
        <v>0</v>
      </c>
      <c r="J394" s="56">
        <f t="shared" si="62"/>
        <v>0</v>
      </c>
      <c r="K394" s="57" t="str">
        <f t="shared" si="63"/>
        <v>NA</v>
      </c>
      <c r="L394" s="57" t="str">
        <f t="shared" si="64"/>
        <v>NA</v>
      </c>
      <c r="M394" s="57" t="str">
        <f t="shared" si="65"/>
        <v>NA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393</v>
      </c>
      <c r="C395" s="51" t="s">
        <v>394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f t="shared" si="61"/>
        <v>0</v>
      </c>
      <c r="J395" s="56">
        <f t="shared" si="62"/>
        <v>0</v>
      </c>
      <c r="K395" s="57" t="str">
        <f t="shared" si="63"/>
        <v>NA</v>
      </c>
      <c r="L395" s="57" t="str">
        <f t="shared" si="64"/>
        <v>NA</v>
      </c>
      <c r="M395" s="57" t="str">
        <f t="shared" si="65"/>
        <v>NA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126</v>
      </c>
      <c r="C396" s="51" t="s">
        <v>127</v>
      </c>
      <c r="D396" s="56">
        <v>0</v>
      </c>
      <c r="E396" s="56">
        <v>68460</v>
      </c>
      <c r="F396" s="56">
        <v>0</v>
      </c>
      <c r="G396" s="56">
        <v>0</v>
      </c>
      <c r="H396" s="56">
        <v>0</v>
      </c>
      <c r="I396" s="56">
        <f t="shared" si="61"/>
        <v>0</v>
      </c>
      <c r="J396" s="56">
        <f t="shared" si="62"/>
        <v>68460</v>
      </c>
      <c r="K396" s="57">
        <f t="shared" si="63"/>
        <v>1</v>
      </c>
      <c r="L396" s="57">
        <f t="shared" si="64"/>
        <v>-1</v>
      </c>
      <c r="M396" s="57">
        <f t="shared" si="65"/>
        <v>-1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128</v>
      </c>
      <c r="C397" s="51" t="s">
        <v>129</v>
      </c>
      <c r="D397" s="56">
        <v>0</v>
      </c>
      <c r="E397" s="56">
        <v>169101</v>
      </c>
      <c r="F397" s="56">
        <v>116464.15</v>
      </c>
      <c r="G397" s="56">
        <v>116464.15</v>
      </c>
      <c r="H397" s="56">
        <v>0</v>
      </c>
      <c r="I397" s="56">
        <f t="shared" si="61"/>
        <v>116464.15</v>
      </c>
      <c r="J397" s="56">
        <f t="shared" si="62"/>
        <v>52636.850000000006</v>
      </c>
      <c r="K397" s="57">
        <f t="shared" si="63"/>
        <v>0.31127462285852836</v>
      </c>
      <c r="L397" s="57">
        <f t="shared" si="64"/>
        <v>-0.31127462285852836</v>
      </c>
      <c r="M397" s="57">
        <f t="shared" si="65"/>
        <v>7.2647045256976597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130</v>
      </c>
      <c r="C398" s="51" t="s">
        <v>131</v>
      </c>
      <c r="D398" s="56">
        <v>42239798.5</v>
      </c>
      <c r="E398" s="56">
        <v>1483560.2299999997</v>
      </c>
      <c r="F398" s="56">
        <v>0</v>
      </c>
      <c r="G398" s="56">
        <v>0</v>
      </c>
      <c r="H398" s="56">
        <v>0</v>
      </c>
      <c r="I398" s="56">
        <f t="shared" si="61"/>
        <v>0</v>
      </c>
      <c r="J398" s="56">
        <f t="shared" si="62"/>
        <v>1483560.2299999997</v>
      </c>
      <c r="K398" s="57">
        <f t="shared" si="63"/>
        <v>1</v>
      </c>
      <c r="L398" s="57">
        <f t="shared" si="64"/>
        <v>-1</v>
      </c>
      <c r="M398" s="57">
        <f t="shared" si="65"/>
        <v>-1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132</v>
      </c>
      <c r="C399" s="51" t="s">
        <v>133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f t="shared" si="61"/>
        <v>0</v>
      </c>
      <c r="J399" s="56">
        <f t="shared" si="62"/>
        <v>0</v>
      </c>
      <c r="K399" s="57" t="str">
        <f t="shared" si="63"/>
        <v>NA</v>
      </c>
      <c r="L399" s="57" t="str">
        <f t="shared" si="64"/>
        <v>NA</v>
      </c>
      <c r="M399" s="57" t="str">
        <f t="shared" si="65"/>
        <v>NA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136</v>
      </c>
      <c r="C400" s="51" t="s">
        <v>137</v>
      </c>
      <c r="D400" s="56">
        <v>0</v>
      </c>
      <c r="E400" s="56">
        <v>64172</v>
      </c>
      <c r="F400" s="56">
        <v>15275</v>
      </c>
      <c r="G400" s="56">
        <v>15275</v>
      </c>
      <c r="H400" s="56">
        <v>0</v>
      </c>
      <c r="I400" s="56">
        <f t="shared" si="61"/>
        <v>15275</v>
      </c>
      <c r="J400" s="56">
        <f t="shared" si="62"/>
        <v>48897</v>
      </c>
      <c r="K400" s="57">
        <f t="shared" si="63"/>
        <v>0.76196783643956867</v>
      </c>
      <c r="L400" s="57">
        <f t="shared" si="64"/>
        <v>-0.76196783643956867</v>
      </c>
      <c r="M400" s="57">
        <f t="shared" si="65"/>
        <v>1.8563859627251758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138</v>
      </c>
      <c r="C401" s="51" t="s">
        <v>139</v>
      </c>
      <c r="D401" s="56">
        <v>0</v>
      </c>
      <c r="E401" s="56">
        <v>0</v>
      </c>
      <c r="F401" s="56">
        <v>1629.32</v>
      </c>
      <c r="G401" s="56">
        <v>1629.32</v>
      </c>
      <c r="H401" s="56">
        <v>0</v>
      </c>
      <c r="I401" s="56">
        <f t="shared" si="61"/>
        <v>1629.32</v>
      </c>
      <c r="J401" s="56">
        <f t="shared" si="62"/>
        <v>-1629.32</v>
      </c>
      <c r="K401" s="57" t="str">
        <f t="shared" si="63"/>
        <v>NA</v>
      </c>
      <c r="L401" s="57" t="str">
        <f t="shared" si="64"/>
        <v>NA</v>
      </c>
      <c r="M401" s="57" t="str">
        <f t="shared" si="65"/>
        <v>NA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140</v>
      </c>
      <c r="C402" s="51" t="s">
        <v>141</v>
      </c>
      <c r="D402" s="56">
        <v>0</v>
      </c>
      <c r="E402" s="56">
        <v>49447.19</v>
      </c>
      <c r="F402" s="56">
        <v>23744.100000000002</v>
      </c>
      <c r="G402" s="56">
        <v>23744.100000000002</v>
      </c>
      <c r="H402" s="56">
        <v>0</v>
      </c>
      <c r="I402" s="56">
        <f t="shared" si="61"/>
        <v>23744.100000000002</v>
      </c>
      <c r="J402" s="56">
        <f t="shared" si="62"/>
        <v>25703.09</v>
      </c>
      <c r="K402" s="57">
        <f t="shared" si="63"/>
        <v>0.51980891128494866</v>
      </c>
      <c r="L402" s="57">
        <f t="shared" si="64"/>
        <v>-0.51980891128494866</v>
      </c>
      <c r="M402" s="57">
        <f t="shared" si="65"/>
        <v>4.7622930645806161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154</v>
      </c>
      <c r="C403" s="51" t="s">
        <v>155</v>
      </c>
      <c r="D403" s="56">
        <v>0</v>
      </c>
      <c r="E403" s="56">
        <v>49058.84</v>
      </c>
      <c r="F403" s="56">
        <v>1598.27</v>
      </c>
      <c r="G403" s="56">
        <v>1598.27</v>
      </c>
      <c r="H403" s="56">
        <v>0</v>
      </c>
      <c r="I403" s="56">
        <f t="shared" si="61"/>
        <v>1598.27</v>
      </c>
      <c r="J403" s="56">
        <f t="shared" si="62"/>
        <v>47460.57</v>
      </c>
      <c r="K403" s="57">
        <f t="shared" si="63"/>
        <v>0.96742136585373817</v>
      </c>
      <c r="L403" s="57">
        <f t="shared" si="64"/>
        <v>-0.96742136585373817</v>
      </c>
      <c r="M403" s="57">
        <f t="shared" si="65"/>
        <v>-0.60905639024485692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156</v>
      </c>
      <c r="C404" s="51" t="s">
        <v>157</v>
      </c>
      <c r="D404" s="56">
        <v>26188445</v>
      </c>
      <c r="E404" s="56">
        <v>3394361.74</v>
      </c>
      <c r="F404" s="56">
        <v>1650</v>
      </c>
      <c r="G404" s="56">
        <v>1650</v>
      </c>
      <c r="H404" s="56">
        <v>27258.98</v>
      </c>
      <c r="I404" s="56">
        <f t="shared" si="61"/>
        <v>28908.98</v>
      </c>
      <c r="J404" s="56">
        <f t="shared" si="62"/>
        <v>3365452.7600000002</v>
      </c>
      <c r="K404" s="57">
        <f t="shared" si="63"/>
        <v>0.99148323537255045</v>
      </c>
      <c r="L404" s="57">
        <f t="shared" si="64"/>
        <v>-0.99951389977663374</v>
      </c>
      <c r="M404" s="57">
        <f t="shared" si="65"/>
        <v>-0.99416679731960444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240</v>
      </c>
      <c r="C405" s="51" t="s">
        <v>241</v>
      </c>
      <c r="D405" s="56">
        <v>0</v>
      </c>
      <c r="E405" s="56">
        <v>0</v>
      </c>
      <c r="F405" s="56">
        <v>0</v>
      </c>
      <c r="G405" s="56">
        <v>0</v>
      </c>
      <c r="H405" s="56">
        <v>0</v>
      </c>
      <c r="I405" s="56">
        <f t="shared" si="61"/>
        <v>0</v>
      </c>
      <c r="J405" s="56">
        <f t="shared" si="62"/>
        <v>0</v>
      </c>
      <c r="K405" s="57" t="str">
        <f t="shared" si="63"/>
        <v>NA</v>
      </c>
      <c r="L405" s="57" t="str">
        <f t="shared" si="64"/>
        <v>NA</v>
      </c>
      <c r="M405" s="57" t="str">
        <f t="shared" si="65"/>
        <v>NA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170</v>
      </c>
      <c r="C406" s="51" t="s">
        <v>171</v>
      </c>
      <c r="D406" s="56">
        <v>0</v>
      </c>
      <c r="E406" s="56">
        <v>28350</v>
      </c>
      <c r="F406" s="56">
        <v>0</v>
      </c>
      <c r="G406" s="56">
        <v>0</v>
      </c>
      <c r="H406" s="56">
        <v>0</v>
      </c>
      <c r="I406" s="56">
        <f t="shared" si="61"/>
        <v>0</v>
      </c>
      <c r="J406" s="56">
        <f t="shared" si="62"/>
        <v>28350</v>
      </c>
      <c r="K406" s="57">
        <f t="shared" si="63"/>
        <v>1</v>
      </c>
      <c r="L406" s="57">
        <f t="shared" si="64"/>
        <v>-1</v>
      </c>
      <c r="M406" s="57">
        <f t="shared" si="65"/>
        <v>-1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172</v>
      </c>
      <c r="C407" s="51" t="s">
        <v>173</v>
      </c>
      <c r="D407" s="56">
        <v>118200</v>
      </c>
      <c r="E407" s="56">
        <v>122400</v>
      </c>
      <c r="F407" s="56">
        <v>0</v>
      </c>
      <c r="G407" s="56">
        <v>0</v>
      </c>
      <c r="H407" s="56">
        <v>0</v>
      </c>
      <c r="I407" s="56">
        <f t="shared" si="61"/>
        <v>0</v>
      </c>
      <c r="J407" s="56">
        <f t="shared" si="62"/>
        <v>122400</v>
      </c>
      <c r="K407" s="57">
        <f t="shared" si="63"/>
        <v>1</v>
      </c>
      <c r="L407" s="57">
        <f t="shared" si="64"/>
        <v>-1</v>
      </c>
      <c r="M407" s="57">
        <f t="shared" si="65"/>
        <v>-1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178</v>
      </c>
      <c r="C408" s="51" t="s">
        <v>179</v>
      </c>
      <c r="D408" s="56">
        <v>0</v>
      </c>
      <c r="E408" s="56">
        <v>87500</v>
      </c>
      <c r="F408" s="56">
        <v>0</v>
      </c>
      <c r="G408" s="56">
        <v>0</v>
      </c>
      <c r="H408" s="56">
        <v>0</v>
      </c>
      <c r="I408" s="56">
        <f t="shared" si="61"/>
        <v>0</v>
      </c>
      <c r="J408" s="56">
        <f t="shared" si="62"/>
        <v>87500</v>
      </c>
      <c r="K408" s="57">
        <f t="shared" si="63"/>
        <v>1</v>
      </c>
      <c r="L408" s="57">
        <f t="shared" si="64"/>
        <v>-1</v>
      </c>
      <c r="M408" s="57">
        <f t="shared" si="65"/>
        <v>-1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186</v>
      </c>
      <c r="C409" s="51" t="s">
        <v>187</v>
      </c>
      <c r="D409" s="56">
        <v>0</v>
      </c>
      <c r="E409" s="56">
        <v>68000</v>
      </c>
      <c r="F409" s="56">
        <v>0</v>
      </c>
      <c r="G409" s="56">
        <v>0</v>
      </c>
      <c r="H409" s="56">
        <v>353.59000000000003</v>
      </c>
      <c r="I409" s="56">
        <f t="shared" si="61"/>
        <v>353.59000000000003</v>
      </c>
      <c r="J409" s="56">
        <f t="shared" si="62"/>
        <v>67646.41</v>
      </c>
      <c r="K409" s="57">
        <f t="shared" si="63"/>
        <v>0.99480014705882358</v>
      </c>
      <c r="L409" s="57">
        <f t="shared" si="64"/>
        <v>-1</v>
      </c>
      <c r="M409" s="57">
        <f t="shared" si="65"/>
        <v>-1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190</v>
      </c>
      <c r="C410" s="51" t="s">
        <v>191</v>
      </c>
      <c r="D410" s="56">
        <v>0</v>
      </c>
      <c r="E410" s="56">
        <v>7100</v>
      </c>
      <c r="F410" s="56">
        <v>0</v>
      </c>
      <c r="G410" s="56">
        <v>0</v>
      </c>
      <c r="H410" s="56">
        <v>849.95</v>
      </c>
      <c r="I410" s="56">
        <f t="shared" si="61"/>
        <v>849.95</v>
      </c>
      <c r="J410" s="56">
        <f t="shared" si="62"/>
        <v>6250.05</v>
      </c>
      <c r="K410" s="57">
        <f t="shared" si="63"/>
        <v>0.88028873239436622</v>
      </c>
      <c r="L410" s="57">
        <f t="shared" si="64"/>
        <v>-1</v>
      </c>
      <c r="M410" s="57">
        <f t="shared" si="65"/>
        <v>-1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194</v>
      </c>
      <c r="C411" s="51" t="s">
        <v>195</v>
      </c>
      <c r="D411" s="56">
        <v>45000</v>
      </c>
      <c r="E411" s="56">
        <v>89797.65</v>
      </c>
      <c r="F411" s="56">
        <v>0</v>
      </c>
      <c r="G411" s="56">
        <v>0</v>
      </c>
      <c r="H411" s="56">
        <v>1741.65</v>
      </c>
      <c r="I411" s="56">
        <f t="shared" si="61"/>
        <v>1741.65</v>
      </c>
      <c r="J411" s="56">
        <f t="shared" si="62"/>
        <v>88056</v>
      </c>
      <c r="K411" s="57">
        <f t="shared" si="63"/>
        <v>0.9806047262929487</v>
      </c>
      <c r="L411" s="57">
        <f t="shared" si="64"/>
        <v>-1</v>
      </c>
      <c r="M411" s="57">
        <f t="shared" si="65"/>
        <v>-1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198</v>
      </c>
      <c r="C412" s="51" t="s">
        <v>199</v>
      </c>
      <c r="D412" s="56">
        <v>0</v>
      </c>
      <c r="E412" s="56">
        <v>139470</v>
      </c>
      <c r="F412" s="56">
        <v>0</v>
      </c>
      <c r="G412" s="56">
        <v>0</v>
      </c>
      <c r="H412" s="56">
        <v>231.44</v>
      </c>
      <c r="I412" s="56">
        <f t="shared" si="61"/>
        <v>231.44</v>
      </c>
      <c r="J412" s="56">
        <f t="shared" si="62"/>
        <v>139238.56</v>
      </c>
      <c r="K412" s="57">
        <f t="shared" si="63"/>
        <v>0.99834057503405749</v>
      </c>
      <c r="L412" s="57">
        <f t="shared" si="64"/>
        <v>-1</v>
      </c>
      <c r="M412" s="57">
        <f t="shared" si="65"/>
        <v>-1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212</v>
      </c>
      <c r="C413" s="51" t="s">
        <v>213</v>
      </c>
      <c r="D413" s="56">
        <v>0</v>
      </c>
      <c r="E413" s="56">
        <v>50000</v>
      </c>
      <c r="F413" s="56">
        <v>0</v>
      </c>
      <c r="G413" s="56">
        <v>0</v>
      </c>
      <c r="H413" s="56">
        <v>0</v>
      </c>
      <c r="I413" s="56">
        <f t="shared" si="61"/>
        <v>0</v>
      </c>
      <c r="J413" s="56">
        <f t="shared" si="62"/>
        <v>50000</v>
      </c>
      <c r="K413" s="57">
        <f t="shared" si="63"/>
        <v>1</v>
      </c>
      <c r="L413" s="57">
        <f t="shared" si="64"/>
        <v>-1</v>
      </c>
      <c r="M413" s="57">
        <f t="shared" si="65"/>
        <v>-1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214</v>
      </c>
      <c r="C414" s="51" t="s">
        <v>215</v>
      </c>
      <c r="D414" s="56">
        <v>11566415</v>
      </c>
      <c r="E414" s="56">
        <v>-81.39</v>
      </c>
      <c r="F414" s="56">
        <v>0</v>
      </c>
      <c r="G414" s="56">
        <v>0</v>
      </c>
      <c r="H414" s="56">
        <v>0</v>
      </c>
      <c r="I414" s="56">
        <f t="shared" si="61"/>
        <v>0</v>
      </c>
      <c r="J414" s="56">
        <f t="shared" si="62"/>
        <v>-81.39</v>
      </c>
      <c r="K414" s="57">
        <f t="shared" si="63"/>
        <v>1</v>
      </c>
      <c r="L414" s="57">
        <f t="shared" si="64"/>
        <v>-1</v>
      </c>
      <c r="M414" s="57">
        <f t="shared" si="65"/>
        <v>-1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216</v>
      </c>
      <c r="C415" s="51" t="s">
        <v>217</v>
      </c>
      <c r="D415" s="56">
        <v>0</v>
      </c>
      <c r="E415" s="56">
        <v>34490</v>
      </c>
      <c r="F415" s="56">
        <v>0</v>
      </c>
      <c r="G415" s="56">
        <v>0</v>
      </c>
      <c r="H415" s="56">
        <v>0</v>
      </c>
      <c r="I415" s="56">
        <f t="shared" si="61"/>
        <v>0</v>
      </c>
      <c r="J415" s="56">
        <f t="shared" si="62"/>
        <v>34490</v>
      </c>
      <c r="K415" s="57">
        <f t="shared" si="63"/>
        <v>1</v>
      </c>
      <c r="L415" s="57">
        <f t="shared" si="64"/>
        <v>-1</v>
      </c>
      <c r="M415" s="57">
        <f t="shared" si="65"/>
        <v>-1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218</v>
      </c>
      <c r="C416" s="51" t="s">
        <v>219</v>
      </c>
      <c r="D416" s="56">
        <v>0</v>
      </c>
      <c r="E416" s="56">
        <v>0</v>
      </c>
      <c r="F416" s="56">
        <v>0</v>
      </c>
      <c r="G416" s="56">
        <v>0</v>
      </c>
      <c r="H416" s="56">
        <v>0</v>
      </c>
      <c r="I416" s="56">
        <f t="shared" si="61"/>
        <v>0</v>
      </c>
      <c r="J416" s="56">
        <f t="shared" si="62"/>
        <v>0</v>
      </c>
      <c r="K416" s="57" t="str">
        <f t="shared" si="63"/>
        <v>NA</v>
      </c>
      <c r="L416" s="57" t="str">
        <f t="shared" si="64"/>
        <v>NA</v>
      </c>
      <c r="M416" s="57" t="str">
        <f t="shared" si="65"/>
        <v>NA</v>
      </c>
      <c r="R416" s="53"/>
      <c r="S416" s="53"/>
      <c r="T416" s="53"/>
      <c r="U416" s="53"/>
      <c r="V416" s="53"/>
    </row>
    <row r="417" spans="1:22" s="51" customFormat="1" x14ac:dyDescent="0.2">
      <c r="A417" s="63" t="s">
        <v>395</v>
      </c>
      <c r="B417" s="63"/>
      <c r="C417" s="63"/>
      <c r="D417" s="64">
        <v>80157858.5</v>
      </c>
      <c r="E417" s="64">
        <v>5905187.2600000007</v>
      </c>
      <c r="F417" s="64">
        <v>160360.84</v>
      </c>
      <c r="G417" s="64">
        <v>160360.84</v>
      </c>
      <c r="H417" s="64">
        <v>30435.61</v>
      </c>
      <c r="I417" s="64">
        <f t="shared" si="61"/>
        <v>190796.45</v>
      </c>
      <c r="J417" s="64">
        <f t="shared" si="62"/>
        <v>5714390.8100000005</v>
      </c>
      <c r="K417" s="65">
        <f t="shared" si="63"/>
        <v>0.96769002546415439</v>
      </c>
      <c r="L417" s="65">
        <f t="shared" si="64"/>
        <v>-0.97284407201000433</v>
      </c>
      <c r="M417" s="65">
        <f t="shared" si="65"/>
        <v>-0.67412886412005169</v>
      </c>
      <c r="R417" s="53"/>
      <c r="S417" s="53"/>
      <c r="T417" s="53"/>
      <c r="U417" s="53"/>
      <c r="V417" s="53"/>
    </row>
    <row r="418" spans="1:22" s="51" customFormat="1" x14ac:dyDescent="0.2">
      <c r="A418" s="51" t="s">
        <v>396</v>
      </c>
      <c r="B418" s="51" t="s">
        <v>104</v>
      </c>
      <c r="C418" s="51" t="s">
        <v>105</v>
      </c>
      <c r="D418" s="56">
        <v>0</v>
      </c>
      <c r="E418" s="56">
        <v>0</v>
      </c>
      <c r="F418" s="56">
        <v>0</v>
      </c>
      <c r="G418" s="56">
        <v>0</v>
      </c>
      <c r="H418" s="56">
        <v>0</v>
      </c>
      <c r="I418" s="56">
        <f t="shared" si="61"/>
        <v>0</v>
      </c>
      <c r="J418" s="56">
        <f t="shared" si="62"/>
        <v>0</v>
      </c>
      <c r="K418" s="57" t="str">
        <f t="shared" si="63"/>
        <v>NA</v>
      </c>
      <c r="L418" s="57" t="str">
        <f t="shared" si="64"/>
        <v>NA</v>
      </c>
      <c r="M418" s="57" t="str">
        <f t="shared" si="65"/>
        <v>NA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112</v>
      </c>
      <c r="C419" s="51" t="s">
        <v>113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f t="shared" si="61"/>
        <v>0</v>
      </c>
      <c r="J419" s="56">
        <f t="shared" si="62"/>
        <v>0</v>
      </c>
      <c r="K419" s="57" t="str">
        <f t="shared" si="63"/>
        <v>NA</v>
      </c>
      <c r="L419" s="57" t="str">
        <f t="shared" si="64"/>
        <v>NA</v>
      </c>
      <c r="M419" s="57" t="str">
        <f t="shared" si="65"/>
        <v>NA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230</v>
      </c>
      <c r="C420" s="51" t="s">
        <v>231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f t="shared" si="61"/>
        <v>0</v>
      </c>
      <c r="J420" s="56">
        <f t="shared" si="62"/>
        <v>0</v>
      </c>
      <c r="K420" s="57" t="str">
        <f t="shared" si="63"/>
        <v>NA</v>
      </c>
      <c r="L420" s="57" t="str">
        <f t="shared" si="64"/>
        <v>NA</v>
      </c>
      <c r="M420" s="57" t="str">
        <f t="shared" si="65"/>
        <v>NA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232</v>
      </c>
      <c r="C421" s="51" t="s">
        <v>233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61"/>
        <v>0</v>
      </c>
      <c r="J421" s="56">
        <f t="shared" si="62"/>
        <v>0</v>
      </c>
      <c r="K421" s="57" t="str">
        <f t="shared" si="63"/>
        <v>NA</v>
      </c>
      <c r="L421" s="57" t="str">
        <f t="shared" si="64"/>
        <v>NA</v>
      </c>
      <c r="M421" s="57" t="str">
        <f t="shared" si="65"/>
        <v>NA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128</v>
      </c>
      <c r="C422" s="51" t="s">
        <v>129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f t="shared" si="61"/>
        <v>0</v>
      </c>
      <c r="J422" s="56">
        <f t="shared" si="62"/>
        <v>0</v>
      </c>
      <c r="K422" s="57" t="str">
        <f t="shared" si="63"/>
        <v>NA</v>
      </c>
      <c r="L422" s="57" t="str">
        <f t="shared" si="64"/>
        <v>NA</v>
      </c>
      <c r="M422" s="57" t="str">
        <f t="shared" si="65"/>
        <v>NA</v>
      </c>
      <c r="R422" s="53"/>
      <c r="S422" s="53"/>
      <c r="T422" s="53"/>
      <c r="U422" s="53"/>
      <c r="V422" s="53"/>
    </row>
    <row r="423" spans="1:22" s="51" customFormat="1" x14ac:dyDescent="0.2">
      <c r="B423" s="51" t="s">
        <v>130</v>
      </c>
      <c r="C423" s="51" t="s">
        <v>131</v>
      </c>
      <c r="D423" s="56">
        <v>0</v>
      </c>
      <c r="E423" s="56">
        <v>160810.16</v>
      </c>
      <c r="F423" s="56">
        <v>12545</v>
      </c>
      <c r="G423" s="56">
        <v>12545</v>
      </c>
      <c r="H423" s="56">
        <v>0</v>
      </c>
      <c r="I423" s="56">
        <f t="shared" si="61"/>
        <v>12545</v>
      </c>
      <c r="J423" s="56">
        <f t="shared" si="62"/>
        <v>148265.16</v>
      </c>
      <c r="K423" s="57">
        <f t="shared" si="63"/>
        <v>0.92198875991417462</v>
      </c>
      <c r="L423" s="57">
        <f t="shared" si="64"/>
        <v>-0.92198875991417462</v>
      </c>
      <c r="M423" s="57">
        <f t="shared" si="65"/>
        <v>-6.3865118970094906E-2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136</v>
      </c>
      <c r="C424" s="51" t="s">
        <v>137</v>
      </c>
      <c r="D424" s="56">
        <v>0</v>
      </c>
      <c r="E424" s="56">
        <v>0</v>
      </c>
      <c r="F424" s="56">
        <v>966.63</v>
      </c>
      <c r="G424" s="56">
        <v>966.63</v>
      </c>
      <c r="H424" s="56">
        <v>0</v>
      </c>
      <c r="I424" s="56">
        <f t="shared" si="61"/>
        <v>966.63</v>
      </c>
      <c r="J424" s="56">
        <f t="shared" si="62"/>
        <v>-966.63</v>
      </c>
      <c r="K424" s="57" t="str">
        <f t="shared" si="63"/>
        <v>NA</v>
      </c>
      <c r="L424" s="57" t="str">
        <f t="shared" si="64"/>
        <v>NA</v>
      </c>
      <c r="M424" s="57" t="str">
        <f t="shared" si="65"/>
        <v>NA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138</v>
      </c>
      <c r="C425" s="51" t="s">
        <v>139</v>
      </c>
      <c r="D425" s="56">
        <v>0</v>
      </c>
      <c r="E425" s="56">
        <v>0</v>
      </c>
      <c r="F425" s="56">
        <v>687.65</v>
      </c>
      <c r="G425" s="56">
        <v>687.65</v>
      </c>
      <c r="H425" s="56">
        <v>0</v>
      </c>
      <c r="I425" s="56">
        <f t="shared" si="61"/>
        <v>687.65</v>
      </c>
      <c r="J425" s="56">
        <f t="shared" si="62"/>
        <v>-687.65</v>
      </c>
      <c r="K425" s="57" t="str">
        <f t="shared" si="63"/>
        <v>NA</v>
      </c>
      <c r="L425" s="57" t="str">
        <f t="shared" si="64"/>
        <v>NA</v>
      </c>
      <c r="M425" s="57" t="str">
        <f t="shared" si="65"/>
        <v>NA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140</v>
      </c>
      <c r="C426" s="51" t="s">
        <v>141</v>
      </c>
      <c r="D426" s="56">
        <v>0</v>
      </c>
      <c r="E426" s="56">
        <v>0</v>
      </c>
      <c r="F426" s="56">
        <v>0</v>
      </c>
      <c r="G426" s="56">
        <v>0</v>
      </c>
      <c r="H426" s="56">
        <v>0</v>
      </c>
      <c r="I426" s="56">
        <f t="shared" si="61"/>
        <v>0</v>
      </c>
      <c r="J426" s="56">
        <f t="shared" si="62"/>
        <v>0</v>
      </c>
      <c r="K426" s="57" t="str">
        <f t="shared" si="63"/>
        <v>NA</v>
      </c>
      <c r="L426" s="57" t="str">
        <f t="shared" si="64"/>
        <v>NA</v>
      </c>
      <c r="M426" s="57" t="str">
        <f t="shared" si="65"/>
        <v>NA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154</v>
      </c>
      <c r="C427" s="51" t="s">
        <v>155</v>
      </c>
      <c r="D427" s="56">
        <v>0</v>
      </c>
      <c r="E427" s="56">
        <v>13400.779999999999</v>
      </c>
      <c r="F427" s="56">
        <v>13.88</v>
      </c>
      <c r="G427" s="56">
        <v>13.88</v>
      </c>
      <c r="H427" s="56">
        <v>0</v>
      </c>
      <c r="I427" s="56">
        <f t="shared" si="61"/>
        <v>13.88</v>
      </c>
      <c r="J427" s="56">
        <f t="shared" si="62"/>
        <v>13386.9</v>
      </c>
      <c r="K427" s="57">
        <f t="shared" si="63"/>
        <v>0.99896423939502033</v>
      </c>
      <c r="L427" s="57">
        <f t="shared" si="64"/>
        <v>-0.99896423939502033</v>
      </c>
      <c r="M427" s="57">
        <f t="shared" si="65"/>
        <v>-0.98757087274024336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156</v>
      </c>
      <c r="C428" s="51" t="s">
        <v>157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61"/>
        <v>0</v>
      </c>
      <c r="J428" s="56">
        <f t="shared" si="62"/>
        <v>0</v>
      </c>
      <c r="K428" s="57" t="str">
        <f t="shared" si="63"/>
        <v>NA</v>
      </c>
      <c r="L428" s="57" t="str">
        <f t="shared" si="64"/>
        <v>NA</v>
      </c>
      <c r="M428" s="57" t="str">
        <f t="shared" si="65"/>
        <v>NA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277</v>
      </c>
      <c r="C429" s="51" t="s">
        <v>278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f t="shared" si="61"/>
        <v>0</v>
      </c>
      <c r="J429" s="56">
        <f t="shared" si="62"/>
        <v>0</v>
      </c>
      <c r="K429" s="57" t="str">
        <f t="shared" si="63"/>
        <v>NA</v>
      </c>
      <c r="L429" s="57" t="str">
        <f t="shared" si="64"/>
        <v>NA</v>
      </c>
      <c r="M429" s="57" t="str">
        <f t="shared" si="65"/>
        <v>NA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166</v>
      </c>
      <c r="C430" s="51" t="s">
        <v>167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f t="shared" si="61"/>
        <v>0</v>
      </c>
      <c r="J430" s="56">
        <f t="shared" si="62"/>
        <v>0</v>
      </c>
      <c r="K430" s="57" t="str">
        <f t="shared" si="63"/>
        <v>NA</v>
      </c>
      <c r="L430" s="57" t="str">
        <f t="shared" si="64"/>
        <v>NA</v>
      </c>
      <c r="M430" s="57" t="str">
        <f t="shared" si="65"/>
        <v>NA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170</v>
      </c>
      <c r="C431" s="51" t="s">
        <v>171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f t="shared" si="61"/>
        <v>0</v>
      </c>
      <c r="J431" s="56">
        <f t="shared" si="62"/>
        <v>0</v>
      </c>
      <c r="K431" s="57" t="str">
        <f t="shared" si="63"/>
        <v>NA</v>
      </c>
      <c r="L431" s="57" t="str">
        <f t="shared" si="64"/>
        <v>NA</v>
      </c>
      <c r="M431" s="57" t="str">
        <f t="shared" si="65"/>
        <v>NA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178</v>
      </c>
      <c r="C432" s="51" t="s">
        <v>179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61"/>
        <v>0</v>
      </c>
      <c r="J432" s="56">
        <f t="shared" si="62"/>
        <v>0</v>
      </c>
      <c r="K432" s="57" t="str">
        <f t="shared" si="63"/>
        <v>NA</v>
      </c>
      <c r="L432" s="57" t="str">
        <f t="shared" si="64"/>
        <v>NA</v>
      </c>
      <c r="M432" s="57" t="str">
        <f t="shared" si="65"/>
        <v>NA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184</v>
      </c>
      <c r="C433" s="51" t="s">
        <v>185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f t="shared" si="61"/>
        <v>0</v>
      </c>
      <c r="J433" s="56">
        <f t="shared" si="62"/>
        <v>0</v>
      </c>
      <c r="K433" s="57" t="str">
        <f t="shared" si="63"/>
        <v>NA</v>
      </c>
      <c r="L433" s="57" t="str">
        <f t="shared" si="64"/>
        <v>NA</v>
      </c>
      <c r="M433" s="57" t="str">
        <f t="shared" si="65"/>
        <v>NA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186</v>
      </c>
      <c r="C434" s="51" t="s">
        <v>187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61"/>
        <v>0</v>
      </c>
      <c r="J434" s="56">
        <f t="shared" si="62"/>
        <v>0</v>
      </c>
      <c r="K434" s="57" t="str">
        <f t="shared" si="63"/>
        <v>NA</v>
      </c>
      <c r="L434" s="57" t="str">
        <f t="shared" si="64"/>
        <v>NA</v>
      </c>
      <c r="M434" s="57" t="str">
        <f t="shared" si="65"/>
        <v>NA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190</v>
      </c>
      <c r="C435" s="51" t="s">
        <v>191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61"/>
        <v>0</v>
      </c>
      <c r="J435" s="56">
        <f t="shared" si="62"/>
        <v>0</v>
      </c>
      <c r="K435" s="57" t="str">
        <f t="shared" si="63"/>
        <v>NA</v>
      </c>
      <c r="L435" s="57" t="str">
        <f t="shared" si="64"/>
        <v>NA</v>
      </c>
      <c r="M435" s="57" t="str">
        <f t="shared" si="65"/>
        <v>NA</v>
      </c>
      <c r="R435" s="53"/>
      <c r="S435" s="53"/>
      <c r="T435" s="53"/>
      <c r="U435" s="53"/>
      <c r="V435" s="53"/>
    </row>
    <row r="436" spans="1:22" s="51" customFormat="1" x14ac:dyDescent="0.2">
      <c r="B436" s="51" t="s">
        <v>192</v>
      </c>
      <c r="C436" s="51" t="s">
        <v>193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f t="shared" si="61"/>
        <v>0</v>
      </c>
      <c r="J436" s="56">
        <f t="shared" si="62"/>
        <v>0</v>
      </c>
      <c r="K436" s="57" t="str">
        <f t="shared" si="63"/>
        <v>NA</v>
      </c>
      <c r="L436" s="57" t="str">
        <f t="shared" si="64"/>
        <v>NA</v>
      </c>
      <c r="M436" s="57" t="str">
        <f t="shared" si="65"/>
        <v>NA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194</v>
      </c>
      <c r="C437" s="51" t="s">
        <v>195</v>
      </c>
      <c r="D437" s="56">
        <v>0</v>
      </c>
      <c r="E437" s="56">
        <v>62978.74</v>
      </c>
      <c r="F437" s="56">
        <v>0</v>
      </c>
      <c r="G437" s="56">
        <v>0</v>
      </c>
      <c r="H437" s="56">
        <v>158764.79999999999</v>
      </c>
      <c r="I437" s="56">
        <f t="shared" si="61"/>
        <v>158764.79999999999</v>
      </c>
      <c r="J437" s="56">
        <f t="shared" si="62"/>
        <v>-95786.06</v>
      </c>
      <c r="K437" s="57">
        <f t="shared" si="63"/>
        <v>-1.5209269032692621</v>
      </c>
      <c r="L437" s="57">
        <f t="shared" si="64"/>
        <v>-1</v>
      </c>
      <c r="M437" s="57">
        <f t="shared" si="65"/>
        <v>-1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198</v>
      </c>
      <c r="C438" s="51" t="s">
        <v>199</v>
      </c>
      <c r="D438" s="56">
        <v>0</v>
      </c>
      <c r="E438" s="56">
        <v>-258220.29</v>
      </c>
      <c r="F438" s="56">
        <v>0</v>
      </c>
      <c r="G438" s="56">
        <v>0</v>
      </c>
      <c r="H438" s="56">
        <v>0</v>
      </c>
      <c r="I438" s="56">
        <f t="shared" si="61"/>
        <v>0</v>
      </c>
      <c r="J438" s="56">
        <f t="shared" si="62"/>
        <v>-258220.29</v>
      </c>
      <c r="K438" s="57">
        <f t="shared" si="63"/>
        <v>1</v>
      </c>
      <c r="L438" s="57">
        <f t="shared" si="64"/>
        <v>-1</v>
      </c>
      <c r="M438" s="57">
        <f t="shared" si="65"/>
        <v>-1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206</v>
      </c>
      <c r="C439" s="51" t="s">
        <v>207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61"/>
        <v>0</v>
      </c>
      <c r="J439" s="56">
        <f t="shared" si="62"/>
        <v>0</v>
      </c>
      <c r="K439" s="57" t="str">
        <f t="shared" si="63"/>
        <v>NA</v>
      </c>
      <c r="L439" s="57" t="str">
        <f t="shared" si="64"/>
        <v>NA</v>
      </c>
      <c r="M439" s="57" t="str">
        <f t="shared" si="65"/>
        <v>NA</v>
      </c>
      <c r="R439" s="53"/>
      <c r="S439" s="53"/>
      <c r="T439" s="53"/>
      <c r="U439" s="53"/>
      <c r="V439" s="53"/>
    </row>
    <row r="440" spans="1:22" s="51" customFormat="1" x14ac:dyDescent="0.2">
      <c r="B440" s="51" t="s">
        <v>210</v>
      </c>
      <c r="C440" s="51" t="s">
        <v>211</v>
      </c>
      <c r="D440" s="56">
        <v>0</v>
      </c>
      <c r="E440" s="56">
        <v>0</v>
      </c>
      <c r="F440" s="56">
        <v>0</v>
      </c>
      <c r="G440" s="56">
        <v>0</v>
      </c>
      <c r="H440" s="56">
        <v>0</v>
      </c>
      <c r="I440" s="56">
        <f t="shared" si="61"/>
        <v>0</v>
      </c>
      <c r="J440" s="56">
        <f t="shared" si="62"/>
        <v>0</v>
      </c>
      <c r="K440" s="57" t="str">
        <f t="shared" si="63"/>
        <v>NA</v>
      </c>
      <c r="L440" s="57" t="str">
        <f t="shared" si="64"/>
        <v>NA</v>
      </c>
      <c r="M440" s="57" t="str">
        <f t="shared" si="65"/>
        <v>NA</v>
      </c>
      <c r="R440" s="53"/>
      <c r="S440" s="53"/>
      <c r="T440" s="53"/>
      <c r="U440" s="53"/>
      <c r="V440" s="53"/>
    </row>
    <row r="441" spans="1:22" s="51" customFormat="1" x14ac:dyDescent="0.2">
      <c r="B441" s="51" t="s">
        <v>216</v>
      </c>
      <c r="C441" s="51" t="s">
        <v>217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61"/>
        <v>0</v>
      </c>
      <c r="J441" s="56">
        <f t="shared" si="62"/>
        <v>0</v>
      </c>
      <c r="K441" s="57" t="str">
        <f t="shared" si="63"/>
        <v>NA</v>
      </c>
      <c r="L441" s="57" t="str">
        <f t="shared" si="64"/>
        <v>NA</v>
      </c>
      <c r="M441" s="57" t="str">
        <f t="shared" si="65"/>
        <v>NA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218</v>
      </c>
      <c r="C442" s="51" t="s">
        <v>219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f t="shared" si="61"/>
        <v>0</v>
      </c>
      <c r="J442" s="56">
        <f t="shared" si="62"/>
        <v>0</v>
      </c>
      <c r="K442" s="57" t="str">
        <f t="shared" si="63"/>
        <v>NA</v>
      </c>
      <c r="L442" s="57" t="str">
        <f t="shared" si="64"/>
        <v>NA</v>
      </c>
      <c r="M442" s="57" t="str">
        <f t="shared" si="65"/>
        <v>NA</v>
      </c>
      <c r="R442" s="53"/>
      <c r="S442" s="53"/>
      <c r="T442" s="53"/>
      <c r="U442" s="53"/>
      <c r="V442" s="53"/>
    </row>
    <row r="443" spans="1:22" s="51" customFormat="1" x14ac:dyDescent="0.2">
      <c r="A443" s="63" t="s">
        <v>397</v>
      </c>
      <c r="B443" s="63"/>
      <c r="C443" s="63"/>
      <c r="D443" s="64">
        <v>0</v>
      </c>
      <c r="E443" s="64">
        <v>-21030.610000000015</v>
      </c>
      <c r="F443" s="64">
        <v>14213.159999999998</v>
      </c>
      <c r="G443" s="64">
        <v>14213.159999999998</v>
      </c>
      <c r="H443" s="64">
        <v>158764.79999999999</v>
      </c>
      <c r="I443" s="64">
        <f t="shared" si="61"/>
        <v>172977.96</v>
      </c>
      <c r="J443" s="64">
        <f t="shared" si="62"/>
        <v>-194008.57</v>
      </c>
      <c r="K443" s="65">
        <f t="shared" si="63"/>
        <v>9.2250567149502487</v>
      </c>
      <c r="L443" s="65">
        <f t="shared" si="64"/>
        <v>-1.6758320372067186</v>
      </c>
      <c r="M443" s="65">
        <f t="shared" si="65"/>
        <v>-9.1099844464806221</v>
      </c>
      <c r="R443" s="53"/>
      <c r="S443" s="53"/>
      <c r="T443" s="53"/>
      <c r="U443" s="53"/>
      <c r="V443" s="53"/>
    </row>
    <row r="444" spans="1:22" s="51" customFormat="1" x14ac:dyDescent="0.2">
      <c r="A444" s="51" t="s">
        <v>398</v>
      </c>
      <c r="B444" s="51" t="s">
        <v>114</v>
      </c>
      <c r="C444" s="51" t="s">
        <v>115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f t="shared" si="61"/>
        <v>0</v>
      </c>
      <c r="J444" s="56">
        <f t="shared" si="62"/>
        <v>0</v>
      </c>
      <c r="K444" s="57" t="str">
        <f t="shared" si="63"/>
        <v>NA</v>
      </c>
      <c r="L444" s="57" t="str">
        <f t="shared" si="64"/>
        <v>NA</v>
      </c>
      <c r="M444" s="57" t="str">
        <f t="shared" si="65"/>
        <v>NA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466</v>
      </c>
      <c r="C445" s="51" t="s">
        <v>467</v>
      </c>
      <c r="D445" s="56">
        <v>14969725</v>
      </c>
      <c r="E445" s="56">
        <v>3602297</v>
      </c>
      <c r="F445" s="56">
        <v>0</v>
      </c>
      <c r="G445" s="56">
        <v>0</v>
      </c>
      <c r="H445" s="56">
        <v>0</v>
      </c>
      <c r="I445" s="56">
        <f t="shared" si="61"/>
        <v>0</v>
      </c>
      <c r="J445" s="56">
        <f t="shared" si="62"/>
        <v>3602297</v>
      </c>
      <c r="K445" s="57">
        <f t="shared" si="63"/>
        <v>1</v>
      </c>
      <c r="L445" s="57">
        <f t="shared" si="64"/>
        <v>-1</v>
      </c>
      <c r="M445" s="57">
        <f t="shared" si="65"/>
        <v>-1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126</v>
      </c>
      <c r="C446" s="51" t="s">
        <v>127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61"/>
        <v>0</v>
      </c>
      <c r="J446" s="56">
        <f t="shared" si="62"/>
        <v>0</v>
      </c>
      <c r="K446" s="57" t="str">
        <f t="shared" si="63"/>
        <v>NA</v>
      </c>
      <c r="L446" s="57" t="str">
        <f t="shared" si="64"/>
        <v>NA</v>
      </c>
      <c r="M446" s="57" t="str">
        <f t="shared" si="65"/>
        <v>NA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130</v>
      </c>
      <c r="C447" s="51" t="s">
        <v>131</v>
      </c>
      <c r="D447" s="56">
        <v>3150000</v>
      </c>
      <c r="E447" s="56">
        <v>5757984.1399999997</v>
      </c>
      <c r="F447" s="56">
        <v>0</v>
      </c>
      <c r="G447" s="56">
        <v>0</v>
      </c>
      <c r="H447" s="56">
        <v>0</v>
      </c>
      <c r="I447" s="56">
        <f t="shared" si="61"/>
        <v>0</v>
      </c>
      <c r="J447" s="56">
        <f t="shared" si="62"/>
        <v>5757984.1399999997</v>
      </c>
      <c r="K447" s="57">
        <f t="shared" si="63"/>
        <v>1</v>
      </c>
      <c r="L447" s="57">
        <f t="shared" si="64"/>
        <v>-1</v>
      </c>
      <c r="M447" s="57">
        <f t="shared" si="65"/>
        <v>-1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136</v>
      </c>
      <c r="C448" s="51" t="s">
        <v>137</v>
      </c>
      <c r="D448" s="56">
        <v>305000</v>
      </c>
      <c r="E448" s="56">
        <v>158760</v>
      </c>
      <c r="F448" s="56">
        <v>0</v>
      </c>
      <c r="G448" s="56">
        <v>0</v>
      </c>
      <c r="H448" s="56">
        <v>0</v>
      </c>
      <c r="I448" s="56">
        <f t="shared" si="61"/>
        <v>0</v>
      </c>
      <c r="J448" s="56">
        <f t="shared" si="62"/>
        <v>158760</v>
      </c>
      <c r="K448" s="57">
        <f t="shared" si="63"/>
        <v>1</v>
      </c>
      <c r="L448" s="57">
        <f t="shared" si="64"/>
        <v>-1</v>
      </c>
      <c r="M448" s="57">
        <f t="shared" si="65"/>
        <v>-1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138</v>
      </c>
      <c r="C449" s="51" t="s">
        <v>139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si="61"/>
        <v>0</v>
      </c>
      <c r="J449" s="56">
        <f t="shared" si="62"/>
        <v>0</v>
      </c>
      <c r="K449" s="57" t="str">
        <f t="shared" si="63"/>
        <v>NA</v>
      </c>
      <c r="L449" s="57" t="str">
        <f t="shared" si="64"/>
        <v>NA</v>
      </c>
      <c r="M449" s="57" t="str">
        <f t="shared" si="65"/>
        <v>NA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140</v>
      </c>
      <c r="C450" s="51" t="s">
        <v>141</v>
      </c>
      <c r="D450" s="56">
        <v>283781</v>
      </c>
      <c r="E450" s="56">
        <v>189572</v>
      </c>
      <c r="F450" s="56">
        <v>0</v>
      </c>
      <c r="G450" s="56">
        <v>0</v>
      </c>
      <c r="H450" s="56">
        <v>0</v>
      </c>
      <c r="I450" s="56">
        <f t="shared" si="61"/>
        <v>0</v>
      </c>
      <c r="J450" s="56">
        <f t="shared" si="62"/>
        <v>189572</v>
      </c>
      <c r="K450" s="57">
        <f t="shared" si="63"/>
        <v>1</v>
      </c>
      <c r="L450" s="57">
        <f t="shared" si="64"/>
        <v>-1</v>
      </c>
      <c r="M450" s="57">
        <f t="shared" si="65"/>
        <v>-1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144</v>
      </c>
      <c r="C451" s="51" t="s">
        <v>145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f t="shared" si="61"/>
        <v>0</v>
      </c>
      <c r="J451" s="56">
        <f t="shared" si="62"/>
        <v>0</v>
      </c>
      <c r="K451" s="57" t="str">
        <f t="shared" si="63"/>
        <v>NA</v>
      </c>
      <c r="L451" s="57" t="str">
        <f t="shared" si="64"/>
        <v>NA</v>
      </c>
      <c r="M451" s="57" t="str">
        <f t="shared" si="65"/>
        <v>NA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154</v>
      </c>
      <c r="C452" s="51" t="s">
        <v>155</v>
      </c>
      <c r="D452" s="56">
        <v>119446</v>
      </c>
      <c r="E452" s="56">
        <v>282191.63000000006</v>
      </c>
      <c r="F452" s="56">
        <v>0</v>
      </c>
      <c r="G452" s="56">
        <v>0</v>
      </c>
      <c r="H452" s="56">
        <v>0</v>
      </c>
      <c r="I452" s="56">
        <f t="shared" si="61"/>
        <v>0</v>
      </c>
      <c r="J452" s="56">
        <f t="shared" si="62"/>
        <v>282191.63000000006</v>
      </c>
      <c r="K452" s="57">
        <f t="shared" si="63"/>
        <v>1</v>
      </c>
      <c r="L452" s="57">
        <f t="shared" si="64"/>
        <v>-1</v>
      </c>
      <c r="M452" s="57">
        <f t="shared" si="65"/>
        <v>-1</v>
      </c>
      <c r="R452" s="53"/>
      <c r="S452" s="53"/>
      <c r="T452" s="53"/>
      <c r="U452" s="53"/>
      <c r="V452" s="53"/>
    </row>
    <row r="453" spans="1:22" s="51" customFormat="1" x14ac:dyDescent="0.2">
      <c r="B453" s="51" t="s">
        <v>156</v>
      </c>
      <c r="C453" s="51" t="s">
        <v>157</v>
      </c>
      <c r="D453" s="56">
        <v>26102645</v>
      </c>
      <c r="E453" s="56">
        <v>454577.59</v>
      </c>
      <c r="F453" s="56">
        <v>0</v>
      </c>
      <c r="G453" s="56">
        <v>0</v>
      </c>
      <c r="H453" s="56">
        <v>0</v>
      </c>
      <c r="I453" s="56">
        <f t="shared" si="61"/>
        <v>0</v>
      </c>
      <c r="J453" s="56">
        <f t="shared" si="62"/>
        <v>454577.59</v>
      </c>
      <c r="K453" s="57">
        <f t="shared" si="63"/>
        <v>1</v>
      </c>
      <c r="L453" s="57">
        <f t="shared" si="64"/>
        <v>-1</v>
      </c>
      <c r="M453" s="57">
        <f t="shared" si="65"/>
        <v>-1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186</v>
      </c>
      <c r="C454" s="51" t="s">
        <v>187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f t="shared" si="61"/>
        <v>0</v>
      </c>
      <c r="J454" s="56">
        <f t="shared" si="62"/>
        <v>0</v>
      </c>
      <c r="K454" s="57" t="str">
        <f t="shared" si="63"/>
        <v>NA</v>
      </c>
      <c r="L454" s="57" t="str">
        <f t="shared" si="64"/>
        <v>NA</v>
      </c>
      <c r="M454" s="57" t="str">
        <f t="shared" si="65"/>
        <v>NA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194</v>
      </c>
      <c r="C455" s="51" t="s">
        <v>195</v>
      </c>
      <c r="D455" s="56">
        <v>1293950</v>
      </c>
      <c r="E455" s="56">
        <v>1514708</v>
      </c>
      <c r="F455" s="56">
        <v>0</v>
      </c>
      <c r="G455" s="56">
        <v>0</v>
      </c>
      <c r="H455" s="56">
        <v>0</v>
      </c>
      <c r="I455" s="56">
        <f t="shared" si="61"/>
        <v>0</v>
      </c>
      <c r="J455" s="56">
        <f t="shared" si="62"/>
        <v>1514708</v>
      </c>
      <c r="K455" s="57">
        <f t="shared" si="63"/>
        <v>1</v>
      </c>
      <c r="L455" s="57">
        <f t="shared" si="64"/>
        <v>-1</v>
      </c>
      <c r="M455" s="57">
        <f t="shared" si="65"/>
        <v>-1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468</v>
      </c>
      <c r="C456" s="51" t="s">
        <v>469</v>
      </c>
      <c r="D456" s="56">
        <v>6709293</v>
      </c>
      <c r="E456" s="56">
        <v>7206318</v>
      </c>
      <c r="F456" s="56">
        <v>0</v>
      </c>
      <c r="G456" s="56">
        <v>0</v>
      </c>
      <c r="H456" s="56">
        <v>0</v>
      </c>
      <c r="I456" s="56">
        <f t="shared" si="61"/>
        <v>0</v>
      </c>
      <c r="J456" s="56">
        <f t="shared" si="62"/>
        <v>7206318</v>
      </c>
      <c r="K456" s="57">
        <f t="shared" si="63"/>
        <v>1</v>
      </c>
      <c r="L456" s="57">
        <f t="shared" si="64"/>
        <v>-1</v>
      </c>
      <c r="M456" s="57">
        <f t="shared" si="65"/>
        <v>-1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470</v>
      </c>
      <c r="C457" s="51" t="s">
        <v>471</v>
      </c>
      <c r="D457" s="56">
        <v>0</v>
      </c>
      <c r="E457" s="56">
        <v>0</v>
      </c>
      <c r="F457" s="56">
        <v>0</v>
      </c>
      <c r="G457" s="56">
        <v>0</v>
      </c>
      <c r="H457" s="56">
        <v>0</v>
      </c>
      <c r="I457" s="56">
        <f t="shared" si="61"/>
        <v>0</v>
      </c>
      <c r="J457" s="56">
        <f t="shared" si="62"/>
        <v>0</v>
      </c>
      <c r="K457" s="57" t="str">
        <f t="shared" si="63"/>
        <v>NA</v>
      </c>
      <c r="L457" s="57" t="str">
        <f t="shared" si="64"/>
        <v>NA</v>
      </c>
      <c r="M457" s="57" t="str">
        <f t="shared" si="65"/>
        <v>NA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210</v>
      </c>
      <c r="C458" s="51" t="s">
        <v>211</v>
      </c>
      <c r="D458" s="56">
        <v>0</v>
      </c>
      <c r="E458" s="56">
        <v>6395</v>
      </c>
      <c r="F458" s="56">
        <v>0</v>
      </c>
      <c r="G458" s="56">
        <v>0</v>
      </c>
      <c r="H458" s="56">
        <v>0</v>
      </c>
      <c r="I458" s="56">
        <f t="shared" si="61"/>
        <v>0</v>
      </c>
      <c r="J458" s="56">
        <f t="shared" si="62"/>
        <v>6395</v>
      </c>
      <c r="K458" s="57">
        <f t="shared" si="63"/>
        <v>1</v>
      </c>
      <c r="L458" s="57">
        <f t="shared" si="64"/>
        <v>-1</v>
      </c>
      <c r="M458" s="57">
        <f t="shared" si="65"/>
        <v>-1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212</v>
      </c>
      <c r="C459" s="51" t="s">
        <v>213</v>
      </c>
      <c r="D459" s="56">
        <v>810801</v>
      </c>
      <c r="E459" s="56">
        <v>2572610</v>
      </c>
      <c r="F459" s="56">
        <v>0</v>
      </c>
      <c r="G459" s="56">
        <v>0</v>
      </c>
      <c r="H459" s="56">
        <v>0</v>
      </c>
      <c r="I459" s="56">
        <f t="shared" si="61"/>
        <v>0</v>
      </c>
      <c r="J459" s="56">
        <f t="shared" si="62"/>
        <v>2572610</v>
      </c>
      <c r="K459" s="57">
        <f t="shared" si="63"/>
        <v>1</v>
      </c>
      <c r="L459" s="57">
        <f t="shared" si="64"/>
        <v>-1</v>
      </c>
      <c r="M459" s="57">
        <f t="shared" si="65"/>
        <v>-1</v>
      </c>
      <c r="R459" s="53"/>
      <c r="S459" s="53"/>
      <c r="T459" s="53"/>
      <c r="U459" s="53"/>
      <c r="V459" s="53"/>
    </row>
    <row r="460" spans="1:22" s="51" customFormat="1" x14ac:dyDescent="0.2">
      <c r="A460" s="63" t="s">
        <v>399</v>
      </c>
      <c r="B460" s="63"/>
      <c r="C460" s="63"/>
      <c r="D460" s="64">
        <v>53744641</v>
      </c>
      <c r="E460" s="64">
        <v>21745413.359999999</v>
      </c>
      <c r="F460" s="64">
        <v>0</v>
      </c>
      <c r="G460" s="64">
        <v>0</v>
      </c>
      <c r="H460" s="64">
        <v>0</v>
      </c>
      <c r="I460" s="64">
        <f t="shared" si="61"/>
        <v>0</v>
      </c>
      <c r="J460" s="64">
        <f t="shared" si="62"/>
        <v>21745413.359999999</v>
      </c>
      <c r="K460" s="65">
        <f t="shared" si="63"/>
        <v>1</v>
      </c>
      <c r="L460" s="65">
        <f t="shared" si="64"/>
        <v>-1</v>
      </c>
      <c r="M460" s="65">
        <f t="shared" si="65"/>
        <v>-1</v>
      </c>
      <c r="R460" s="53"/>
      <c r="S460" s="53"/>
      <c r="T460" s="53"/>
      <c r="U460" s="53"/>
      <c r="V460" s="53"/>
    </row>
    <row r="461" spans="1:22" s="51" customFormat="1" x14ac:dyDescent="0.2">
      <c r="A461" s="51" t="s">
        <v>400</v>
      </c>
      <c r="B461" s="51" t="s">
        <v>126</v>
      </c>
      <c r="C461" s="51" t="s">
        <v>127</v>
      </c>
      <c r="D461" s="56">
        <v>0</v>
      </c>
      <c r="E461" s="56">
        <v>0</v>
      </c>
      <c r="F461" s="56">
        <v>0</v>
      </c>
      <c r="G461" s="56">
        <v>0</v>
      </c>
      <c r="H461" s="56">
        <v>0</v>
      </c>
      <c r="I461" s="56">
        <f t="shared" si="61"/>
        <v>0</v>
      </c>
      <c r="J461" s="56">
        <f t="shared" si="62"/>
        <v>0</v>
      </c>
      <c r="K461" s="57" t="str">
        <f t="shared" si="63"/>
        <v>NA</v>
      </c>
      <c r="L461" s="57" t="str">
        <f t="shared" si="64"/>
        <v>NA</v>
      </c>
      <c r="M461" s="57" t="str">
        <f t="shared" si="65"/>
        <v>NA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130</v>
      </c>
      <c r="C462" s="51" t="s">
        <v>131</v>
      </c>
      <c r="D462" s="56">
        <v>0</v>
      </c>
      <c r="E462" s="56">
        <v>0</v>
      </c>
      <c r="F462" s="56">
        <v>0</v>
      </c>
      <c r="G462" s="56">
        <v>0</v>
      </c>
      <c r="H462" s="56">
        <v>0</v>
      </c>
      <c r="I462" s="56">
        <f t="shared" si="61"/>
        <v>0</v>
      </c>
      <c r="J462" s="56">
        <f t="shared" si="62"/>
        <v>0</v>
      </c>
      <c r="K462" s="57" t="str">
        <f t="shared" si="63"/>
        <v>NA</v>
      </c>
      <c r="L462" s="57" t="str">
        <f t="shared" si="64"/>
        <v>NA</v>
      </c>
      <c r="M462" s="57" t="str">
        <f t="shared" si="65"/>
        <v>NA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136</v>
      </c>
      <c r="C463" s="51" t="s">
        <v>137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61"/>
        <v>0</v>
      </c>
      <c r="J463" s="56">
        <f t="shared" si="62"/>
        <v>0</v>
      </c>
      <c r="K463" s="57" t="str">
        <f t="shared" si="63"/>
        <v>NA</v>
      </c>
      <c r="L463" s="57" t="str">
        <f t="shared" si="64"/>
        <v>NA</v>
      </c>
      <c r="M463" s="57" t="str">
        <f t="shared" si="65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138</v>
      </c>
      <c r="C464" s="51" t="s">
        <v>139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f t="shared" si="61"/>
        <v>0</v>
      </c>
      <c r="J464" s="56">
        <f t="shared" si="62"/>
        <v>0</v>
      </c>
      <c r="K464" s="57" t="str">
        <f t="shared" si="63"/>
        <v>NA</v>
      </c>
      <c r="L464" s="57" t="str">
        <f t="shared" si="64"/>
        <v>NA</v>
      </c>
      <c r="M464" s="57" t="str">
        <f t="shared" si="65"/>
        <v>NA</v>
      </c>
      <c r="R464" s="53"/>
      <c r="S464" s="53"/>
      <c r="T464" s="53"/>
      <c r="U464" s="53"/>
      <c r="V464" s="53"/>
    </row>
    <row r="465" spans="2:22" s="51" customFormat="1" x14ac:dyDescent="0.2">
      <c r="B465" s="51" t="s">
        <v>140</v>
      </c>
      <c r="C465" s="51" t="s">
        <v>141</v>
      </c>
      <c r="D465" s="56">
        <v>0</v>
      </c>
      <c r="E465" s="56">
        <v>0</v>
      </c>
      <c r="F465" s="56">
        <v>0</v>
      </c>
      <c r="G465" s="56">
        <v>0</v>
      </c>
      <c r="H465" s="56">
        <v>0</v>
      </c>
      <c r="I465" s="56">
        <f t="shared" si="61"/>
        <v>0</v>
      </c>
      <c r="J465" s="56">
        <f t="shared" si="62"/>
        <v>0</v>
      </c>
      <c r="K465" s="57" t="str">
        <f t="shared" si="63"/>
        <v>NA</v>
      </c>
      <c r="L465" s="57" t="str">
        <f t="shared" si="64"/>
        <v>NA</v>
      </c>
      <c r="M465" s="57" t="str">
        <f t="shared" si="65"/>
        <v>NA</v>
      </c>
      <c r="R465" s="53"/>
      <c r="S465" s="53"/>
      <c r="T465" s="53"/>
      <c r="U465" s="53"/>
      <c r="V465" s="53"/>
    </row>
    <row r="466" spans="2:22" s="51" customFormat="1" x14ac:dyDescent="0.2">
      <c r="B466" s="51" t="s">
        <v>154</v>
      </c>
      <c r="C466" s="51" t="s">
        <v>155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f t="shared" si="61"/>
        <v>0</v>
      </c>
      <c r="J466" s="56">
        <f t="shared" si="62"/>
        <v>0</v>
      </c>
      <c r="K466" s="57" t="str">
        <f t="shared" si="63"/>
        <v>NA</v>
      </c>
      <c r="L466" s="57" t="str">
        <f t="shared" si="64"/>
        <v>NA</v>
      </c>
      <c r="M466" s="57" t="str">
        <f t="shared" si="65"/>
        <v>NA</v>
      </c>
      <c r="R466" s="53"/>
      <c r="S466" s="53"/>
      <c r="T466" s="53"/>
      <c r="U466" s="53"/>
      <c r="V466" s="53"/>
    </row>
    <row r="467" spans="2:22" s="51" customFormat="1" x14ac:dyDescent="0.2">
      <c r="B467" s="51" t="s">
        <v>156</v>
      </c>
      <c r="C467" s="51" t="s">
        <v>157</v>
      </c>
      <c r="D467" s="56">
        <v>1990917.72</v>
      </c>
      <c r="E467" s="56">
        <v>1990917.72</v>
      </c>
      <c r="F467" s="56">
        <v>0</v>
      </c>
      <c r="G467" s="56">
        <v>0</v>
      </c>
      <c r="H467" s="56">
        <v>0</v>
      </c>
      <c r="I467" s="56">
        <f t="shared" si="61"/>
        <v>0</v>
      </c>
      <c r="J467" s="56">
        <f t="shared" si="62"/>
        <v>1990917.72</v>
      </c>
      <c r="K467" s="57">
        <f t="shared" si="63"/>
        <v>1</v>
      </c>
      <c r="L467" s="57">
        <f t="shared" si="64"/>
        <v>-1</v>
      </c>
      <c r="M467" s="57">
        <f t="shared" si="65"/>
        <v>-1</v>
      </c>
      <c r="R467" s="53"/>
      <c r="S467" s="53"/>
      <c r="T467" s="53"/>
      <c r="U467" s="53"/>
      <c r="V467" s="53"/>
    </row>
    <row r="468" spans="2:22" s="51" customFormat="1" x14ac:dyDescent="0.2">
      <c r="B468" s="51" t="s">
        <v>256</v>
      </c>
      <c r="C468" s="51" t="s">
        <v>257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61"/>
        <v>0</v>
      </c>
      <c r="J468" s="56">
        <f t="shared" si="62"/>
        <v>0</v>
      </c>
      <c r="K468" s="57" t="str">
        <f t="shared" si="63"/>
        <v>NA</v>
      </c>
      <c r="L468" s="57" t="str">
        <f t="shared" si="64"/>
        <v>NA</v>
      </c>
      <c r="M468" s="57" t="str">
        <f t="shared" si="65"/>
        <v>NA</v>
      </c>
      <c r="R468" s="53"/>
      <c r="S468" s="53"/>
      <c r="T468" s="53"/>
      <c r="U468" s="53"/>
      <c r="V468" s="53"/>
    </row>
    <row r="469" spans="2:22" s="51" customFormat="1" x14ac:dyDescent="0.2">
      <c r="B469" s="51" t="s">
        <v>472</v>
      </c>
      <c r="C469" s="51" t="s">
        <v>473</v>
      </c>
      <c r="D469" s="56">
        <v>30000</v>
      </c>
      <c r="E469" s="56">
        <v>30000</v>
      </c>
      <c r="F469" s="56">
        <v>0</v>
      </c>
      <c r="G469" s="56">
        <v>0</v>
      </c>
      <c r="H469" s="56">
        <v>0</v>
      </c>
      <c r="I469" s="56">
        <f t="shared" si="61"/>
        <v>0</v>
      </c>
      <c r="J469" s="56">
        <f t="shared" si="62"/>
        <v>30000</v>
      </c>
      <c r="K469" s="57">
        <f t="shared" si="63"/>
        <v>1</v>
      </c>
      <c r="L469" s="57">
        <f t="shared" si="64"/>
        <v>-1</v>
      </c>
      <c r="M469" s="57">
        <f t="shared" si="65"/>
        <v>-1</v>
      </c>
      <c r="R469" s="53"/>
      <c r="S469" s="53"/>
      <c r="T469" s="53"/>
      <c r="U469" s="53"/>
      <c r="V469" s="53"/>
    </row>
    <row r="470" spans="2:22" s="51" customFormat="1" x14ac:dyDescent="0.2">
      <c r="B470" s="51" t="s">
        <v>234</v>
      </c>
      <c r="C470" s="51" t="s">
        <v>235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61"/>
        <v>0</v>
      </c>
      <c r="J470" s="56">
        <f t="shared" si="62"/>
        <v>0</v>
      </c>
      <c r="K470" s="57" t="str">
        <f t="shared" si="63"/>
        <v>NA</v>
      </c>
      <c r="L470" s="57" t="str">
        <f t="shared" si="64"/>
        <v>NA</v>
      </c>
      <c r="M470" s="57" t="str">
        <f t="shared" si="65"/>
        <v>NA</v>
      </c>
      <c r="R470" s="53"/>
      <c r="S470" s="53"/>
      <c r="T470" s="53"/>
      <c r="U470" s="53"/>
      <c r="V470" s="53"/>
    </row>
    <row r="471" spans="2:22" s="51" customFormat="1" x14ac:dyDescent="0.2">
      <c r="B471" s="51" t="s">
        <v>474</v>
      </c>
      <c r="C471" s="51" t="s">
        <v>475</v>
      </c>
      <c r="D471" s="56">
        <v>55000</v>
      </c>
      <c r="E471" s="56">
        <v>55000</v>
      </c>
      <c r="F471" s="56">
        <v>0</v>
      </c>
      <c r="G471" s="56">
        <v>0</v>
      </c>
      <c r="H471" s="56">
        <v>0</v>
      </c>
      <c r="I471" s="56">
        <f t="shared" si="61"/>
        <v>0</v>
      </c>
      <c r="J471" s="56">
        <f t="shared" si="62"/>
        <v>55000</v>
      </c>
      <c r="K471" s="57">
        <f t="shared" si="63"/>
        <v>1</v>
      </c>
      <c r="L471" s="57">
        <f t="shared" si="64"/>
        <v>-1</v>
      </c>
      <c r="M471" s="57">
        <f t="shared" si="65"/>
        <v>-1</v>
      </c>
      <c r="R471" s="53"/>
      <c r="S471" s="53"/>
      <c r="T471" s="53"/>
      <c r="U471" s="53"/>
      <c r="V471" s="53"/>
    </row>
    <row r="472" spans="2:22" s="51" customFormat="1" x14ac:dyDescent="0.2">
      <c r="B472" s="51" t="s">
        <v>476</v>
      </c>
      <c r="C472" s="51" t="s">
        <v>477</v>
      </c>
      <c r="D472" s="56">
        <v>40000</v>
      </c>
      <c r="E472" s="56">
        <v>40000</v>
      </c>
      <c r="F472" s="56">
        <v>150</v>
      </c>
      <c r="G472" s="56">
        <v>150</v>
      </c>
      <c r="H472" s="56">
        <v>910</v>
      </c>
      <c r="I472" s="56">
        <f t="shared" si="61"/>
        <v>1060</v>
      </c>
      <c r="J472" s="56">
        <f t="shared" si="62"/>
        <v>38940</v>
      </c>
      <c r="K472" s="57">
        <f t="shared" si="63"/>
        <v>0.97350000000000003</v>
      </c>
      <c r="L472" s="57">
        <f t="shared" si="64"/>
        <v>-0.99624999999999997</v>
      </c>
      <c r="M472" s="57">
        <f t="shared" si="65"/>
        <v>-0.95499999999999996</v>
      </c>
      <c r="R472" s="53"/>
      <c r="S472" s="53"/>
      <c r="T472" s="53"/>
      <c r="U472" s="53"/>
      <c r="V472" s="53"/>
    </row>
    <row r="473" spans="2:22" s="51" customFormat="1" x14ac:dyDescent="0.2">
      <c r="B473" s="51" t="s">
        <v>478</v>
      </c>
      <c r="C473" s="51" t="s">
        <v>479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f t="shared" si="61"/>
        <v>0</v>
      </c>
      <c r="J473" s="56">
        <f t="shared" si="62"/>
        <v>0</v>
      </c>
      <c r="K473" s="57" t="str">
        <f t="shared" si="63"/>
        <v>NA</v>
      </c>
      <c r="L473" s="57" t="str">
        <f t="shared" si="64"/>
        <v>NA</v>
      </c>
      <c r="M473" s="57" t="str">
        <f t="shared" si="65"/>
        <v>NA</v>
      </c>
      <c r="R473" s="53"/>
      <c r="S473" s="53"/>
      <c r="T473" s="53"/>
      <c r="U473" s="53"/>
      <c r="V473" s="53"/>
    </row>
    <row r="474" spans="2:22" s="51" customFormat="1" x14ac:dyDescent="0.2">
      <c r="B474" s="51" t="s">
        <v>166</v>
      </c>
      <c r="C474" s="51" t="s">
        <v>167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61"/>
        <v>0</v>
      </c>
      <c r="J474" s="56">
        <f t="shared" si="62"/>
        <v>0</v>
      </c>
      <c r="K474" s="57" t="str">
        <f t="shared" si="63"/>
        <v>NA</v>
      </c>
      <c r="L474" s="57" t="str">
        <f t="shared" si="64"/>
        <v>NA</v>
      </c>
      <c r="M474" s="57" t="str">
        <f t="shared" si="65"/>
        <v>NA</v>
      </c>
      <c r="R474" s="53"/>
      <c r="S474" s="53"/>
      <c r="T474" s="53"/>
      <c r="U474" s="53"/>
      <c r="V474" s="53"/>
    </row>
    <row r="475" spans="2:22" s="51" customFormat="1" x14ac:dyDescent="0.2">
      <c r="B475" s="51" t="s">
        <v>242</v>
      </c>
      <c r="C475" s="51" t="s">
        <v>243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61"/>
        <v>0</v>
      </c>
      <c r="J475" s="56">
        <f t="shared" si="62"/>
        <v>0</v>
      </c>
      <c r="K475" s="57" t="str">
        <f t="shared" si="63"/>
        <v>NA</v>
      </c>
      <c r="L475" s="57" t="str">
        <f t="shared" si="64"/>
        <v>NA</v>
      </c>
      <c r="M475" s="57" t="str">
        <f t="shared" si="65"/>
        <v>NA</v>
      </c>
      <c r="R475" s="53"/>
      <c r="S475" s="53"/>
      <c r="T475" s="53"/>
      <c r="U475" s="53"/>
      <c r="V475" s="53"/>
    </row>
    <row r="476" spans="2:22" s="51" customFormat="1" x14ac:dyDescent="0.2">
      <c r="B476" s="51" t="s">
        <v>178</v>
      </c>
      <c r="C476" s="51" t="s">
        <v>179</v>
      </c>
      <c r="D476" s="56">
        <v>20000</v>
      </c>
      <c r="E476" s="56">
        <v>20000</v>
      </c>
      <c r="F476" s="56">
        <v>725.61</v>
      </c>
      <c r="G476" s="56">
        <v>725.61</v>
      </c>
      <c r="H476" s="56">
        <v>0</v>
      </c>
      <c r="I476" s="56">
        <f t="shared" si="61"/>
        <v>725.61</v>
      </c>
      <c r="J476" s="56">
        <f t="shared" si="62"/>
        <v>19274.39</v>
      </c>
      <c r="K476" s="57">
        <f t="shared" si="63"/>
        <v>0.96371949999999995</v>
      </c>
      <c r="L476" s="57">
        <f t="shared" si="64"/>
        <v>-0.96371949999999995</v>
      </c>
      <c r="M476" s="57">
        <f t="shared" si="65"/>
        <v>-0.56463399999999997</v>
      </c>
      <c r="R476" s="53"/>
      <c r="S476" s="53"/>
      <c r="T476" s="53"/>
      <c r="U476" s="53"/>
      <c r="V476" s="53"/>
    </row>
    <row r="477" spans="2:22" s="51" customFormat="1" x14ac:dyDescent="0.2">
      <c r="B477" s="51" t="s">
        <v>480</v>
      </c>
      <c r="C477" s="51" t="s">
        <v>481</v>
      </c>
      <c r="D477" s="56">
        <v>50000</v>
      </c>
      <c r="E477" s="56">
        <v>50000</v>
      </c>
      <c r="F477" s="56">
        <v>2100</v>
      </c>
      <c r="G477" s="56">
        <v>2100</v>
      </c>
      <c r="H477" s="56">
        <v>0</v>
      </c>
      <c r="I477" s="56">
        <f t="shared" si="61"/>
        <v>2100</v>
      </c>
      <c r="J477" s="56">
        <f t="shared" si="62"/>
        <v>47900</v>
      </c>
      <c r="K477" s="57">
        <f t="shared" si="63"/>
        <v>0.95799999999999996</v>
      </c>
      <c r="L477" s="57">
        <f t="shared" si="64"/>
        <v>-0.95799999999999996</v>
      </c>
      <c r="M477" s="57">
        <f t="shared" si="65"/>
        <v>-0.49600000000000005</v>
      </c>
      <c r="R477" s="53"/>
      <c r="S477" s="53"/>
      <c r="T477" s="53"/>
      <c r="U477" s="53"/>
      <c r="V477" s="53"/>
    </row>
    <row r="478" spans="2:22" s="51" customFormat="1" x14ac:dyDescent="0.2">
      <c r="B478" s="51" t="s">
        <v>482</v>
      </c>
      <c r="C478" s="51" t="s">
        <v>483</v>
      </c>
      <c r="D478" s="56">
        <v>50000</v>
      </c>
      <c r="E478" s="56">
        <v>50000</v>
      </c>
      <c r="F478" s="56">
        <v>215.23</v>
      </c>
      <c r="G478" s="56">
        <v>215.23</v>
      </c>
      <c r="H478" s="56">
        <v>944.7</v>
      </c>
      <c r="I478" s="56">
        <f t="shared" si="61"/>
        <v>1159.93</v>
      </c>
      <c r="J478" s="56">
        <f t="shared" si="62"/>
        <v>48840.07</v>
      </c>
      <c r="K478" s="57">
        <f t="shared" si="63"/>
        <v>0.97680140000000004</v>
      </c>
      <c r="L478" s="57">
        <f t="shared" si="64"/>
        <v>-0.9956953999999999</v>
      </c>
      <c r="M478" s="57">
        <f t="shared" si="65"/>
        <v>-0.94834479999999999</v>
      </c>
      <c r="R478" s="53"/>
      <c r="S478" s="53"/>
      <c r="T478" s="53"/>
      <c r="U478" s="53"/>
      <c r="V478" s="53"/>
    </row>
    <row r="479" spans="2:22" s="51" customFormat="1" x14ac:dyDescent="0.2">
      <c r="B479" s="51" t="s">
        <v>186</v>
      </c>
      <c r="C479" s="51" t="s">
        <v>187</v>
      </c>
      <c r="D479" s="56">
        <v>126082.28</v>
      </c>
      <c r="E479" s="56">
        <v>126082.28</v>
      </c>
      <c r="F479" s="56">
        <v>453.53</v>
      </c>
      <c r="G479" s="56">
        <v>453.53</v>
      </c>
      <c r="H479" s="56">
        <v>4632.3500000000004</v>
      </c>
      <c r="I479" s="56">
        <f t="shared" si="61"/>
        <v>5085.88</v>
      </c>
      <c r="J479" s="56">
        <f t="shared" si="62"/>
        <v>120996.4</v>
      </c>
      <c r="K479" s="57">
        <f t="shared" si="63"/>
        <v>0.95966221423026288</v>
      </c>
      <c r="L479" s="57">
        <f t="shared" si="64"/>
        <v>-0.99640290451600333</v>
      </c>
      <c r="M479" s="57">
        <f t="shared" si="65"/>
        <v>-0.95683485419204028</v>
      </c>
      <c r="R479" s="53"/>
      <c r="S479" s="53"/>
      <c r="T479" s="53"/>
      <c r="U479" s="53"/>
      <c r="V479" s="53"/>
    </row>
    <row r="480" spans="2:22" s="51" customFormat="1" x14ac:dyDescent="0.2">
      <c r="B480" s="51" t="s">
        <v>484</v>
      </c>
      <c r="C480" s="51" t="s">
        <v>485</v>
      </c>
      <c r="D480" s="56">
        <v>70000</v>
      </c>
      <c r="E480" s="56">
        <v>70000</v>
      </c>
      <c r="F480" s="56">
        <v>0</v>
      </c>
      <c r="G480" s="56">
        <v>0</v>
      </c>
      <c r="H480" s="56">
        <v>411.37</v>
      </c>
      <c r="I480" s="56">
        <f t="shared" si="61"/>
        <v>411.37</v>
      </c>
      <c r="J480" s="56">
        <f t="shared" si="62"/>
        <v>69588.63</v>
      </c>
      <c r="K480" s="57">
        <f t="shared" si="63"/>
        <v>0.99412328571428576</v>
      </c>
      <c r="L480" s="57">
        <f t="shared" si="64"/>
        <v>-1</v>
      </c>
      <c r="M480" s="57">
        <f t="shared" si="65"/>
        <v>-1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486</v>
      </c>
      <c r="C481" s="51" t="s">
        <v>487</v>
      </c>
      <c r="D481" s="56">
        <v>900000</v>
      </c>
      <c r="E481" s="56">
        <v>900000</v>
      </c>
      <c r="F481" s="56">
        <v>47530</v>
      </c>
      <c r="G481" s="56">
        <v>47530</v>
      </c>
      <c r="H481" s="56">
        <v>229045.05</v>
      </c>
      <c r="I481" s="56">
        <f t="shared" si="61"/>
        <v>276575.05</v>
      </c>
      <c r="J481" s="56">
        <f t="shared" si="62"/>
        <v>623424.94999999995</v>
      </c>
      <c r="K481" s="57">
        <f t="shared" si="63"/>
        <v>0.69269438888888879</v>
      </c>
      <c r="L481" s="57">
        <f t="shared" si="64"/>
        <v>-0.94718888888888886</v>
      </c>
      <c r="M481" s="57">
        <f t="shared" si="65"/>
        <v>-0.36626666666666668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488</v>
      </c>
      <c r="C482" s="51" t="s">
        <v>489</v>
      </c>
      <c r="D482" s="56">
        <v>900000</v>
      </c>
      <c r="E482" s="56">
        <v>900000</v>
      </c>
      <c r="F482" s="56">
        <v>31141.75</v>
      </c>
      <c r="G482" s="56">
        <v>31141.75</v>
      </c>
      <c r="H482" s="56">
        <v>154682.6</v>
      </c>
      <c r="I482" s="56">
        <f t="shared" si="61"/>
        <v>185824.35</v>
      </c>
      <c r="J482" s="56">
        <f t="shared" si="62"/>
        <v>714175.65</v>
      </c>
      <c r="K482" s="57">
        <f t="shared" si="63"/>
        <v>0.79352850000000008</v>
      </c>
      <c r="L482" s="57">
        <f t="shared" si="64"/>
        <v>-0.96539805555555558</v>
      </c>
      <c r="M482" s="57">
        <f t="shared" si="65"/>
        <v>-0.58477666666666661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212</v>
      </c>
      <c r="C483" s="51" t="s">
        <v>213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61"/>
        <v>0</v>
      </c>
      <c r="J483" s="56">
        <f t="shared" si="62"/>
        <v>0</v>
      </c>
      <c r="K483" s="57" t="str">
        <f t="shared" si="63"/>
        <v>NA</v>
      </c>
      <c r="L483" s="57" t="str">
        <f t="shared" si="64"/>
        <v>NA</v>
      </c>
      <c r="M483" s="57" t="str">
        <f t="shared" si="65"/>
        <v>NA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216</v>
      </c>
      <c r="C484" s="51" t="s">
        <v>217</v>
      </c>
      <c r="D484" s="56">
        <v>70000</v>
      </c>
      <c r="E484" s="56">
        <v>70000</v>
      </c>
      <c r="F484" s="56">
        <v>0</v>
      </c>
      <c r="G484" s="56">
        <v>0</v>
      </c>
      <c r="H484" s="56">
        <v>0</v>
      </c>
      <c r="I484" s="56">
        <f t="shared" si="61"/>
        <v>0</v>
      </c>
      <c r="J484" s="56">
        <f t="shared" si="62"/>
        <v>70000</v>
      </c>
      <c r="K484" s="57">
        <f t="shared" si="63"/>
        <v>1</v>
      </c>
      <c r="L484" s="57">
        <f t="shared" si="64"/>
        <v>-1</v>
      </c>
      <c r="M484" s="57">
        <f t="shared" si="65"/>
        <v>-1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490</v>
      </c>
      <c r="C485" s="51" t="s">
        <v>491</v>
      </c>
      <c r="D485" s="56">
        <v>52000</v>
      </c>
      <c r="E485" s="56">
        <v>52000</v>
      </c>
      <c r="F485" s="56">
        <v>0</v>
      </c>
      <c r="G485" s="56">
        <v>0</v>
      </c>
      <c r="H485" s="56">
        <v>0</v>
      </c>
      <c r="I485" s="56">
        <f t="shared" si="61"/>
        <v>0</v>
      </c>
      <c r="J485" s="56">
        <f t="shared" si="62"/>
        <v>52000</v>
      </c>
      <c r="K485" s="57">
        <f t="shared" si="63"/>
        <v>1</v>
      </c>
      <c r="L485" s="57">
        <f t="shared" si="64"/>
        <v>-1</v>
      </c>
      <c r="M485" s="57">
        <f t="shared" si="65"/>
        <v>-1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218</v>
      </c>
      <c r="C486" s="51" t="s">
        <v>219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61"/>
        <v>0</v>
      </c>
      <c r="J486" s="56">
        <f t="shared" si="62"/>
        <v>0</v>
      </c>
      <c r="K486" s="57" t="str">
        <f t="shared" si="63"/>
        <v>NA</v>
      </c>
      <c r="L486" s="57" t="str">
        <f t="shared" si="64"/>
        <v>NA</v>
      </c>
      <c r="M486" s="57" t="str">
        <f t="shared" si="65"/>
        <v>NA</v>
      </c>
      <c r="R486" s="53"/>
      <c r="S486" s="53"/>
      <c r="T486" s="53"/>
      <c r="U486" s="53"/>
      <c r="V486" s="53"/>
    </row>
    <row r="487" spans="1:22" s="51" customFormat="1" x14ac:dyDescent="0.2">
      <c r="A487" s="63" t="s">
        <v>401</v>
      </c>
      <c r="B487" s="63"/>
      <c r="C487" s="63"/>
      <c r="D487" s="64">
        <v>4354000</v>
      </c>
      <c r="E487" s="64">
        <v>4354000</v>
      </c>
      <c r="F487" s="64">
        <v>82316.12</v>
      </c>
      <c r="G487" s="64">
        <v>82316.12</v>
      </c>
      <c r="H487" s="64">
        <v>390626.07</v>
      </c>
      <c r="I487" s="64">
        <f t="shared" si="61"/>
        <v>472942.19</v>
      </c>
      <c r="J487" s="64">
        <f t="shared" si="62"/>
        <v>3881057.81</v>
      </c>
      <c r="K487" s="65">
        <f t="shared" si="63"/>
        <v>0.89137754019292603</v>
      </c>
      <c r="L487" s="65">
        <f t="shared" si="64"/>
        <v>-0.98109413872301332</v>
      </c>
      <c r="M487" s="65">
        <f t="shared" si="65"/>
        <v>-0.77312966467615984</v>
      </c>
      <c r="R487" s="53"/>
      <c r="S487" s="53"/>
      <c r="T487" s="53"/>
      <c r="U487" s="53"/>
      <c r="V487" s="53"/>
    </row>
    <row r="488" spans="1:22" s="51" customFormat="1" x14ac:dyDescent="0.2">
      <c r="A488" s="51" t="s">
        <v>492</v>
      </c>
      <c r="B488" s="51" t="s">
        <v>156</v>
      </c>
      <c r="C488" s="51" t="s">
        <v>157</v>
      </c>
      <c r="D488" s="56">
        <v>0</v>
      </c>
      <c r="E488" s="56">
        <v>0</v>
      </c>
      <c r="F488" s="56">
        <v>0</v>
      </c>
      <c r="G488" s="56">
        <v>0</v>
      </c>
      <c r="H488" s="56">
        <v>0</v>
      </c>
      <c r="I488" s="56">
        <f t="shared" si="61"/>
        <v>0</v>
      </c>
      <c r="J488" s="56">
        <f t="shared" si="62"/>
        <v>0</v>
      </c>
      <c r="K488" s="57" t="str">
        <f t="shared" si="63"/>
        <v>NA</v>
      </c>
      <c r="L488" s="57" t="str">
        <f t="shared" si="64"/>
        <v>NA</v>
      </c>
      <c r="M488" s="57" t="str">
        <f t="shared" si="65"/>
        <v>NA</v>
      </c>
      <c r="R488" s="53"/>
      <c r="S488" s="53"/>
      <c r="T488" s="53"/>
      <c r="U488" s="53"/>
      <c r="V488" s="53"/>
    </row>
    <row r="489" spans="1:22" s="51" customFormat="1" x14ac:dyDescent="0.2">
      <c r="B489" s="51" t="s">
        <v>170</v>
      </c>
      <c r="C489" s="51" t="s">
        <v>171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f t="shared" si="61"/>
        <v>0</v>
      </c>
      <c r="J489" s="56">
        <f t="shared" si="62"/>
        <v>0</v>
      </c>
      <c r="K489" s="57" t="str">
        <f t="shared" si="63"/>
        <v>NA</v>
      </c>
      <c r="L489" s="57" t="str">
        <f t="shared" si="64"/>
        <v>NA</v>
      </c>
      <c r="M489" s="57" t="str">
        <f t="shared" si="65"/>
        <v>NA</v>
      </c>
      <c r="R489" s="53"/>
      <c r="S489" s="53"/>
      <c r="T489" s="53"/>
      <c r="U489" s="53"/>
      <c r="V489" s="53"/>
    </row>
    <row r="490" spans="1:22" s="51" customFormat="1" x14ac:dyDescent="0.2">
      <c r="B490" s="51" t="s">
        <v>186</v>
      </c>
      <c r="C490" s="51" t="s">
        <v>187</v>
      </c>
      <c r="D490" s="56">
        <v>0</v>
      </c>
      <c r="E490" s="56">
        <v>0</v>
      </c>
      <c r="F490" s="56">
        <v>0</v>
      </c>
      <c r="G490" s="56">
        <v>0</v>
      </c>
      <c r="H490" s="56">
        <v>0</v>
      </c>
      <c r="I490" s="56">
        <f t="shared" si="61"/>
        <v>0</v>
      </c>
      <c r="J490" s="56">
        <f t="shared" si="62"/>
        <v>0</v>
      </c>
      <c r="K490" s="57" t="str">
        <f t="shared" si="63"/>
        <v>NA</v>
      </c>
      <c r="L490" s="57" t="str">
        <f t="shared" si="64"/>
        <v>NA</v>
      </c>
      <c r="M490" s="57" t="str">
        <f t="shared" si="65"/>
        <v>NA</v>
      </c>
      <c r="R490" s="53"/>
      <c r="S490" s="53"/>
      <c r="T490" s="53"/>
      <c r="U490" s="53"/>
      <c r="V490" s="53"/>
    </row>
    <row r="491" spans="1:22" s="51" customFormat="1" x14ac:dyDescent="0.2">
      <c r="A491" s="63" t="s">
        <v>493</v>
      </c>
      <c r="B491" s="63"/>
      <c r="C491" s="63"/>
      <c r="D491" s="64">
        <v>0</v>
      </c>
      <c r="E491" s="64">
        <v>0</v>
      </c>
      <c r="F491" s="64">
        <v>0</v>
      </c>
      <c r="G491" s="64">
        <v>0</v>
      </c>
      <c r="H491" s="64">
        <v>0</v>
      </c>
      <c r="I491" s="64">
        <f t="shared" si="61"/>
        <v>0</v>
      </c>
      <c r="J491" s="64">
        <f t="shared" si="62"/>
        <v>0</v>
      </c>
      <c r="K491" s="65" t="str">
        <f t="shared" si="63"/>
        <v>NA</v>
      </c>
      <c r="L491" s="65" t="str">
        <f t="shared" si="64"/>
        <v>NA</v>
      </c>
      <c r="M491" s="65" t="str">
        <f t="shared" si="65"/>
        <v>NA</v>
      </c>
      <c r="R491" s="53"/>
      <c r="S491" s="53"/>
      <c r="T491" s="53"/>
      <c r="U491" s="53"/>
      <c r="V491" s="53"/>
    </row>
    <row r="492" spans="1:22" s="51" customFormat="1" x14ac:dyDescent="0.2">
      <c r="A492" s="51" t="s">
        <v>402</v>
      </c>
      <c r="B492" s="51" t="s">
        <v>130</v>
      </c>
      <c r="C492" s="51" t="s">
        <v>131</v>
      </c>
      <c r="D492" s="56">
        <v>0</v>
      </c>
      <c r="E492" s="56">
        <v>0</v>
      </c>
      <c r="F492" s="56">
        <v>0</v>
      </c>
      <c r="G492" s="56">
        <v>0</v>
      </c>
      <c r="H492" s="56">
        <v>0</v>
      </c>
      <c r="I492" s="56">
        <f t="shared" si="61"/>
        <v>0</v>
      </c>
      <c r="J492" s="56">
        <f t="shared" si="62"/>
        <v>0</v>
      </c>
      <c r="K492" s="57" t="str">
        <f t="shared" si="63"/>
        <v>NA</v>
      </c>
      <c r="L492" s="57" t="str">
        <f t="shared" si="64"/>
        <v>NA</v>
      </c>
      <c r="M492" s="57" t="str">
        <f t="shared" si="65"/>
        <v>NA</v>
      </c>
      <c r="R492" s="53"/>
      <c r="S492" s="53"/>
      <c r="T492" s="53"/>
      <c r="U492" s="53"/>
      <c r="V492" s="53"/>
    </row>
    <row r="493" spans="1:22" s="51" customFormat="1" x14ac:dyDescent="0.2">
      <c r="B493" s="51" t="s">
        <v>154</v>
      </c>
      <c r="C493" s="51" t="s">
        <v>155</v>
      </c>
      <c r="D493" s="56">
        <v>0</v>
      </c>
      <c r="E493" s="56">
        <v>0</v>
      </c>
      <c r="F493" s="56">
        <v>0</v>
      </c>
      <c r="G493" s="56">
        <v>0</v>
      </c>
      <c r="H493" s="56">
        <v>0</v>
      </c>
      <c r="I493" s="56">
        <f t="shared" si="61"/>
        <v>0</v>
      </c>
      <c r="J493" s="56">
        <f t="shared" si="62"/>
        <v>0</v>
      </c>
      <c r="K493" s="57" t="str">
        <f t="shared" si="63"/>
        <v>NA</v>
      </c>
      <c r="L493" s="57" t="str">
        <f t="shared" si="64"/>
        <v>NA</v>
      </c>
      <c r="M493" s="57" t="str">
        <f t="shared" si="65"/>
        <v>NA</v>
      </c>
      <c r="R493" s="53"/>
      <c r="S493" s="53"/>
      <c r="T493" s="53"/>
      <c r="U493" s="53"/>
      <c r="V493" s="53"/>
    </row>
    <row r="494" spans="1:22" s="51" customFormat="1" x14ac:dyDescent="0.2">
      <c r="B494" s="51" t="s">
        <v>156</v>
      </c>
      <c r="C494" s="51" t="s">
        <v>157</v>
      </c>
      <c r="D494" s="56">
        <v>26102643</v>
      </c>
      <c r="E494" s="56">
        <v>1596203.28</v>
      </c>
      <c r="F494" s="56">
        <v>0</v>
      </c>
      <c r="G494" s="56">
        <v>0</v>
      </c>
      <c r="H494" s="56">
        <v>0</v>
      </c>
      <c r="I494" s="56">
        <f t="shared" si="61"/>
        <v>0</v>
      </c>
      <c r="J494" s="56">
        <f t="shared" si="62"/>
        <v>1596203.28</v>
      </c>
      <c r="K494" s="57">
        <f t="shared" si="63"/>
        <v>1</v>
      </c>
      <c r="L494" s="57">
        <f t="shared" si="64"/>
        <v>-1</v>
      </c>
      <c r="M494" s="57">
        <f t="shared" si="65"/>
        <v>-1</v>
      </c>
      <c r="R494" s="53"/>
      <c r="S494" s="53"/>
      <c r="T494" s="53"/>
      <c r="U494" s="53"/>
      <c r="V494" s="53"/>
    </row>
    <row r="495" spans="1:22" s="51" customFormat="1" x14ac:dyDescent="0.2">
      <c r="B495" s="51" t="s">
        <v>323</v>
      </c>
      <c r="C495" s="51" t="s">
        <v>324</v>
      </c>
      <c r="D495" s="56">
        <v>5790672.4499999983</v>
      </c>
      <c r="E495" s="56">
        <v>6877631.8700000001</v>
      </c>
      <c r="F495" s="56">
        <v>0</v>
      </c>
      <c r="G495" s="56">
        <v>0</v>
      </c>
      <c r="H495" s="56">
        <v>268002.27999999997</v>
      </c>
      <c r="I495" s="56">
        <f t="shared" si="61"/>
        <v>268002.27999999997</v>
      </c>
      <c r="J495" s="56">
        <f t="shared" si="62"/>
        <v>6609629.5899999999</v>
      </c>
      <c r="K495" s="57">
        <f t="shared" si="63"/>
        <v>0.96103276751856737</v>
      </c>
      <c r="L495" s="57">
        <f t="shared" si="64"/>
        <v>-1</v>
      </c>
      <c r="M495" s="57">
        <f t="shared" si="65"/>
        <v>-1</v>
      </c>
      <c r="R495" s="53"/>
      <c r="S495" s="53"/>
      <c r="T495" s="53"/>
      <c r="U495" s="53"/>
      <c r="V495" s="53"/>
    </row>
    <row r="496" spans="1:22" s="51" customFormat="1" x14ac:dyDescent="0.2">
      <c r="B496" s="51" t="s">
        <v>210</v>
      </c>
      <c r="C496" s="51" t="s">
        <v>211</v>
      </c>
      <c r="D496" s="56">
        <v>122405459.94999997</v>
      </c>
      <c r="E496" s="56">
        <v>118769891.72999999</v>
      </c>
      <c r="F496" s="56">
        <v>16264163.030000001</v>
      </c>
      <c r="G496" s="56">
        <v>16264163.030000001</v>
      </c>
      <c r="H496" s="56">
        <v>6958343.1299999999</v>
      </c>
      <c r="I496" s="56">
        <f t="shared" si="61"/>
        <v>23222506.16</v>
      </c>
      <c r="J496" s="56">
        <f t="shared" si="62"/>
        <v>95547385.569999993</v>
      </c>
      <c r="K496" s="57">
        <f t="shared" si="63"/>
        <v>0.80447480567893581</v>
      </c>
      <c r="L496" s="57">
        <f t="shared" si="64"/>
        <v>-0.86306156557780334</v>
      </c>
      <c r="M496" s="57">
        <f t="shared" si="65"/>
        <v>0.64326121306635997</v>
      </c>
      <c r="R496" s="53"/>
      <c r="S496" s="53"/>
      <c r="T496" s="53"/>
      <c r="U496" s="53"/>
      <c r="V496" s="53"/>
    </row>
    <row r="497" spans="1:22" s="51" customFormat="1" x14ac:dyDescent="0.2">
      <c r="B497" s="51" t="s">
        <v>212</v>
      </c>
      <c r="C497" s="51" t="s">
        <v>213</v>
      </c>
      <c r="D497" s="56">
        <v>4488000</v>
      </c>
      <c r="E497" s="56">
        <v>4614423.5</v>
      </c>
      <c r="F497" s="56">
        <v>0</v>
      </c>
      <c r="G497" s="56">
        <v>0</v>
      </c>
      <c r="H497" s="56">
        <v>0</v>
      </c>
      <c r="I497" s="56">
        <f t="shared" si="61"/>
        <v>0</v>
      </c>
      <c r="J497" s="56">
        <f t="shared" si="62"/>
        <v>4614423.5</v>
      </c>
      <c r="K497" s="57">
        <f t="shared" si="63"/>
        <v>1</v>
      </c>
      <c r="L497" s="57">
        <f t="shared" si="64"/>
        <v>-1</v>
      </c>
      <c r="M497" s="57">
        <f t="shared" si="65"/>
        <v>-1</v>
      </c>
      <c r="R497" s="53"/>
      <c r="S497" s="53"/>
      <c r="T497" s="53"/>
      <c r="U497" s="53"/>
      <c r="V497" s="53"/>
    </row>
    <row r="498" spans="1:22" s="51" customFormat="1" x14ac:dyDescent="0.2">
      <c r="B498" s="51" t="s">
        <v>214</v>
      </c>
      <c r="C498" s="51" t="s">
        <v>215</v>
      </c>
      <c r="D498" s="56">
        <v>0</v>
      </c>
      <c r="E498" s="56">
        <v>0</v>
      </c>
      <c r="F498" s="56">
        <v>0</v>
      </c>
      <c r="G498" s="56">
        <v>0</v>
      </c>
      <c r="H498" s="56">
        <v>0</v>
      </c>
      <c r="I498" s="56">
        <f t="shared" si="61"/>
        <v>0</v>
      </c>
      <c r="J498" s="56">
        <f t="shared" si="62"/>
        <v>0</v>
      </c>
      <c r="K498" s="57" t="str">
        <f t="shared" si="63"/>
        <v>NA</v>
      </c>
      <c r="L498" s="57" t="str">
        <f t="shared" si="64"/>
        <v>NA</v>
      </c>
      <c r="M498" s="57" t="str">
        <f t="shared" si="65"/>
        <v>NA</v>
      </c>
      <c r="R498" s="53"/>
      <c r="S498" s="53"/>
      <c r="T498" s="53"/>
      <c r="U498" s="53"/>
      <c r="V498" s="53"/>
    </row>
    <row r="499" spans="1:22" s="51" customFormat="1" x14ac:dyDescent="0.2">
      <c r="A499" s="63" t="s">
        <v>405</v>
      </c>
      <c r="B499" s="63"/>
      <c r="C499" s="63"/>
      <c r="D499" s="64">
        <v>158786775.39999998</v>
      </c>
      <c r="E499" s="64">
        <v>131858150.38</v>
      </c>
      <c r="F499" s="64">
        <v>16264163.030000001</v>
      </c>
      <c r="G499" s="64">
        <v>16264163.030000001</v>
      </c>
      <c r="H499" s="64">
        <v>7226345.4100000001</v>
      </c>
      <c r="I499" s="64">
        <f t="shared" si="61"/>
        <v>23490508.440000001</v>
      </c>
      <c r="J499" s="64">
        <f t="shared" si="62"/>
        <v>108367641.94</v>
      </c>
      <c r="K499" s="65">
        <f t="shared" si="63"/>
        <v>0.82185015964274444</v>
      </c>
      <c r="L499" s="65">
        <f t="shared" si="64"/>
        <v>-0.87665409394012761</v>
      </c>
      <c r="M499" s="65">
        <f t="shared" si="65"/>
        <v>0.48015087271846829</v>
      </c>
      <c r="R499" s="53"/>
      <c r="S499" s="53"/>
      <c r="T499" s="53"/>
      <c r="U499" s="53"/>
      <c r="V499" s="53"/>
    </row>
    <row r="500" spans="1:22" s="51" customFormat="1" x14ac:dyDescent="0.2">
      <c r="A500" s="51" t="s">
        <v>30</v>
      </c>
      <c r="B500" s="51" t="s">
        <v>31</v>
      </c>
      <c r="C500" s="51" t="s">
        <v>32</v>
      </c>
      <c r="D500" s="56">
        <v>0</v>
      </c>
      <c r="E500" s="56">
        <v>464400</v>
      </c>
      <c r="F500" s="56">
        <v>329.7</v>
      </c>
      <c r="G500" s="56">
        <v>329.7</v>
      </c>
      <c r="H500" s="56">
        <v>0</v>
      </c>
      <c r="I500" s="56">
        <f t="shared" si="61"/>
        <v>329.7</v>
      </c>
      <c r="J500" s="56">
        <f t="shared" si="62"/>
        <v>464070.3</v>
      </c>
      <c r="K500" s="57">
        <f t="shared" si="63"/>
        <v>0.99929005167958651</v>
      </c>
      <c r="L500" s="57">
        <f t="shared" si="64"/>
        <v>-0.99929005167958651</v>
      </c>
      <c r="M500" s="57">
        <f t="shared" si="65"/>
        <v>-0.99148062015503879</v>
      </c>
      <c r="R500" s="53"/>
      <c r="S500" s="53"/>
      <c r="T500" s="53"/>
      <c r="U500" s="53"/>
      <c r="V500" s="53"/>
    </row>
    <row r="501" spans="1:22" s="51" customFormat="1" x14ac:dyDescent="0.2">
      <c r="B501" s="51" t="s">
        <v>389</v>
      </c>
      <c r="C501" s="51" t="s">
        <v>390</v>
      </c>
      <c r="D501" s="56">
        <v>0</v>
      </c>
      <c r="E501" s="56">
        <v>0</v>
      </c>
      <c r="F501" s="56">
        <v>0</v>
      </c>
      <c r="G501" s="56">
        <v>0</v>
      </c>
      <c r="H501" s="56">
        <v>0</v>
      </c>
      <c r="I501" s="56">
        <f t="shared" si="61"/>
        <v>0</v>
      </c>
      <c r="J501" s="56">
        <f t="shared" si="62"/>
        <v>0</v>
      </c>
      <c r="K501" s="57" t="str">
        <f t="shared" si="63"/>
        <v>NA</v>
      </c>
      <c r="L501" s="57" t="str">
        <f t="shared" si="64"/>
        <v>NA</v>
      </c>
      <c r="M501" s="57" t="str">
        <f t="shared" si="65"/>
        <v>NA</v>
      </c>
      <c r="R501" s="53"/>
      <c r="S501" s="53"/>
      <c r="T501" s="53"/>
      <c r="U501" s="53"/>
      <c r="V501" s="53"/>
    </row>
    <row r="502" spans="1:22" s="51" customFormat="1" x14ac:dyDescent="0.2">
      <c r="B502" s="51" t="s">
        <v>494</v>
      </c>
      <c r="C502" s="51" t="s">
        <v>495</v>
      </c>
      <c r="D502" s="56">
        <v>0</v>
      </c>
      <c r="E502" s="56">
        <v>0</v>
      </c>
      <c r="F502" s="56">
        <v>0</v>
      </c>
      <c r="G502" s="56">
        <v>0</v>
      </c>
      <c r="H502" s="56">
        <v>0</v>
      </c>
      <c r="I502" s="56">
        <f t="shared" si="61"/>
        <v>0</v>
      </c>
      <c r="J502" s="56">
        <f t="shared" si="62"/>
        <v>0</v>
      </c>
      <c r="K502" s="57" t="str">
        <f t="shared" si="63"/>
        <v>NA</v>
      </c>
      <c r="L502" s="57" t="str">
        <f t="shared" si="64"/>
        <v>NA</v>
      </c>
      <c r="M502" s="57" t="str">
        <f t="shared" si="65"/>
        <v>NA</v>
      </c>
      <c r="R502" s="53"/>
      <c r="S502" s="53"/>
      <c r="T502" s="53"/>
      <c r="U502" s="53"/>
      <c r="V502" s="53"/>
    </row>
    <row r="503" spans="1:22" s="51" customFormat="1" x14ac:dyDescent="0.2">
      <c r="B503" s="51" t="s">
        <v>496</v>
      </c>
      <c r="C503" s="51" t="s">
        <v>497</v>
      </c>
      <c r="D503" s="56">
        <v>0</v>
      </c>
      <c r="E503" s="56">
        <v>0</v>
      </c>
      <c r="F503" s="56">
        <v>0</v>
      </c>
      <c r="G503" s="56">
        <v>0</v>
      </c>
      <c r="H503" s="56">
        <v>0</v>
      </c>
      <c r="I503" s="56">
        <f t="shared" si="61"/>
        <v>0</v>
      </c>
      <c r="J503" s="56">
        <f t="shared" si="62"/>
        <v>0</v>
      </c>
      <c r="K503" s="57" t="str">
        <f t="shared" si="63"/>
        <v>NA</v>
      </c>
      <c r="L503" s="57" t="str">
        <f t="shared" si="64"/>
        <v>NA</v>
      </c>
      <c r="M503" s="57" t="str">
        <f t="shared" si="65"/>
        <v>NA</v>
      </c>
      <c r="R503" s="53"/>
      <c r="S503" s="53"/>
      <c r="T503" s="53"/>
      <c r="U503" s="53"/>
      <c r="V503" s="53"/>
    </row>
    <row r="504" spans="1:22" s="51" customFormat="1" x14ac:dyDescent="0.2">
      <c r="B504" s="51" t="s">
        <v>498</v>
      </c>
      <c r="C504" s="51" t="s">
        <v>499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f t="shared" si="61"/>
        <v>0</v>
      </c>
      <c r="J504" s="56">
        <f t="shared" si="62"/>
        <v>0</v>
      </c>
      <c r="K504" s="57" t="str">
        <f t="shared" si="63"/>
        <v>NA</v>
      </c>
      <c r="L504" s="57" t="str">
        <f t="shared" si="64"/>
        <v>NA</v>
      </c>
      <c r="M504" s="57" t="str">
        <f t="shared" si="65"/>
        <v>NA</v>
      </c>
      <c r="R504" s="53"/>
      <c r="S504" s="53"/>
      <c r="T504" s="53"/>
      <c r="U504" s="53"/>
      <c r="V504" s="53"/>
    </row>
    <row r="505" spans="1:22" s="51" customFormat="1" x14ac:dyDescent="0.2">
      <c r="B505" s="51" t="s">
        <v>500</v>
      </c>
      <c r="C505" s="51" t="s">
        <v>501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f t="shared" si="61"/>
        <v>0</v>
      </c>
      <c r="J505" s="56">
        <f t="shared" si="62"/>
        <v>0</v>
      </c>
      <c r="K505" s="57" t="str">
        <f t="shared" si="63"/>
        <v>NA</v>
      </c>
      <c r="L505" s="57" t="str">
        <f t="shared" si="64"/>
        <v>NA</v>
      </c>
      <c r="M505" s="57" t="str">
        <f t="shared" si="65"/>
        <v>NA</v>
      </c>
      <c r="R505" s="53"/>
      <c r="S505" s="53"/>
      <c r="T505" s="53"/>
      <c r="U505" s="53"/>
      <c r="V505" s="53"/>
    </row>
    <row r="506" spans="1:22" s="51" customFormat="1" x14ac:dyDescent="0.2">
      <c r="B506" s="51" t="s">
        <v>502</v>
      </c>
      <c r="C506" s="51" t="s">
        <v>503</v>
      </c>
      <c r="D506" s="56">
        <v>0</v>
      </c>
      <c r="E506" s="56">
        <v>0</v>
      </c>
      <c r="F506" s="56">
        <v>0</v>
      </c>
      <c r="G506" s="56">
        <v>0</v>
      </c>
      <c r="H506" s="56">
        <v>0</v>
      </c>
      <c r="I506" s="56">
        <f t="shared" si="61"/>
        <v>0</v>
      </c>
      <c r="J506" s="56">
        <f t="shared" si="62"/>
        <v>0</v>
      </c>
      <c r="K506" s="57" t="str">
        <f t="shared" si="63"/>
        <v>NA</v>
      </c>
      <c r="L506" s="57" t="str">
        <f t="shared" si="64"/>
        <v>NA</v>
      </c>
      <c r="M506" s="57" t="str">
        <f t="shared" si="65"/>
        <v>NA</v>
      </c>
      <c r="R506" s="53"/>
      <c r="S506" s="53"/>
      <c r="T506" s="53"/>
      <c r="U506" s="53"/>
      <c r="V506" s="53"/>
    </row>
    <row r="507" spans="1:22" s="51" customFormat="1" x14ac:dyDescent="0.2">
      <c r="A507" s="63" t="s">
        <v>33</v>
      </c>
      <c r="B507" s="63"/>
      <c r="C507" s="63"/>
      <c r="D507" s="64">
        <v>0</v>
      </c>
      <c r="E507" s="64">
        <v>464400</v>
      </c>
      <c r="F507" s="64">
        <v>329.7</v>
      </c>
      <c r="G507" s="64">
        <v>329.7</v>
      </c>
      <c r="H507" s="64">
        <v>0</v>
      </c>
      <c r="I507" s="64">
        <f t="shared" si="61"/>
        <v>329.7</v>
      </c>
      <c r="J507" s="64">
        <f t="shared" si="62"/>
        <v>464070.3</v>
      </c>
      <c r="K507" s="65">
        <f t="shared" si="63"/>
        <v>0.99929005167958651</v>
      </c>
      <c r="L507" s="65">
        <f t="shared" si="64"/>
        <v>-0.99929005167958651</v>
      </c>
      <c r="M507" s="65">
        <f t="shared" si="65"/>
        <v>-0.99148062015503879</v>
      </c>
      <c r="R507" s="53"/>
      <c r="S507" s="53"/>
      <c r="T507" s="53"/>
      <c r="U507" s="53"/>
      <c r="V507" s="53"/>
    </row>
    <row r="508" spans="1:22" s="10" customFormat="1" x14ac:dyDescent="0.2">
      <c r="A508" s="23"/>
      <c r="B508" s="31"/>
      <c r="C508" s="23"/>
      <c r="D508" s="18"/>
      <c r="E508" s="18"/>
      <c r="F508" s="18"/>
      <c r="G508" s="18"/>
      <c r="H508" s="18"/>
      <c r="I508" s="18"/>
      <c r="J508" s="18"/>
      <c r="K508" s="37"/>
      <c r="L508" s="37"/>
      <c r="M508" s="37"/>
      <c r="N508" s="17"/>
      <c r="O508" s="17"/>
      <c r="P508" s="17"/>
      <c r="Q508" s="17"/>
      <c r="R508" s="17"/>
      <c r="S508" s="17"/>
      <c r="T508" s="17"/>
      <c r="U508" s="17"/>
      <c r="V508" s="17"/>
    </row>
    <row r="509" spans="1:22" ht="15.75" x14ac:dyDescent="0.25">
      <c r="A509" s="25" t="s">
        <v>11</v>
      </c>
      <c r="B509" s="32"/>
      <c r="C509" s="25"/>
      <c r="D509" s="6">
        <f>+D101+D153+D190+D223+D234+D265+D292+D314+D334+D367+D390+D417+D443+D460+D487+D491+D499+D507</f>
        <v>659233995.17000008</v>
      </c>
      <c r="E509" s="6">
        <f t="shared" ref="E509:J509" si="66">+E101+E153+E190+E223+E234+E265+E292+E314+E334+E367+E390+E417+E443+E460+E487+E491+E499+E507</f>
        <v>648913129.27999997</v>
      </c>
      <c r="F509" s="6">
        <f t="shared" si="66"/>
        <v>22386403.280000001</v>
      </c>
      <c r="G509" s="6">
        <f t="shared" si="66"/>
        <v>22386403.280000001</v>
      </c>
      <c r="H509" s="6">
        <f t="shared" si="66"/>
        <v>48795323.420000002</v>
      </c>
      <c r="I509" s="6">
        <f t="shared" si="66"/>
        <v>71181726.700000003</v>
      </c>
      <c r="J509" s="6">
        <f t="shared" si="66"/>
        <v>577731402.57999992</v>
      </c>
      <c r="K509" s="38">
        <f>IF(E509=0,"NA",J509/E509)</f>
        <v>0.89030623131484554</v>
      </c>
      <c r="L509" s="38">
        <f>IF(E509=0,"NA",(  ( F509 - (E509/$L$6)) / (E509/$L$6)))</f>
        <v>-0.96550169464926872</v>
      </c>
      <c r="M509" s="38">
        <f>IF(E509=0,"NA",(  ( G509 - ($M$6*(E509/12))) / ($M$6*(E509/12))))</f>
        <v>-0.58602033579122459</v>
      </c>
      <c r="N509" s="10"/>
    </row>
    <row r="517" spans="11:11" x14ac:dyDescent="0.2">
      <c r="K517" s="18"/>
    </row>
    <row r="518" spans="11:11" x14ac:dyDescent="0.2">
      <c r="K518" s="18"/>
    </row>
  </sheetData>
  <autoFilter ref="A7:M509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2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570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45504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20</v>
      </c>
      <c r="B8" s="51" t="s">
        <v>21</v>
      </c>
      <c r="C8" s="51" t="s">
        <v>22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23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24</v>
      </c>
      <c r="B10" s="51" t="s">
        <v>25</v>
      </c>
      <c r="C10" s="51" t="s">
        <v>26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27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30</v>
      </c>
      <c r="B14" s="31" t="s">
        <v>31</v>
      </c>
      <c r="C14" s="23" t="s">
        <v>32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33</v>
      </c>
      <c r="B15" s="63"/>
      <c r="C15" s="63"/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f t="shared" ref="I15:I18" si="8">SUM(G15:H15)</f>
        <v>0</v>
      </c>
      <c r="J15" s="64">
        <f t="shared" ref="J15:J18" si="9">E15-I15</f>
        <v>0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34</v>
      </c>
      <c r="B16" s="51" t="s">
        <v>28</v>
      </c>
      <c r="C16" s="51" t="s">
        <v>29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35</v>
      </c>
      <c r="C17" s="51" t="s">
        <v>36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37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0</v>
      </c>
      <c r="H20" s="6">
        <f t="shared" si="13"/>
        <v>0</v>
      </c>
      <c r="I20" s="6">
        <f t="shared" si="13"/>
        <v>0</v>
      </c>
      <c r="J20" s="6">
        <f t="shared" si="13"/>
        <v>0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21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569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45504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38</v>
      </c>
      <c r="B8" s="51" t="s">
        <v>504</v>
      </c>
      <c r="C8" s="51" t="s">
        <v>505</v>
      </c>
      <c r="D8" s="56">
        <v>429000000</v>
      </c>
      <c r="E8" s="56">
        <v>429000000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429000000</v>
      </c>
      <c r="K8" s="57">
        <f t="shared" ref="K8:K24" si="2">IF(E8=0,"NA",J8/E8)</f>
        <v>1</v>
      </c>
      <c r="L8" s="57">
        <f t="shared" ref="L8:L24" si="3">IF(E8=0,"NA",(  ( F8 - (E8/$L$6)) / (E8/$L$6)))</f>
        <v>-1</v>
      </c>
      <c r="M8" s="57">
        <f t="shared" ref="M8:M24" si="4">IF(E8=0,"NA",(  ( G8 - ($M$6*(E8/12))) / ($M$6*(E8/12))))</f>
        <v>-1</v>
      </c>
      <c r="R8" s="53"/>
      <c r="S8" s="53"/>
      <c r="T8" s="53"/>
      <c r="U8" s="53"/>
      <c r="V8" s="53"/>
    </row>
    <row r="9" spans="1:22" s="51" customFormat="1" x14ac:dyDescent="0.2">
      <c r="B9" s="51" t="s">
        <v>408</v>
      </c>
      <c r="C9" s="51" t="s">
        <v>409</v>
      </c>
      <c r="D9" s="56">
        <v>0</v>
      </c>
      <c r="E9" s="56">
        <v>0</v>
      </c>
      <c r="F9" s="56">
        <v>97050.12</v>
      </c>
      <c r="G9" s="56">
        <v>97050.12</v>
      </c>
      <c r="H9" s="56">
        <v>0</v>
      </c>
      <c r="I9" s="56">
        <f t="shared" ref="I9" si="5">SUM(G9:H9)</f>
        <v>97050.12</v>
      </c>
      <c r="J9" s="56">
        <f t="shared" ref="J9:J24" si="6">E9-I9</f>
        <v>-97050.12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47</v>
      </c>
      <c r="C10" s="51" t="s">
        <v>48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" si="7">SUM(G10:H10)</f>
        <v>0</v>
      </c>
      <c r="J10" s="56">
        <f t="shared" si="6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B11" s="51" t="s">
        <v>410</v>
      </c>
      <c r="C11" s="51" t="s">
        <v>411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ref="I11:I24" si="8">SUM(G11:H11)</f>
        <v>0</v>
      </c>
      <c r="J11" s="56">
        <f t="shared" si="6"/>
        <v>0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61</v>
      </c>
      <c r="C12" s="51" t="s">
        <v>62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20" si="9">SUM(G12:H12)</f>
        <v>0</v>
      </c>
      <c r="J12" s="56">
        <f t="shared" ref="J12:J20" si="10">E12-I12</f>
        <v>0</v>
      </c>
      <c r="K12" s="57" t="str">
        <f t="shared" ref="K12:K20" si="11">IF(E12=0,"NA",J12/E12)</f>
        <v>NA</v>
      </c>
      <c r="L12" s="57" t="str">
        <f t="shared" ref="L12:L20" si="12">IF(E12=0,"NA",(  ( F12 - (E12/$L$6)) / (E12/$L$6)))</f>
        <v>NA</v>
      </c>
      <c r="M12" s="57" t="str">
        <f t="shared" ref="M12:M20" si="13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65</v>
      </c>
      <c r="B13" s="63"/>
      <c r="C13" s="63"/>
      <c r="D13" s="64">
        <v>429000000</v>
      </c>
      <c r="E13" s="64">
        <v>429000000</v>
      </c>
      <c r="F13" s="64">
        <v>97050.12</v>
      </c>
      <c r="G13" s="64">
        <v>97050.12</v>
      </c>
      <c r="H13" s="64">
        <v>0</v>
      </c>
      <c r="I13" s="64">
        <f t="shared" si="9"/>
        <v>97050.12</v>
      </c>
      <c r="J13" s="64">
        <f t="shared" si="10"/>
        <v>428902949.88</v>
      </c>
      <c r="K13" s="65">
        <f t="shared" si="11"/>
        <v>0.99977377594405592</v>
      </c>
      <c r="L13" s="65">
        <f t="shared" si="12"/>
        <v>-0.99977377594405592</v>
      </c>
      <c r="M13" s="65">
        <f t="shared" si="13"/>
        <v>-0.99728531132867138</v>
      </c>
      <c r="R13" s="53"/>
      <c r="S13" s="53"/>
      <c r="T13" s="53"/>
      <c r="U13" s="53"/>
      <c r="V13" s="53"/>
    </row>
    <row r="14" spans="1:22" s="51" customFormat="1" x14ac:dyDescent="0.2">
      <c r="A14" s="51" t="s">
        <v>20</v>
      </c>
      <c r="B14" s="51" t="s">
        <v>21</v>
      </c>
      <c r="C14" s="51" t="s">
        <v>22</v>
      </c>
      <c r="D14" s="56">
        <v>2800000</v>
      </c>
      <c r="E14" s="56">
        <v>2800000</v>
      </c>
      <c r="F14" s="56">
        <v>2764686.8400000003</v>
      </c>
      <c r="G14" s="56">
        <v>2764686.8400000003</v>
      </c>
      <c r="H14" s="56">
        <v>0</v>
      </c>
      <c r="I14" s="56">
        <f t="shared" si="9"/>
        <v>2764686.8400000003</v>
      </c>
      <c r="J14" s="56">
        <f t="shared" si="10"/>
        <v>35313.159999999683</v>
      </c>
      <c r="K14" s="57">
        <f t="shared" si="11"/>
        <v>1.2611842857142744E-2</v>
      </c>
      <c r="L14" s="57">
        <f t="shared" si="12"/>
        <v>-1.2611842857142744E-2</v>
      </c>
      <c r="M14" s="57">
        <f t="shared" si="13"/>
        <v>10.848657885714285</v>
      </c>
      <c r="R14" s="53"/>
      <c r="S14" s="53"/>
      <c r="T14" s="53"/>
      <c r="U14" s="53"/>
      <c r="V14" s="53"/>
    </row>
    <row r="15" spans="1:22" s="51" customFormat="1" x14ac:dyDescent="0.2">
      <c r="A15" s="63" t="s">
        <v>23</v>
      </c>
      <c r="B15" s="63"/>
      <c r="C15" s="63"/>
      <c r="D15" s="64">
        <v>2800000</v>
      </c>
      <c r="E15" s="64">
        <v>2800000</v>
      </c>
      <c r="F15" s="64">
        <v>2764686.8400000003</v>
      </c>
      <c r="G15" s="64">
        <v>2764686.8400000003</v>
      </c>
      <c r="H15" s="64">
        <v>0</v>
      </c>
      <c r="I15" s="64">
        <f t="shared" si="9"/>
        <v>2764686.8400000003</v>
      </c>
      <c r="J15" s="64">
        <f t="shared" si="10"/>
        <v>35313.159999999683</v>
      </c>
      <c r="K15" s="65">
        <f t="shared" si="11"/>
        <v>1.2611842857142744E-2</v>
      </c>
      <c r="L15" s="65">
        <f t="shared" si="12"/>
        <v>-1.2611842857142744E-2</v>
      </c>
      <c r="M15" s="65">
        <f t="shared" si="13"/>
        <v>10.848657885714285</v>
      </c>
      <c r="R15" s="53"/>
      <c r="S15" s="53"/>
      <c r="T15" s="53"/>
      <c r="U15" s="53"/>
      <c r="V15" s="53"/>
    </row>
    <row r="16" spans="1:22" s="51" customFormat="1" x14ac:dyDescent="0.2">
      <c r="A16" s="51" t="s">
        <v>66</v>
      </c>
      <c r="B16" s="51" t="s">
        <v>506</v>
      </c>
      <c r="C16" s="51" t="s">
        <v>507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9"/>
        <v>0</v>
      </c>
      <c r="J16" s="56">
        <f t="shared" si="10"/>
        <v>0</v>
      </c>
      <c r="K16" s="57" t="str">
        <f t="shared" si="11"/>
        <v>NA</v>
      </c>
      <c r="L16" s="57" t="str">
        <f t="shared" si="12"/>
        <v>NA</v>
      </c>
      <c r="M16" s="57" t="str">
        <f t="shared" si="13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77</v>
      </c>
      <c r="C17" s="51" t="s">
        <v>78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9"/>
        <v>0</v>
      </c>
      <c r="J17" s="56">
        <f t="shared" si="10"/>
        <v>0</v>
      </c>
      <c r="K17" s="57" t="str">
        <f t="shared" si="11"/>
        <v>NA</v>
      </c>
      <c r="L17" s="57" t="str">
        <f t="shared" si="12"/>
        <v>NA</v>
      </c>
      <c r="M17" s="57" t="str">
        <f t="shared" si="13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85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9"/>
        <v>0</v>
      </c>
      <c r="J18" s="64">
        <f t="shared" si="10"/>
        <v>0</v>
      </c>
      <c r="K18" s="65" t="str">
        <f t="shared" si="11"/>
        <v>NA</v>
      </c>
      <c r="L18" s="65" t="str">
        <f t="shared" si="12"/>
        <v>NA</v>
      </c>
      <c r="M18" s="65" t="str">
        <f t="shared" si="13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24</v>
      </c>
      <c r="B19" s="51" t="s">
        <v>508</v>
      </c>
      <c r="C19" s="51" t="s">
        <v>509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9"/>
        <v>0</v>
      </c>
      <c r="J19" s="56">
        <f t="shared" si="10"/>
        <v>0</v>
      </c>
      <c r="K19" s="57" t="str">
        <f t="shared" si="11"/>
        <v>NA</v>
      </c>
      <c r="L19" s="57" t="str">
        <f t="shared" si="12"/>
        <v>NA</v>
      </c>
      <c r="M19" s="57" t="str">
        <f t="shared" si="13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25</v>
      </c>
      <c r="C20" s="51" t="s">
        <v>26</v>
      </c>
      <c r="D20" s="56">
        <v>0</v>
      </c>
      <c r="E20" s="56">
        <v>0</v>
      </c>
      <c r="F20" s="56">
        <v>20000000</v>
      </c>
      <c r="G20" s="56">
        <v>20000000</v>
      </c>
      <c r="H20" s="56">
        <v>0</v>
      </c>
      <c r="I20" s="56">
        <f t="shared" si="9"/>
        <v>20000000</v>
      </c>
      <c r="J20" s="56">
        <f t="shared" si="10"/>
        <v>-20000000</v>
      </c>
      <c r="K20" s="57" t="str">
        <f t="shared" si="11"/>
        <v>NA</v>
      </c>
      <c r="L20" s="57" t="str">
        <f t="shared" si="12"/>
        <v>NA</v>
      </c>
      <c r="M20" s="57" t="str">
        <f t="shared" si="13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510</v>
      </c>
      <c r="C21" s="51" t="s">
        <v>511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8"/>
        <v>0</v>
      </c>
      <c r="J21" s="56">
        <f t="shared" si="6"/>
        <v>0</v>
      </c>
      <c r="K21" s="57" t="str">
        <f t="shared" si="2"/>
        <v>NA</v>
      </c>
      <c r="L21" s="57" t="str">
        <f t="shared" si="3"/>
        <v>NA</v>
      </c>
      <c r="M21" s="57" t="str">
        <f t="shared" si="4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512</v>
      </c>
      <c r="C22" s="51" t="s">
        <v>451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8"/>
        <v>0</v>
      </c>
      <c r="J22" s="56">
        <f t="shared" si="6"/>
        <v>0</v>
      </c>
      <c r="K22" s="57" t="str">
        <f t="shared" si="2"/>
        <v>NA</v>
      </c>
      <c r="L22" s="57" t="str">
        <f t="shared" si="3"/>
        <v>NA</v>
      </c>
      <c r="M22" s="57" t="str">
        <f t="shared" si="4"/>
        <v>NA</v>
      </c>
      <c r="R22" s="53"/>
      <c r="S22" s="53"/>
      <c r="T22" s="53"/>
      <c r="U22" s="53"/>
      <c r="V22" s="53"/>
    </row>
    <row r="23" spans="1:22" s="51" customFormat="1" x14ac:dyDescent="0.2">
      <c r="B23" s="51" t="s">
        <v>513</v>
      </c>
      <c r="C23" s="51" t="s">
        <v>514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8"/>
        <v>0</v>
      </c>
      <c r="J23" s="56">
        <f t="shared" si="6"/>
        <v>0</v>
      </c>
      <c r="K23" s="57" t="str">
        <f t="shared" si="2"/>
        <v>NA</v>
      </c>
      <c r="L23" s="57" t="str">
        <f t="shared" si="3"/>
        <v>NA</v>
      </c>
      <c r="M23" s="57" t="str">
        <f t="shared" si="4"/>
        <v>NA</v>
      </c>
      <c r="R23" s="53"/>
      <c r="S23" s="53"/>
      <c r="T23" s="53"/>
      <c r="U23" s="53"/>
      <c r="V23" s="53"/>
    </row>
    <row r="24" spans="1:22" s="51" customFormat="1" x14ac:dyDescent="0.2">
      <c r="A24" s="63" t="s">
        <v>27</v>
      </c>
      <c r="B24" s="63"/>
      <c r="C24" s="63"/>
      <c r="D24" s="64">
        <v>0</v>
      </c>
      <c r="E24" s="64">
        <v>0</v>
      </c>
      <c r="F24" s="64">
        <v>20000000</v>
      </c>
      <c r="G24" s="64">
        <v>20000000</v>
      </c>
      <c r="H24" s="64">
        <v>0</v>
      </c>
      <c r="I24" s="64">
        <f t="shared" si="8"/>
        <v>20000000</v>
      </c>
      <c r="J24" s="64">
        <f t="shared" si="6"/>
        <v>-20000000</v>
      </c>
      <c r="K24" s="65" t="str">
        <f t="shared" si="2"/>
        <v>NA</v>
      </c>
      <c r="L24" s="65" t="str">
        <f t="shared" si="3"/>
        <v>NA</v>
      </c>
      <c r="M24" s="65" t="str">
        <f t="shared" si="4"/>
        <v>NA</v>
      </c>
      <c r="R24" s="53"/>
      <c r="S24" s="53"/>
      <c r="T24" s="53"/>
      <c r="U24" s="53"/>
      <c r="V24" s="53"/>
    </row>
    <row r="25" spans="1:22" s="17" customFormat="1" x14ac:dyDescent="0.2">
      <c r="A25" s="44"/>
      <c r="B25" s="45"/>
      <c r="C25" s="44"/>
      <c r="D25" s="46"/>
      <c r="E25" s="46"/>
      <c r="F25" s="46"/>
      <c r="G25" s="46"/>
      <c r="H25" s="46"/>
      <c r="I25" s="46"/>
      <c r="J25" s="46"/>
      <c r="K25" s="41"/>
      <c r="L25" s="41"/>
      <c r="M25" s="41"/>
    </row>
    <row r="26" spans="1:22" s="17" customFormat="1" ht="15.75" x14ac:dyDescent="0.25">
      <c r="A26" s="25" t="s">
        <v>12</v>
      </c>
      <c r="B26" s="32"/>
      <c r="C26" s="25"/>
      <c r="D26" s="6">
        <f>+D13+D15+D18+D24</f>
        <v>431800000</v>
      </c>
      <c r="E26" s="6">
        <f t="shared" ref="E26:J26" si="14">+E13+E15+E18+E24</f>
        <v>431800000</v>
      </c>
      <c r="F26" s="6">
        <f t="shared" si="14"/>
        <v>22861736.960000001</v>
      </c>
      <c r="G26" s="6">
        <f t="shared" si="14"/>
        <v>22861736.960000001</v>
      </c>
      <c r="H26" s="6">
        <f t="shared" si="14"/>
        <v>0</v>
      </c>
      <c r="I26" s="6">
        <f t="shared" si="14"/>
        <v>22861736.960000001</v>
      </c>
      <c r="J26" s="6">
        <f t="shared" si="14"/>
        <v>408938263.04000002</v>
      </c>
      <c r="K26" s="38">
        <f t="shared" ref="K26" si="15">IF(E26=0,"NA",J26/E26)</f>
        <v>0.94705480092635486</v>
      </c>
      <c r="L26" s="38">
        <f t="shared" ref="L26" si="16">IF(E26=0,"NA",(  ( F26 - (E26/$L$6)) / (E26/$L$6)))</f>
        <v>-0.94705480092635486</v>
      </c>
      <c r="M26" s="38">
        <f t="shared" ref="M26" si="17">IF(E26=0,"NA",(  ( G26 - ($M$6*(E26/12))) / ($M$6*(E26/12))))</f>
        <v>-0.36465761111625755</v>
      </c>
    </row>
    <row r="27" spans="1:22" s="16" customFormat="1" x14ac:dyDescent="0.2">
      <c r="A27" s="17"/>
      <c r="B27" s="43"/>
      <c r="C27" s="17"/>
      <c r="D27" s="18"/>
      <c r="E27" s="18"/>
      <c r="F27" s="18"/>
      <c r="G27" s="18"/>
      <c r="H27" s="18"/>
      <c r="I27" s="18"/>
      <c r="J27" s="18"/>
      <c r="K27" s="37"/>
      <c r="L27" s="37"/>
      <c r="M27" s="37"/>
    </row>
    <row r="28" spans="1:22" s="51" customFormat="1" x14ac:dyDescent="0.2">
      <c r="A28" s="51" t="s">
        <v>96</v>
      </c>
      <c r="B28" s="51" t="s">
        <v>156</v>
      </c>
      <c r="C28" s="51" t="s">
        <v>157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ref="I28:I105" si="18">SUM(G28:H28)</f>
        <v>0</v>
      </c>
      <c r="J28" s="56">
        <f t="shared" ref="J28:J105" si="19">E28-I28</f>
        <v>0</v>
      </c>
      <c r="K28" s="57" t="str">
        <f t="shared" ref="K28:K105" si="20">IF(E28=0,"NA",J28/E28)</f>
        <v>NA</v>
      </c>
      <c r="L28" s="57" t="str">
        <f t="shared" ref="L28:L105" si="21">IF(E28=0,"NA",(  ( F28 - (E28/$L$6)) / (E28/$L$6)))</f>
        <v>NA</v>
      </c>
      <c r="M28" s="57" t="str">
        <f t="shared" ref="M28:M105" si="22">IF(E28=0,"NA",(  ( G28 - ($M$6*(E28/12))) / ($M$6*(E28/12))))</f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186</v>
      </c>
      <c r="C29" s="51" t="s">
        <v>187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ref="I29:I57" si="23">SUM(G29:H29)</f>
        <v>0</v>
      </c>
      <c r="J29" s="56">
        <f t="shared" ref="J29:J104" si="24">E29-I29</f>
        <v>0</v>
      </c>
      <c r="K29" s="57" t="str">
        <f t="shared" ref="K29:K104" si="25">IF(E29=0,"NA",J29/E29)</f>
        <v>NA</v>
      </c>
      <c r="L29" s="57" t="str">
        <f t="shared" ref="L29:L104" si="26">IF(E29=0,"NA",(  ( F29 - (E29/$L$6)) / (E29/$L$6)))</f>
        <v>NA</v>
      </c>
      <c r="M29" s="57" t="str">
        <f t="shared" ref="M29:M104" si="27">IF(E29=0,"NA",(  ( G29 - ($M$6*(E29/12))) / ($M$6*(E29/12))))</f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194</v>
      </c>
      <c r="C30" s="51" t="s">
        <v>195</v>
      </c>
      <c r="D30" s="56">
        <v>0</v>
      </c>
      <c r="E30" s="56">
        <v>-960000</v>
      </c>
      <c r="F30" s="56">
        <v>83625.36</v>
      </c>
      <c r="G30" s="56">
        <v>83625.36</v>
      </c>
      <c r="H30" s="56">
        <v>217521.62</v>
      </c>
      <c r="I30" s="56">
        <f t="shared" ref="I30:I55" si="28">SUM(G30:H30)</f>
        <v>301146.98</v>
      </c>
      <c r="J30" s="56">
        <f t="shared" ref="J30:J55" si="29">E30-I30</f>
        <v>-1261146.98</v>
      </c>
      <c r="K30" s="57">
        <f t="shared" ref="K30:K55" si="30">IF(E30=0,"NA",J30/E30)</f>
        <v>1.3136947708333333</v>
      </c>
      <c r="L30" s="57">
        <f t="shared" ref="L30:L55" si="31">IF(E30=0,"NA",(  ( F30 - (E30/$L$6)) / (E30/$L$6)))</f>
        <v>-1.08710975</v>
      </c>
      <c r="M30" s="57">
        <f t="shared" ref="M30:M55" si="32">IF(E30=0,"NA",(  ( G30 - ($M$6*(E30/12))) / ($M$6*(E30/12))))</f>
        <v>-2.0453169999999998</v>
      </c>
      <c r="R30" s="53"/>
      <c r="S30" s="53"/>
      <c r="T30" s="53"/>
      <c r="U30" s="53"/>
      <c r="V30" s="53"/>
    </row>
    <row r="31" spans="1:22" s="51" customFormat="1" x14ac:dyDescent="0.2">
      <c r="B31" s="51" t="s">
        <v>198</v>
      </c>
      <c r="C31" s="51" t="s">
        <v>199</v>
      </c>
      <c r="D31" s="56">
        <v>0</v>
      </c>
      <c r="E31" s="56">
        <v>9920000</v>
      </c>
      <c r="F31" s="56">
        <v>0</v>
      </c>
      <c r="G31" s="56">
        <v>0</v>
      </c>
      <c r="H31" s="56">
        <v>822050</v>
      </c>
      <c r="I31" s="56">
        <f t="shared" si="28"/>
        <v>822050</v>
      </c>
      <c r="J31" s="56">
        <f t="shared" si="29"/>
        <v>9097950</v>
      </c>
      <c r="K31" s="57">
        <f t="shared" si="30"/>
        <v>0.91713205645161289</v>
      </c>
      <c r="L31" s="57">
        <f t="shared" si="31"/>
        <v>-1</v>
      </c>
      <c r="M31" s="57">
        <f t="shared" si="32"/>
        <v>-1</v>
      </c>
      <c r="R31" s="53"/>
      <c r="S31" s="53"/>
      <c r="T31" s="53"/>
      <c r="U31" s="53"/>
      <c r="V31" s="53"/>
    </row>
    <row r="32" spans="1:22" s="51" customFormat="1" x14ac:dyDescent="0.2">
      <c r="B32" s="51" t="s">
        <v>212</v>
      </c>
      <c r="C32" s="51" t="s">
        <v>213</v>
      </c>
      <c r="D32" s="56">
        <v>0</v>
      </c>
      <c r="E32" s="56">
        <v>960000</v>
      </c>
      <c r="F32" s="56">
        <v>0</v>
      </c>
      <c r="G32" s="56">
        <v>0</v>
      </c>
      <c r="H32" s="56">
        <v>51847.97</v>
      </c>
      <c r="I32" s="56">
        <f t="shared" si="28"/>
        <v>51847.97</v>
      </c>
      <c r="J32" s="56">
        <f t="shared" si="29"/>
        <v>908152.03</v>
      </c>
      <c r="K32" s="57">
        <f t="shared" si="30"/>
        <v>0.94599169791666671</v>
      </c>
      <c r="L32" s="57">
        <f t="shared" si="31"/>
        <v>-1</v>
      </c>
      <c r="M32" s="57">
        <f t="shared" si="32"/>
        <v>-1</v>
      </c>
      <c r="R32" s="53"/>
      <c r="S32" s="53"/>
      <c r="T32" s="53"/>
      <c r="U32" s="53"/>
      <c r="V32" s="53"/>
    </row>
    <row r="33" spans="1:22" s="51" customFormat="1" x14ac:dyDescent="0.2">
      <c r="B33" s="51" t="s">
        <v>214</v>
      </c>
      <c r="C33" s="51" t="s">
        <v>215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8"/>
        <v>0</v>
      </c>
      <c r="J33" s="56">
        <f t="shared" si="29"/>
        <v>0</v>
      </c>
      <c r="K33" s="57" t="str">
        <f t="shared" si="30"/>
        <v>NA</v>
      </c>
      <c r="L33" s="57" t="str">
        <f t="shared" si="31"/>
        <v>NA</v>
      </c>
      <c r="M33" s="57" t="str">
        <f t="shared" si="32"/>
        <v>NA</v>
      </c>
      <c r="R33" s="53"/>
      <c r="S33" s="53"/>
      <c r="T33" s="53"/>
      <c r="U33" s="53"/>
      <c r="V33" s="53"/>
    </row>
    <row r="34" spans="1:22" s="51" customFormat="1" x14ac:dyDescent="0.2">
      <c r="A34" s="63" t="s">
        <v>220</v>
      </c>
      <c r="B34" s="63"/>
      <c r="C34" s="63"/>
      <c r="D34" s="64">
        <v>0</v>
      </c>
      <c r="E34" s="64">
        <v>9920000</v>
      </c>
      <c r="F34" s="64">
        <v>83625.36</v>
      </c>
      <c r="G34" s="64">
        <v>83625.36</v>
      </c>
      <c r="H34" s="64">
        <v>1091419.5900000001</v>
      </c>
      <c r="I34" s="64">
        <f t="shared" si="28"/>
        <v>1175044.9500000002</v>
      </c>
      <c r="J34" s="64">
        <f t="shared" si="29"/>
        <v>8744955.0500000007</v>
      </c>
      <c r="K34" s="65">
        <f t="shared" si="30"/>
        <v>0.88154788810483875</v>
      </c>
      <c r="L34" s="65">
        <f t="shared" si="31"/>
        <v>-0.99157002419354845</v>
      </c>
      <c r="M34" s="65">
        <f t="shared" si="32"/>
        <v>-0.89884029032258062</v>
      </c>
      <c r="R34" s="53"/>
      <c r="S34" s="53"/>
      <c r="T34" s="53"/>
      <c r="U34" s="53"/>
      <c r="V34" s="53"/>
    </row>
    <row r="35" spans="1:22" s="51" customFormat="1" x14ac:dyDescent="0.2">
      <c r="A35" s="51" t="s">
        <v>221</v>
      </c>
      <c r="B35" s="51" t="s">
        <v>130</v>
      </c>
      <c r="C35" s="51" t="s">
        <v>131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28"/>
        <v>0</v>
      </c>
      <c r="J35" s="56">
        <f t="shared" si="29"/>
        <v>0</v>
      </c>
      <c r="K35" s="57" t="str">
        <f t="shared" si="30"/>
        <v>NA</v>
      </c>
      <c r="L35" s="57" t="str">
        <f t="shared" si="31"/>
        <v>NA</v>
      </c>
      <c r="M35" s="57" t="str">
        <f t="shared" si="32"/>
        <v>NA</v>
      </c>
      <c r="R35" s="53"/>
      <c r="S35" s="53"/>
      <c r="T35" s="53"/>
      <c r="U35" s="53"/>
      <c r="V35" s="53"/>
    </row>
    <row r="36" spans="1:22" s="51" customFormat="1" x14ac:dyDescent="0.2">
      <c r="B36" s="51" t="s">
        <v>154</v>
      </c>
      <c r="C36" s="51" t="s">
        <v>155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8"/>
        <v>0</v>
      </c>
      <c r="J36" s="56">
        <f t="shared" si="29"/>
        <v>0</v>
      </c>
      <c r="K36" s="57" t="str">
        <f t="shared" si="30"/>
        <v>NA</v>
      </c>
      <c r="L36" s="57" t="str">
        <f t="shared" si="31"/>
        <v>NA</v>
      </c>
      <c r="M36" s="57" t="str">
        <f t="shared" si="32"/>
        <v>NA</v>
      </c>
      <c r="R36" s="53"/>
      <c r="S36" s="53"/>
      <c r="T36" s="53"/>
      <c r="U36" s="53"/>
      <c r="V36" s="53"/>
    </row>
    <row r="37" spans="1:22" s="51" customFormat="1" x14ac:dyDescent="0.2">
      <c r="B37" s="51" t="s">
        <v>156</v>
      </c>
      <c r="C37" s="51" t="s">
        <v>157</v>
      </c>
      <c r="D37" s="56">
        <v>0</v>
      </c>
      <c r="E37" s="56">
        <v>0</v>
      </c>
      <c r="F37" s="56">
        <v>0</v>
      </c>
      <c r="G37" s="56">
        <v>0</v>
      </c>
      <c r="H37" s="56">
        <v>32.4</v>
      </c>
      <c r="I37" s="56">
        <f t="shared" si="28"/>
        <v>32.4</v>
      </c>
      <c r="J37" s="56">
        <f t="shared" si="29"/>
        <v>-32.4</v>
      </c>
      <c r="K37" s="57" t="str">
        <f t="shared" si="30"/>
        <v>NA</v>
      </c>
      <c r="L37" s="57" t="str">
        <f t="shared" si="31"/>
        <v>NA</v>
      </c>
      <c r="M37" s="57" t="str">
        <f t="shared" si="32"/>
        <v>NA</v>
      </c>
      <c r="R37" s="53"/>
      <c r="S37" s="53"/>
      <c r="T37" s="53"/>
      <c r="U37" s="53"/>
      <c r="V37" s="53"/>
    </row>
    <row r="38" spans="1:22" s="51" customFormat="1" x14ac:dyDescent="0.2">
      <c r="B38" s="51" t="s">
        <v>172</v>
      </c>
      <c r="C38" s="51" t="s">
        <v>173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ref="I38:I50" si="33">SUM(G38:H38)</f>
        <v>0</v>
      </c>
      <c r="J38" s="56">
        <f t="shared" ref="J38:J50" si="34">E38-I38</f>
        <v>0</v>
      </c>
      <c r="K38" s="57" t="str">
        <f t="shared" ref="K38:K50" si="35">IF(E38=0,"NA",J38/E38)</f>
        <v>NA</v>
      </c>
      <c r="L38" s="57" t="str">
        <f t="shared" ref="L38:L50" si="36">IF(E38=0,"NA",(  ( F38 - (E38/$L$6)) / (E38/$L$6)))</f>
        <v>NA</v>
      </c>
      <c r="M38" s="57" t="str">
        <f t="shared" ref="M38:M50" si="37">IF(E38=0,"NA",(  ( G38 - ($M$6*(E38/12))) / ($M$6*(E38/12))))</f>
        <v>NA</v>
      </c>
      <c r="R38" s="53"/>
      <c r="S38" s="53"/>
      <c r="T38" s="53"/>
      <c r="U38" s="53"/>
      <c r="V38" s="53"/>
    </row>
    <row r="39" spans="1:22" s="51" customFormat="1" x14ac:dyDescent="0.2">
      <c r="B39" s="51" t="s">
        <v>186</v>
      </c>
      <c r="C39" s="51" t="s">
        <v>187</v>
      </c>
      <c r="D39" s="56">
        <v>0</v>
      </c>
      <c r="E39" s="56">
        <v>0</v>
      </c>
      <c r="F39" s="56">
        <v>0</v>
      </c>
      <c r="G39" s="56">
        <v>0</v>
      </c>
      <c r="H39" s="56">
        <v>11848.5</v>
      </c>
      <c r="I39" s="56">
        <f t="shared" si="33"/>
        <v>11848.5</v>
      </c>
      <c r="J39" s="56">
        <f t="shared" si="34"/>
        <v>-11848.5</v>
      </c>
      <c r="K39" s="57" t="str">
        <f t="shared" si="35"/>
        <v>NA</v>
      </c>
      <c r="L39" s="57" t="str">
        <f t="shared" si="36"/>
        <v>NA</v>
      </c>
      <c r="M39" s="57" t="str">
        <f t="shared" si="37"/>
        <v>NA</v>
      </c>
      <c r="R39" s="53"/>
      <c r="S39" s="53"/>
      <c r="T39" s="53"/>
      <c r="U39" s="53"/>
      <c r="V39" s="53"/>
    </row>
    <row r="40" spans="1:22" s="51" customFormat="1" x14ac:dyDescent="0.2">
      <c r="B40" s="51" t="s">
        <v>194</v>
      </c>
      <c r="C40" s="51" t="s">
        <v>195</v>
      </c>
      <c r="D40" s="56">
        <v>0</v>
      </c>
      <c r="E40" s="56">
        <v>-1554</v>
      </c>
      <c r="F40" s="56">
        <v>0</v>
      </c>
      <c r="G40" s="56">
        <v>0</v>
      </c>
      <c r="H40" s="56">
        <v>3725.8</v>
      </c>
      <c r="I40" s="56">
        <f t="shared" si="33"/>
        <v>3725.8</v>
      </c>
      <c r="J40" s="56">
        <f t="shared" si="34"/>
        <v>-5279.8</v>
      </c>
      <c r="K40" s="57">
        <f t="shared" si="35"/>
        <v>3.3975546975546975</v>
      </c>
      <c r="L40" s="57">
        <f t="shared" si="36"/>
        <v>-1</v>
      </c>
      <c r="M40" s="57">
        <f t="shared" si="37"/>
        <v>-1</v>
      </c>
      <c r="R40" s="53"/>
      <c r="S40" s="53"/>
      <c r="T40" s="53"/>
      <c r="U40" s="53"/>
      <c r="V40" s="53"/>
    </row>
    <row r="41" spans="1:22" s="51" customFormat="1" x14ac:dyDescent="0.2">
      <c r="B41" s="51" t="s">
        <v>206</v>
      </c>
      <c r="C41" s="51" t="s">
        <v>207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33"/>
        <v>0</v>
      </c>
      <c r="J41" s="56">
        <f t="shared" si="34"/>
        <v>0</v>
      </c>
      <c r="K41" s="57" t="str">
        <f t="shared" si="35"/>
        <v>NA</v>
      </c>
      <c r="L41" s="57" t="str">
        <f t="shared" si="36"/>
        <v>NA</v>
      </c>
      <c r="M41" s="57" t="str">
        <f t="shared" si="37"/>
        <v>NA</v>
      </c>
      <c r="R41" s="53"/>
      <c r="S41" s="53"/>
      <c r="T41" s="53"/>
      <c r="U41" s="53"/>
      <c r="V41" s="53"/>
    </row>
    <row r="42" spans="1:22" s="51" customFormat="1" x14ac:dyDescent="0.2">
      <c r="B42" s="51" t="s">
        <v>208</v>
      </c>
      <c r="C42" s="51" t="s">
        <v>209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f t="shared" si="33"/>
        <v>0</v>
      </c>
      <c r="J42" s="56">
        <f t="shared" si="34"/>
        <v>0</v>
      </c>
      <c r="K42" s="57" t="str">
        <f t="shared" si="35"/>
        <v>NA</v>
      </c>
      <c r="L42" s="57" t="str">
        <f t="shared" si="36"/>
        <v>NA</v>
      </c>
      <c r="M42" s="57" t="str">
        <f t="shared" si="37"/>
        <v>NA</v>
      </c>
      <c r="R42" s="53"/>
      <c r="S42" s="53"/>
      <c r="T42" s="53"/>
      <c r="U42" s="53"/>
      <c r="V42" s="53"/>
    </row>
    <row r="43" spans="1:22" s="51" customFormat="1" x14ac:dyDescent="0.2">
      <c r="B43" s="51" t="s">
        <v>216</v>
      </c>
      <c r="C43" s="51" t="s">
        <v>217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f t="shared" si="33"/>
        <v>0</v>
      </c>
      <c r="J43" s="56">
        <f t="shared" si="34"/>
        <v>0</v>
      </c>
      <c r="K43" s="57" t="str">
        <f t="shared" si="35"/>
        <v>NA</v>
      </c>
      <c r="L43" s="57" t="str">
        <f t="shared" si="36"/>
        <v>NA</v>
      </c>
      <c r="M43" s="57" t="str">
        <f t="shared" si="37"/>
        <v>NA</v>
      </c>
      <c r="R43" s="53"/>
      <c r="S43" s="53"/>
      <c r="T43" s="53"/>
      <c r="U43" s="53"/>
      <c r="V43" s="53"/>
    </row>
    <row r="44" spans="1:22" s="51" customFormat="1" x14ac:dyDescent="0.2">
      <c r="A44" s="63" t="s">
        <v>248</v>
      </c>
      <c r="B44" s="63"/>
      <c r="C44" s="63"/>
      <c r="D44" s="64">
        <v>0</v>
      </c>
      <c r="E44" s="64">
        <v>-1554</v>
      </c>
      <c r="F44" s="64">
        <v>0</v>
      </c>
      <c r="G44" s="64">
        <v>0</v>
      </c>
      <c r="H44" s="64">
        <v>15606.7</v>
      </c>
      <c r="I44" s="64">
        <f t="shared" si="33"/>
        <v>15606.7</v>
      </c>
      <c r="J44" s="64">
        <f t="shared" si="34"/>
        <v>-17160.7</v>
      </c>
      <c r="K44" s="65">
        <f t="shared" si="35"/>
        <v>11.042921492921494</v>
      </c>
      <c r="L44" s="65">
        <f t="shared" si="36"/>
        <v>-1</v>
      </c>
      <c r="M44" s="65">
        <f t="shared" si="37"/>
        <v>-1</v>
      </c>
      <c r="R44" s="53"/>
      <c r="S44" s="53"/>
      <c r="T44" s="53"/>
      <c r="U44" s="53"/>
      <c r="V44" s="53"/>
    </row>
    <row r="45" spans="1:22" s="51" customFormat="1" x14ac:dyDescent="0.2">
      <c r="A45" s="51" t="s">
        <v>249</v>
      </c>
      <c r="B45" s="51" t="s">
        <v>156</v>
      </c>
      <c r="C45" s="51" t="s">
        <v>157</v>
      </c>
      <c r="D45" s="56">
        <v>0</v>
      </c>
      <c r="E45" s="56">
        <v>32631245.59</v>
      </c>
      <c r="F45" s="56">
        <v>115183.5</v>
      </c>
      <c r="G45" s="56">
        <v>115183.5</v>
      </c>
      <c r="H45" s="56">
        <v>14527447.92</v>
      </c>
      <c r="I45" s="56">
        <f t="shared" si="33"/>
        <v>14642631.42</v>
      </c>
      <c r="J45" s="56">
        <f t="shared" si="34"/>
        <v>17988614.170000002</v>
      </c>
      <c r="K45" s="57">
        <f t="shared" si="35"/>
        <v>0.55126961428382304</v>
      </c>
      <c r="L45" s="57">
        <f t="shared" si="36"/>
        <v>-0.99647014700427805</v>
      </c>
      <c r="M45" s="57">
        <f t="shared" si="37"/>
        <v>-0.95764176405133661</v>
      </c>
      <c r="R45" s="53"/>
      <c r="S45" s="53"/>
      <c r="T45" s="53"/>
      <c r="U45" s="53"/>
      <c r="V45" s="53"/>
    </row>
    <row r="46" spans="1:22" s="51" customFormat="1" x14ac:dyDescent="0.2">
      <c r="B46" s="51" t="s">
        <v>198</v>
      </c>
      <c r="C46" s="51" t="s">
        <v>199</v>
      </c>
      <c r="D46" s="56">
        <v>0</v>
      </c>
      <c r="E46" s="56">
        <v>11114410.210000001</v>
      </c>
      <c r="F46" s="56">
        <v>0</v>
      </c>
      <c r="G46" s="56">
        <v>0</v>
      </c>
      <c r="H46" s="56">
        <v>10811183.789999999</v>
      </c>
      <c r="I46" s="56">
        <f t="shared" si="33"/>
        <v>10811183.789999999</v>
      </c>
      <c r="J46" s="56">
        <f t="shared" si="34"/>
        <v>303226.42000000179</v>
      </c>
      <c r="K46" s="57">
        <f t="shared" si="35"/>
        <v>2.7282277176271484E-2</v>
      </c>
      <c r="L46" s="57">
        <f t="shared" si="36"/>
        <v>-1</v>
      </c>
      <c r="M46" s="57">
        <f t="shared" si="37"/>
        <v>-1</v>
      </c>
      <c r="R46" s="53"/>
      <c r="S46" s="53"/>
      <c r="T46" s="53"/>
      <c r="U46" s="53"/>
      <c r="V46" s="53"/>
    </row>
    <row r="47" spans="1:22" s="51" customFormat="1" x14ac:dyDescent="0.2">
      <c r="B47" s="51" t="s">
        <v>214</v>
      </c>
      <c r="C47" s="51" t="s">
        <v>215</v>
      </c>
      <c r="D47" s="56">
        <v>0</v>
      </c>
      <c r="E47" s="56">
        <v>500000.2</v>
      </c>
      <c r="F47" s="56">
        <v>0</v>
      </c>
      <c r="G47" s="56">
        <v>0</v>
      </c>
      <c r="H47" s="56">
        <v>0</v>
      </c>
      <c r="I47" s="56">
        <f t="shared" si="33"/>
        <v>0</v>
      </c>
      <c r="J47" s="56">
        <f t="shared" si="34"/>
        <v>500000.2</v>
      </c>
      <c r="K47" s="57">
        <f t="shared" si="35"/>
        <v>1</v>
      </c>
      <c r="L47" s="57">
        <f t="shared" si="36"/>
        <v>-1</v>
      </c>
      <c r="M47" s="57">
        <f t="shared" si="37"/>
        <v>-1</v>
      </c>
      <c r="R47" s="53"/>
      <c r="S47" s="53"/>
      <c r="T47" s="53"/>
      <c r="U47" s="53"/>
      <c r="V47" s="53"/>
    </row>
    <row r="48" spans="1:22" s="51" customFormat="1" x14ac:dyDescent="0.2">
      <c r="A48" s="63" t="s">
        <v>262</v>
      </c>
      <c r="B48" s="63"/>
      <c r="C48" s="63"/>
      <c r="D48" s="64">
        <v>0</v>
      </c>
      <c r="E48" s="64">
        <v>44245656</v>
      </c>
      <c r="F48" s="64">
        <v>115183.5</v>
      </c>
      <c r="G48" s="64">
        <v>115183.5</v>
      </c>
      <c r="H48" s="64">
        <v>25338631.710000001</v>
      </c>
      <c r="I48" s="64">
        <f t="shared" si="33"/>
        <v>25453815.210000001</v>
      </c>
      <c r="J48" s="64">
        <f t="shared" si="34"/>
        <v>18791840.789999999</v>
      </c>
      <c r="K48" s="65">
        <f t="shared" si="35"/>
        <v>0.42471606229547143</v>
      </c>
      <c r="L48" s="65">
        <f t="shared" si="36"/>
        <v>-0.99739672748890873</v>
      </c>
      <c r="M48" s="65">
        <f t="shared" si="37"/>
        <v>-0.96876072986690487</v>
      </c>
      <c r="R48" s="53"/>
      <c r="S48" s="53"/>
      <c r="T48" s="53"/>
      <c r="U48" s="53"/>
      <c r="V48" s="53"/>
    </row>
    <row r="49" spans="1:22" s="51" customFormat="1" x14ac:dyDescent="0.2">
      <c r="A49" s="51" t="s">
        <v>263</v>
      </c>
      <c r="B49" s="51" t="s">
        <v>186</v>
      </c>
      <c r="C49" s="51" t="s">
        <v>187</v>
      </c>
      <c r="D49" s="56">
        <v>0</v>
      </c>
      <c r="E49" s="56">
        <v>0</v>
      </c>
      <c r="F49" s="56">
        <v>0</v>
      </c>
      <c r="G49" s="56">
        <v>0</v>
      </c>
      <c r="H49" s="56">
        <v>226.31</v>
      </c>
      <c r="I49" s="56">
        <f t="shared" si="33"/>
        <v>226.31</v>
      </c>
      <c r="J49" s="56">
        <f t="shared" si="34"/>
        <v>-226.31</v>
      </c>
      <c r="K49" s="57" t="str">
        <f t="shared" si="35"/>
        <v>NA</v>
      </c>
      <c r="L49" s="57" t="str">
        <f t="shared" si="36"/>
        <v>NA</v>
      </c>
      <c r="M49" s="57" t="str">
        <f t="shared" si="37"/>
        <v>NA</v>
      </c>
      <c r="R49" s="53"/>
      <c r="S49" s="53"/>
      <c r="T49" s="53"/>
      <c r="U49" s="53"/>
      <c r="V49" s="53"/>
    </row>
    <row r="50" spans="1:22" s="51" customFormat="1" x14ac:dyDescent="0.2">
      <c r="A50" s="63" t="s">
        <v>264</v>
      </c>
      <c r="B50" s="63"/>
      <c r="C50" s="63"/>
      <c r="D50" s="64">
        <v>0</v>
      </c>
      <c r="E50" s="64">
        <v>0</v>
      </c>
      <c r="F50" s="64">
        <v>0</v>
      </c>
      <c r="G50" s="64">
        <v>0</v>
      </c>
      <c r="H50" s="64">
        <v>226.31</v>
      </c>
      <c r="I50" s="64">
        <f t="shared" si="33"/>
        <v>226.31</v>
      </c>
      <c r="J50" s="64">
        <f t="shared" si="34"/>
        <v>-226.31</v>
      </c>
      <c r="K50" s="65" t="str">
        <f t="shared" si="35"/>
        <v>NA</v>
      </c>
      <c r="L50" s="65" t="str">
        <f t="shared" si="36"/>
        <v>NA</v>
      </c>
      <c r="M50" s="65" t="str">
        <f t="shared" si="37"/>
        <v>NA</v>
      </c>
      <c r="R50" s="53"/>
      <c r="S50" s="53"/>
      <c r="T50" s="53"/>
      <c r="U50" s="53"/>
      <c r="V50" s="53"/>
    </row>
    <row r="51" spans="1:22" s="51" customFormat="1" x14ac:dyDescent="0.2">
      <c r="A51" s="51" t="s">
        <v>269</v>
      </c>
      <c r="B51" s="51" t="s">
        <v>156</v>
      </c>
      <c r="C51" s="51" t="s">
        <v>157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8"/>
        <v>0</v>
      </c>
      <c r="J51" s="56">
        <f t="shared" si="29"/>
        <v>0</v>
      </c>
      <c r="K51" s="57" t="str">
        <f t="shared" si="30"/>
        <v>NA</v>
      </c>
      <c r="L51" s="57" t="str">
        <f t="shared" si="31"/>
        <v>NA</v>
      </c>
      <c r="M51" s="57" t="str">
        <f t="shared" si="32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214</v>
      </c>
      <c r="C52" s="51" t="s">
        <v>215</v>
      </c>
      <c r="D52" s="56">
        <v>0</v>
      </c>
      <c r="E52" s="56">
        <v>1554</v>
      </c>
      <c r="F52" s="56">
        <v>0</v>
      </c>
      <c r="G52" s="56">
        <v>0</v>
      </c>
      <c r="H52" s="56">
        <v>1553.86</v>
      </c>
      <c r="I52" s="56">
        <f t="shared" si="28"/>
        <v>1553.86</v>
      </c>
      <c r="J52" s="56">
        <f t="shared" si="29"/>
        <v>0.14000000000010004</v>
      </c>
      <c r="K52" s="57">
        <f t="shared" si="30"/>
        <v>9.0090090090154466E-5</v>
      </c>
      <c r="L52" s="57">
        <f t="shared" si="31"/>
        <v>-1</v>
      </c>
      <c r="M52" s="57">
        <f t="shared" si="32"/>
        <v>-1</v>
      </c>
      <c r="R52" s="53"/>
      <c r="S52" s="53"/>
      <c r="T52" s="53"/>
      <c r="U52" s="53"/>
      <c r="V52" s="53"/>
    </row>
    <row r="53" spans="1:22" s="51" customFormat="1" x14ac:dyDescent="0.2">
      <c r="A53" s="63" t="s">
        <v>307</v>
      </c>
      <c r="B53" s="63"/>
      <c r="C53" s="63"/>
      <c r="D53" s="64">
        <v>0</v>
      </c>
      <c r="E53" s="64">
        <v>1554</v>
      </c>
      <c r="F53" s="64">
        <v>0</v>
      </c>
      <c r="G53" s="64">
        <v>0</v>
      </c>
      <c r="H53" s="64">
        <v>1553.86</v>
      </c>
      <c r="I53" s="64">
        <f t="shared" si="28"/>
        <v>1553.86</v>
      </c>
      <c r="J53" s="64">
        <f t="shared" si="29"/>
        <v>0.14000000000010004</v>
      </c>
      <c r="K53" s="65">
        <f t="shared" si="30"/>
        <v>9.0090090090154466E-5</v>
      </c>
      <c r="L53" s="65">
        <f t="shared" si="31"/>
        <v>-1</v>
      </c>
      <c r="M53" s="65">
        <f t="shared" si="32"/>
        <v>-1</v>
      </c>
      <c r="R53" s="53"/>
      <c r="S53" s="53"/>
      <c r="T53" s="53"/>
      <c r="U53" s="53"/>
      <c r="V53" s="53"/>
    </row>
    <row r="54" spans="1:22" s="51" customFormat="1" x14ac:dyDescent="0.2">
      <c r="A54" s="51" t="s">
        <v>322</v>
      </c>
      <c r="B54" s="51" t="s">
        <v>114</v>
      </c>
      <c r="C54" s="51" t="s">
        <v>115</v>
      </c>
      <c r="D54" s="56">
        <v>0</v>
      </c>
      <c r="E54" s="56">
        <v>0</v>
      </c>
      <c r="F54" s="56">
        <v>3533.16</v>
      </c>
      <c r="G54" s="56">
        <v>3533.16</v>
      </c>
      <c r="H54" s="56">
        <v>0</v>
      </c>
      <c r="I54" s="56">
        <f t="shared" si="28"/>
        <v>3533.16</v>
      </c>
      <c r="J54" s="56">
        <f t="shared" si="29"/>
        <v>-3533.16</v>
      </c>
      <c r="K54" s="57" t="str">
        <f t="shared" si="30"/>
        <v>NA</v>
      </c>
      <c r="L54" s="57" t="str">
        <f t="shared" si="31"/>
        <v>NA</v>
      </c>
      <c r="M54" s="57" t="str">
        <f t="shared" si="32"/>
        <v>NA</v>
      </c>
      <c r="R54" s="53"/>
      <c r="S54" s="53"/>
      <c r="T54" s="53"/>
      <c r="U54" s="53"/>
      <c r="V54" s="53"/>
    </row>
    <row r="55" spans="1:22" s="51" customFormat="1" x14ac:dyDescent="0.2">
      <c r="B55" s="51" t="s">
        <v>126</v>
      </c>
      <c r="C55" s="51" t="s">
        <v>127</v>
      </c>
      <c r="D55" s="56">
        <v>10007100</v>
      </c>
      <c r="E55" s="56">
        <v>7007100</v>
      </c>
      <c r="F55" s="56">
        <v>46720.1</v>
      </c>
      <c r="G55" s="56">
        <v>46720.1</v>
      </c>
      <c r="H55" s="56">
        <v>0</v>
      </c>
      <c r="I55" s="56">
        <f t="shared" si="28"/>
        <v>46720.1</v>
      </c>
      <c r="J55" s="56">
        <f t="shared" si="29"/>
        <v>6960379.9000000004</v>
      </c>
      <c r="K55" s="57">
        <f t="shared" si="30"/>
        <v>0.9933324627877439</v>
      </c>
      <c r="L55" s="57">
        <f t="shared" si="31"/>
        <v>-0.9933324627877439</v>
      </c>
      <c r="M55" s="57">
        <f t="shared" si="32"/>
        <v>-0.91998955345292632</v>
      </c>
      <c r="R55" s="53"/>
      <c r="S55" s="53"/>
      <c r="T55" s="53"/>
      <c r="U55" s="53"/>
      <c r="V55" s="53"/>
    </row>
    <row r="56" spans="1:22" s="51" customFormat="1" x14ac:dyDescent="0.2">
      <c r="B56" s="51" t="s">
        <v>128</v>
      </c>
      <c r="C56" s="51" t="s">
        <v>129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23"/>
        <v>0</v>
      </c>
      <c r="J56" s="56">
        <f t="shared" si="24"/>
        <v>0</v>
      </c>
      <c r="K56" s="57" t="str">
        <f t="shared" si="25"/>
        <v>NA</v>
      </c>
      <c r="L56" s="57" t="str">
        <f t="shared" si="26"/>
        <v>NA</v>
      </c>
      <c r="M56" s="57" t="str">
        <f t="shared" si="27"/>
        <v>NA</v>
      </c>
      <c r="R56" s="53"/>
      <c r="S56" s="53"/>
      <c r="T56" s="53"/>
      <c r="U56" s="53"/>
      <c r="V56" s="53"/>
    </row>
    <row r="57" spans="1:22" s="51" customFormat="1" x14ac:dyDescent="0.2">
      <c r="B57" s="51" t="s">
        <v>130</v>
      </c>
      <c r="C57" s="51" t="s">
        <v>131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23"/>
        <v>0</v>
      </c>
      <c r="J57" s="56">
        <f t="shared" si="24"/>
        <v>0</v>
      </c>
      <c r="K57" s="57" t="str">
        <f t="shared" si="25"/>
        <v>NA</v>
      </c>
      <c r="L57" s="57" t="str">
        <f t="shared" si="26"/>
        <v>NA</v>
      </c>
      <c r="M57" s="57" t="str">
        <f t="shared" si="27"/>
        <v>NA</v>
      </c>
      <c r="R57" s="53"/>
      <c r="S57" s="53"/>
      <c r="T57" s="53"/>
      <c r="U57" s="53"/>
      <c r="V57" s="53"/>
    </row>
    <row r="58" spans="1:22" s="51" customFormat="1" x14ac:dyDescent="0.2">
      <c r="B58" s="51" t="s">
        <v>136</v>
      </c>
      <c r="C58" s="51" t="s">
        <v>137</v>
      </c>
      <c r="D58" s="56">
        <v>0</v>
      </c>
      <c r="E58" s="56">
        <v>1000000</v>
      </c>
      <c r="F58" s="56">
        <v>5975</v>
      </c>
      <c r="G58" s="56">
        <v>5975</v>
      </c>
      <c r="H58" s="56">
        <v>0</v>
      </c>
      <c r="I58" s="56">
        <f t="shared" ref="I58:I102" si="38">SUM(G58:H58)</f>
        <v>5975</v>
      </c>
      <c r="J58" s="56">
        <f t="shared" ref="J58:J102" si="39">E58-I58</f>
        <v>994025</v>
      </c>
      <c r="K58" s="57">
        <f t="shared" ref="K58:K102" si="40">IF(E58=0,"NA",J58/E58)</f>
        <v>0.99402500000000005</v>
      </c>
      <c r="L58" s="57">
        <f t="shared" ref="L58:L102" si="41">IF(E58=0,"NA",(  ( F58 - (E58/$L$6)) / (E58/$L$6)))</f>
        <v>-0.99402500000000005</v>
      </c>
      <c r="M58" s="57">
        <f t="shared" ref="M58:M102" si="42">IF(E58=0,"NA",(  ( G58 - ($M$6*(E58/12))) / ($M$6*(E58/12))))</f>
        <v>-0.92830000000000001</v>
      </c>
      <c r="R58" s="53"/>
      <c r="S58" s="53"/>
      <c r="T58" s="53"/>
      <c r="U58" s="53"/>
      <c r="V58" s="53"/>
    </row>
    <row r="59" spans="1:22" s="51" customFormat="1" x14ac:dyDescent="0.2">
      <c r="B59" s="51" t="s">
        <v>138</v>
      </c>
      <c r="C59" s="51" t="s">
        <v>139</v>
      </c>
      <c r="D59" s="56">
        <v>0</v>
      </c>
      <c r="E59" s="56">
        <v>0</v>
      </c>
      <c r="F59" s="56">
        <v>689.44</v>
      </c>
      <c r="G59" s="56">
        <v>689.44</v>
      </c>
      <c r="H59" s="56">
        <v>0</v>
      </c>
      <c r="I59" s="56">
        <f t="shared" ref="I59:I63" si="43">SUM(G59:H59)</f>
        <v>689.44</v>
      </c>
      <c r="J59" s="56">
        <f t="shared" ref="J59:J66" si="44">E59-I59</f>
        <v>-689.44</v>
      </c>
      <c r="K59" s="57" t="str">
        <f t="shared" ref="K59:K66" si="45">IF(E59=0,"NA",J59/E59)</f>
        <v>NA</v>
      </c>
      <c r="L59" s="57" t="str">
        <f t="shared" ref="L59:L66" si="46">IF(E59=0,"NA",(  ( F59 - (E59/$L$6)) / (E59/$L$6)))</f>
        <v>NA</v>
      </c>
      <c r="M59" s="57" t="str">
        <f t="shared" ref="M59:M66" si="47">IF(E59=0,"NA",(  ( G59 - ($M$6*(E59/12))) / ($M$6*(E59/12))))</f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140</v>
      </c>
      <c r="C60" s="51" t="s">
        <v>141</v>
      </c>
      <c r="D60" s="56">
        <v>0</v>
      </c>
      <c r="E60" s="56">
        <v>1000000</v>
      </c>
      <c r="F60" s="56">
        <v>10244.68</v>
      </c>
      <c r="G60" s="56">
        <v>10244.68</v>
      </c>
      <c r="H60" s="56">
        <v>0</v>
      </c>
      <c r="I60" s="56">
        <f t="shared" si="43"/>
        <v>10244.68</v>
      </c>
      <c r="J60" s="56">
        <f t="shared" si="44"/>
        <v>989755.32</v>
      </c>
      <c r="K60" s="57">
        <f t="shared" si="45"/>
        <v>0.98975531999999999</v>
      </c>
      <c r="L60" s="57">
        <f t="shared" si="46"/>
        <v>-0.98975531999999999</v>
      </c>
      <c r="M60" s="57">
        <f t="shared" si="47"/>
        <v>-0.87706383999999993</v>
      </c>
      <c r="R60" s="53"/>
      <c r="S60" s="53"/>
      <c r="T60" s="53"/>
      <c r="U60" s="53"/>
      <c r="V60" s="53"/>
    </row>
    <row r="61" spans="1:22" s="51" customFormat="1" x14ac:dyDescent="0.2">
      <c r="B61" s="51" t="s">
        <v>154</v>
      </c>
      <c r="C61" s="51" t="s">
        <v>155</v>
      </c>
      <c r="D61" s="56">
        <v>543.15</v>
      </c>
      <c r="E61" s="56">
        <v>1000543.15</v>
      </c>
      <c r="F61" s="56">
        <v>642.17999999999995</v>
      </c>
      <c r="G61" s="56">
        <v>642.17999999999995</v>
      </c>
      <c r="H61" s="56">
        <v>0</v>
      </c>
      <c r="I61" s="56">
        <f t="shared" si="43"/>
        <v>642.17999999999995</v>
      </c>
      <c r="J61" s="56">
        <f t="shared" si="44"/>
        <v>999900.97</v>
      </c>
      <c r="K61" s="57">
        <f t="shared" si="45"/>
        <v>0.99935816861071902</v>
      </c>
      <c r="L61" s="57">
        <f t="shared" si="46"/>
        <v>-0.99935816861071902</v>
      </c>
      <c r="M61" s="57">
        <f t="shared" si="47"/>
        <v>-0.99229802332862915</v>
      </c>
      <c r="R61" s="53"/>
      <c r="S61" s="53"/>
      <c r="T61" s="53"/>
      <c r="U61" s="53"/>
      <c r="V61" s="53"/>
    </row>
    <row r="62" spans="1:22" s="51" customFormat="1" x14ac:dyDescent="0.2">
      <c r="B62" s="51" t="s">
        <v>156</v>
      </c>
      <c r="C62" s="51" t="s">
        <v>157</v>
      </c>
      <c r="D62" s="56">
        <v>5294.12</v>
      </c>
      <c r="E62" s="56">
        <v>93812.69</v>
      </c>
      <c r="F62" s="56">
        <v>0</v>
      </c>
      <c r="G62" s="56">
        <v>0</v>
      </c>
      <c r="H62" s="56">
        <v>15683.269999999999</v>
      </c>
      <c r="I62" s="56">
        <f t="shared" si="43"/>
        <v>15683.269999999999</v>
      </c>
      <c r="J62" s="56">
        <f t="shared" si="44"/>
        <v>78129.42</v>
      </c>
      <c r="K62" s="57">
        <f t="shared" si="45"/>
        <v>0.83282357642660065</v>
      </c>
      <c r="L62" s="57">
        <f t="shared" si="46"/>
        <v>-1</v>
      </c>
      <c r="M62" s="57">
        <f t="shared" si="47"/>
        <v>-1</v>
      </c>
      <c r="R62" s="53"/>
      <c r="S62" s="53"/>
      <c r="T62" s="53"/>
      <c r="U62" s="53"/>
      <c r="V62" s="53"/>
    </row>
    <row r="63" spans="1:22" s="51" customFormat="1" x14ac:dyDescent="0.2">
      <c r="B63" s="51" t="s">
        <v>164</v>
      </c>
      <c r="C63" s="51" t="s">
        <v>165</v>
      </c>
      <c r="D63" s="56">
        <v>0</v>
      </c>
      <c r="E63" s="56">
        <v>2279</v>
      </c>
      <c r="F63" s="56">
        <v>0</v>
      </c>
      <c r="G63" s="56">
        <v>0</v>
      </c>
      <c r="H63" s="56">
        <v>0</v>
      </c>
      <c r="I63" s="56">
        <f t="shared" si="43"/>
        <v>0</v>
      </c>
      <c r="J63" s="56">
        <f t="shared" si="44"/>
        <v>2279</v>
      </c>
      <c r="K63" s="57">
        <f t="shared" si="45"/>
        <v>1</v>
      </c>
      <c r="L63" s="57">
        <f t="shared" si="46"/>
        <v>-1</v>
      </c>
      <c r="M63" s="57">
        <f t="shared" si="47"/>
        <v>-1</v>
      </c>
      <c r="R63" s="53"/>
      <c r="S63" s="53"/>
      <c r="T63" s="53"/>
      <c r="U63" s="53"/>
      <c r="V63" s="53"/>
    </row>
    <row r="64" spans="1:22" s="51" customFormat="1" x14ac:dyDescent="0.2">
      <c r="B64" s="51" t="s">
        <v>194</v>
      </c>
      <c r="C64" s="51" t="s">
        <v>195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ref="I64:I66" si="48">SUM(G64:H64)</f>
        <v>0</v>
      </c>
      <c r="J64" s="56">
        <f t="shared" si="44"/>
        <v>0</v>
      </c>
      <c r="K64" s="57" t="str">
        <f t="shared" si="45"/>
        <v>NA</v>
      </c>
      <c r="L64" s="57" t="str">
        <f t="shared" si="46"/>
        <v>NA</v>
      </c>
      <c r="M64" s="57" t="str">
        <f t="shared" si="47"/>
        <v>NA</v>
      </c>
      <c r="R64" s="53"/>
      <c r="S64" s="53"/>
      <c r="T64" s="53"/>
      <c r="U64" s="53"/>
      <c r="V64" s="53"/>
    </row>
    <row r="65" spans="1:22" s="51" customFormat="1" x14ac:dyDescent="0.2">
      <c r="B65" s="51" t="s">
        <v>208</v>
      </c>
      <c r="C65" s="51" t="s">
        <v>209</v>
      </c>
      <c r="D65" s="56">
        <v>30000.069999999989</v>
      </c>
      <c r="E65" s="56">
        <v>897822.23</v>
      </c>
      <c r="F65" s="56">
        <v>0</v>
      </c>
      <c r="G65" s="56">
        <v>0</v>
      </c>
      <c r="H65" s="56">
        <v>16392.2</v>
      </c>
      <c r="I65" s="56">
        <f t="shared" si="48"/>
        <v>16392.2</v>
      </c>
      <c r="J65" s="56">
        <f t="shared" si="44"/>
        <v>881430.03</v>
      </c>
      <c r="K65" s="57">
        <f t="shared" si="45"/>
        <v>0.98174226539256004</v>
      </c>
      <c r="L65" s="57">
        <f t="shared" si="46"/>
        <v>-1</v>
      </c>
      <c r="M65" s="57">
        <f t="shared" si="47"/>
        <v>-1</v>
      </c>
      <c r="R65" s="53"/>
      <c r="S65" s="53"/>
      <c r="T65" s="53"/>
      <c r="U65" s="53"/>
      <c r="V65" s="53"/>
    </row>
    <row r="66" spans="1:22" s="51" customFormat="1" x14ac:dyDescent="0.2">
      <c r="B66" s="51" t="s">
        <v>210</v>
      </c>
      <c r="C66" s="51" t="s">
        <v>211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48"/>
        <v>0</v>
      </c>
      <c r="J66" s="56">
        <f t="shared" si="44"/>
        <v>0</v>
      </c>
      <c r="K66" s="57" t="str">
        <f t="shared" si="45"/>
        <v>NA</v>
      </c>
      <c r="L66" s="57" t="str">
        <f t="shared" si="46"/>
        <v>NA</v>
      </c>
      <c r="M66" s="57" t="str">
        <f t="shared" si="47"/>
        <v>NA</v>
      </c>
      <c r="R66" s="53"/>
      <c r="S66" s="53"/>
      <c r="T66" s="53"/>
      <c r="U66" s="53"/>
      <c r="V66" s="53"/>
    </row>
    <row r="67" spans="1:22" s="51" customFormat="1" x14ac:dyDescent="0.2">
      <c r="B67" s="51" t="s">
        <v>212</v>
      </c>
      <c r="C67" s="51" t="s">
        <v>213</v>
      </c>
      <c r="D67" s="56">
        <v>10588.24</v>
      </c>
      <c r="E67" s="56">
        <v>0</v>
      </c>
      <c r="F67" s="56">
        <v>0</v>
      </c>
      <c r="G67" s="56">
        <v>0</v>
      </c>
      <c r="H67" s="56">
        <v>0</v>
      </c>
      <c r="I67" s="56">
        <f t="shared" si="38"/>
        <v>0</v>
      </c>
      <c r="J67" s="56">
        <f t="shared" si="39"/>
        <v>0</v>
      </c>
      <c r="K67" s="57" t="str">
        <f t="shared" si="40"/>
        <v>NA</v>
      </c>
      <c r="L67" s="57" t="str">
        <f t="shared" si="41"/>
        <v>NA</v>
      </c>
      <c r="M67" s="57" t="str">
        <f t="shared" si="42"/>
        <v>NA</v>
      </c>
      <c r="R67" s="53"/>
      <c r="S67" s="53"/>
      <c r="T67" s="53"/>
      <c r="U67" s="53"/>
      <c r="V67" s="53"/>
    </row>
    <row r="68" spans="1:22" s="51" customFormat="1" x14ac:dyDescent="0.2">
      <c r="A68" s="63" t="s">
        <v>383</v>
      </c>
      <c r="B68" s="63"/>
      <c r="C68" s="63"/>
      <c r="D68" s="64">
        <v>10053525.58</v>
      </c>
      <c r="E68" s="64">
        <v>11001557.07</v>
      </c>
      <c r="F68" s="64">
        <v>67804.56</v>
      </c>
      <c r="G68" s="64">
        <v>67804.56</v>
      </c>
      <c r="H68" s="64">
        <v>32075.47</v>
      </c>
      <c r="I68" s="64">
        <f t="shared" si="38"/>
        <v>99880.03</v>
      </c>
      <c r="J68" s="64">
        <f t="shared" si="39"/>
        <v>10901677.040000001</v>
      </c>
      <c r="K68" s="65">
        <f t="shared" si="40"/>
        <v>0.99092128238171295</v>
      </c>
      <c r="L68" s="65">
        <f t="shared" si="41"/>
        <v>-0.9938368215000315</v>
      </c>
      <c r="M68" s="65">
        <f t="shared" si="42"/>
        <v>-0.92604185800037853</v>
      </c>
      <c r="R68" s="53"/>
      <c r="S68" s="53"/>
      <c r="T68" s="53"/>
      <c r="U68" s="53"/>
      <c r="V68" s="53"/>
    </row>
    <row r="69" spans="1:22" s="51" customFormat="1" x14ac:dyDescent="0.2">
      <c r="A69" s="51" t="s">
        <v>384</v>
      </c>
      <c r="B69" s="51" t="s">
        <v>252</v>
      </c>
      <c r="C69" s="51" t="s">
        <v>253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38"/>
        <v>0</v>
      </c>
      <c r="J69" s="56">
        <f t="shared" si="39"/>
        <v>0</v>
      </c>
      <c r="K69" s="57" t="str">
        <f t="shared" si="40"/>
        <v>NA</v>
      </c>
      <c r="L69" s="57" t="str">
        <f t="shared" si="41"/>
        <v>NA</v>
      </c>
      <c r="M69" s="57" t="str">
        <f t="shared" si="42"/>
        <v>NA</v>
      </c>
      <c r="R69" s="53"/>
      <c r="S69" s="53"/>
      <c r="T69" s="53"/>
      <c r="U69" s="53"/>
      <c r="V69" s="53"/>
    </row>
    <row r="70" spans="1:22" s="51" customFormat="1" x14ac:dyDescent="0.2">
      <c r="B70" s="51" t="s">
        <v>260</v>
      </c>
      <c r="C70" s="51" t="s">
        <v>261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38"/>
        <v>0</v>
      </c>
      <c r="J70" s="56">
        <f t="shared" si="39"/>
        <v>0</v>
      </c>
      <c r="K70" s="57" t="str">
        <f t="shared" si="40"/>
        <v>NA</v>
      </c>
      <c r="L70" s="57" t="str">
        <f t="shared" si="41"/>
        <v>NA</v>
      </c>
      <c r="M70" s="57" t="str">
        <f t="shared" si="42"/>
        <v>NA</v>
      </c>
      <c r="R70" s="53"/>
      <c r="S70" s="53"/>
      <c r="T70" s="53"/>
      <c r="U70" s="53"/>
      <c r="V70" s="53"/>
    </row>
    <row r="71" spans="1:22" s="51" customFormat="1" x14ac:dyDescent="0.2">
      <c r="B71" s="51" t="s">
        <v>212</v>
      </c>
      <c r="C71" s="51" t="s">
        <v>213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38"/>
        <v>0</v>
      </c>
      <c r="J71" s="56">
        <f t="shared" si="39"/>
        <v>0</v>
      </c>
      <c r="K71" s="57" t="str">
        <f t="shared" si="40"/>
        <v>NA</v>
      </c>
      <c r="L71" s="57" t="str">
        <f t="shared" si="41"/>
        <v>NA</v>
      </c>
      <c r="M71" s="57" t="str">
        <f t="shared" si="42"/>
        <v>NA</v>
      </c>
      <c r="R71" s="53"/>
      <c r="S71" s="53"/>
      <c r="T71" s="53"/>
      <c r="U71" s="53"/>
      <c r="V71" s="53"/>
    </row>
    <row r="72" spans="1:22" s="51" customFormat="1" x14ac:dyDescent="0.2">
      <c r="B72" s="51" t="s">
        <v>387</v>
      </c>
      <c r="C72" s="51" t="s">
        <v>388</v>
      </c>
      <c r="D72" s="56">
        <v>1000000</v>
      </c>
      <c r="E72" s="56">
        <v>723685</v>
      </c>
      <c r="F72" s="56">
        <v>0</v>
      </c>
      <c r="G72" s="56">
        <v>0</v>
      </c>
      <c r="H72" s="56">
        <v>0</v>
      </c>
      <c r="I72" s="56">
        <f t="shared" si="38"/>
        <v>0</v>
      </c>
      <c r="J72" s="56">
        <f t="shared" si="39"/>
        <v>723685</v>
      </c>
      <c r="K72" s="57">
        <f t="shared" si="40"/>
        <v>1</v>
      </c>
      <c r="L72" s="57">
        <f t="shared" si="41"/>
        <v>-1</v>
      </c>
      <c r="M72" s="57">
        <f t="shared" si="42"/>
        <v>-1</v>
      </c>
      <c r="R72" s="53"/>
      <c r="S72" s="53"/>
      <c r="T72" s="53"/>
      <c r="U72" s="53"/>
      <c r="V72" s="53"/>
    </row>
    <row r="73" spans="1:22" s="51" customFormat="1" x14ac:dyDescent="0.2">
      <c r="A73" s="63" t="s">
        <v>391</v>
      </c>
      <c r="B73" s="63"/>
      <c r="C73" s="63"/>
      <c r="D73" s="64">
        <v>1000000</v>
      </c>
      <c r="E73" s="64">
        <v>723685</v>
      </c>
      <c r="F73" s="64">
        <v>0</v>
      </c>
      <c r="G73" s="64">
        <v>0</v>
      </c>
      <c r="H73" s="64">
        <v>0</v>
      </c>
      <c r="I73" s="64">
        <f t="shared" si="38"/>
        <v>0</v>
      </c>
      <c r="J73" s="64">
        <f t="shared" si="39"/>
        <v>723685</v>
      </c>
      <c r="K73" s="65">
        <f t="shared" si="40"/>
        <v>1</v>
      </c>
      <c r="L73" s="65">
        <f t="shared" si="41"/>
        <v>-1</v>
      </c>
      <c r="M73" s="65">
        <f t="shared" si="42"/>
        <v>-1</v>
      </c>
      <c r="R73" s="53"/>
      <c r="S73" s="53"/>
      <c r="T73" s="53"/>
      <c r="U73" s="53"/>
      <c r="V73" s="53"/>
    </row>
    <row r="74" spans="1:22" s="51" customFormat="1" x14ac:dyDescent="0.2">
      <c r="A74" s="51" t="s">
        <v>392</v>
      </c>
      <c r="B74" s="51" t="s">
        <v>154</v>
      </c>
      <c r="C74" s="51" t="s">
        <v>155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38"/>
        <v>0</v>
      </c>
      <c r="J74" s="56">
        <f t="shared" si="39"/>
        <v>0</v>
      </c>
      <c r="K74" s="57" t="str">
        <f t="shared" si="40"/>
        <v>NA</v>
      </c>
      <c r="L74" s="57" t="str">
        <f t="shared" si="41"/>
        <v>NA</v>
      </c>
      <c r="M74" s="57" t="str">
        <f t="shared" si="42"/>
        <v>NA</v>
      </c>
      <c r="R74" s="53"/>
      <c r="S74" s="53"/>
      <c r="T74" s="53"/>
      <c r="U74" s="53"/>
      <c r="V74" s="53"/>
    </row>
    <row r="75" spans="1:22" s="51" customFormat="1" x14ac:dyDescent="0.2">
      <c r="B75" s="51" t="s">
        <v>156</v>
      </c>
      <c r="C75" s="51" t="s">
        <v>157</v>
      </c>
      <c r="D75" s="56">
        <v>18000000</v>
      </c>
      <c r="E75" s="56">
        <v>18000000</v>
      </c>
      <c r="F75" s="56">
        <v>269484.53000000003</v>
      </c>
      <c r="G75" s="56">
        <v>269484.53000000003</v>
      </c>
      <c r="H75" s="56">
        <v>9770366.5099999998</v>
      </c>
      <c r="I75" s="56">
        <f t="shared" si="38"/>
        <v>10039851.039999999</v>
      </c>
      <c r="J75" s="56">
        <f t="shared" si="39"/>
        <v>7960148.9600000009</v>
      </c>
      <c r="K75" s="57">
        <f t="shared" si="40"/>
        <v>0.44223049777777784</v>
      </c>
      <c r="L75" s="57">
        <f t="shared" si="41"/>
        <v>-0.98502863722222211</v>
      </c>
      <c r="M75" s="57">
        <f t="shared" si="42"/>
        <v>-0.82034364666666659</v>
      </c>
      <c r="R75" s="53"/>
      <c r="S75" s="53"/>
      <c r="T75" s="53"/>
      <c r="U75" s="53"/>
      <c r="V75" s="53"/>
    </row>
    <row r="76" spans="1:22" s="51" customFormat="1" x14ac:dyDescent="0.2">
      <c r="B76" s="51" t="s">
        <v>186</v>
      </c>
      <c r="C76" s="51" t="s">
        <v>187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38"/>
        <v>0</v>
      </c>
      <c r="J76" s="56">
        <f t="shared" si="39"/>
        <v>0</v>
      </c>
      <c r="K76" s="57" t="str">
        <f t="shared" si="40"/>
        <v>NA</v>
      </c>
      <c r="L76" s="57" t="str">
        <f t="shared" si="41"/>
        <v>NA</v>
      </c>
      <c r="M76" s="57" t="str">
        <f t="shared" si="42"/>
        <v>NA</v>
      </c>
      <c r="R76" s="53"/>
      <c r="S76" s="53"/>
      <c r="T76" s="53"/>
      <c r="U76" s="53"/>
      <c r="V76" s="53"/>
    </row>
    <row r="77" spans="1:22" s="51" customFormat="1" x14ac:dyDescent="0.2">
      <c r="B77" s="51" t="s">
        <v>198</v>
      </c>
      <c r="C77" s="51" t="s">
        <v>199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38"/>
        <v>0</v>
      </c>
      <c r="J77" s="56">
        <f t="shared" si="39"/>
        <v>0</v>
      </c>
      <c r="K77" s="57" t="str">
        <f t="shared" si="40"/>
        <v>NA</v>
      </c>
      <c r="L77" s="57" t="str">
        <f t="shared" si="41"/>
        <v>NA</v>
      </c>
      <c r="M77" s="57" t="str">
        <f t="shared" si="42"/>
        <v>NA</v>
      </c>
      <c r="R77" s="53"/>
      <c r="S77" s="53"/>
      <c r="T77" s="53"/>
      <c r="U77" s="53"/>
      <c r="V77" s="53"/>
    </row>
    <row r="78" spans="1:22" s="51" customFormat="1" x14ac:dyDescent="0.2">
      <c r="A78" s="63" t="s">
        <v>395</v>
      </c>
      <c r="B78" s="63"/>
      <c r="C78" s="63"/>
      <c r="D78" s="64">
        <v>18000000</v>
      </c>
      <c r="E78" s="64">
        <v>18000000</v>
      </c>
      <c r="F78" s="64">
        <v>269484.53000000003</v>
      </c>
      <c r="G78" s="64">
        <v>269484.53000000003</v>
      </c>
      <c r="H78" s="64">
        <v>9770366.5099999998</v>
      </c>
      <c r="I78" s="64">
        <f t="shared" si="38"/>
        <v>10039851.039999999</v>
      </c>
      <c r="J78" s="64">
        <f t="shared" si="39"/>
        <v>7960148.9600000009</v>
      </c>
      <c r="K78" s="65">
        <f t="shared" si="40"/>
        <v>0.44223049777777784</v>
      </c>
      <c r="L78" s="65">
        <f t="shared" si="41"/>
        <v>-0.98502863722222211</v>
      </c>
      <c r="M78" s="65">
        <f t="shared" si="42"/>
        <v>-0.82034364666666659</v>
      </c>
      <c r="R78" s="53"/>
      <c r="S78" s="53"/>
      <c r="T78" s="53"/>
      <c r="U78" s="53"/>
      <c r="V78" s="53"/>
    </row>
    <row r="79" spans="1:22" s="51" customFormat="1" x14ac:dyDescent="0.2">
      <c r="A79" s="51" t="s">
        <v>400</v>
      </c>
      <c r="B79" s="51" t="s">
        <v>218</v>
      </c>
      <c r="C79" s="51" t="s">
        <v>219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f t="shared" si="38"/>
        <v>0</v>
      </c>
      <c r="J79" s="56">
        <f t="shared" si="39"/>
        <v>0</v>
      </c>
      <c r="K79" s="57" t="str">
        <f t="shared" si="40"/>
        <v>NA</v>
      </c>
      <c r="L79" s="57" t="str">
        <f t="shared" si="41"/>
        <v>NA</v>
      </c>
      <c r="M79" s="57" t="str">
        <f t="shared" si="42"/>
        <v>NA</v>
      </c>
      <c r="R79" s="53"/>
      <c r="S79" s="53"/>
      <c r="T79" s="53"/>
      <c r="U79" s="53"/>
      <c r="V79" s="53"/>
    </row>
    <row r="80" spans="1:22" s="51" customFormat="1" x14ac:dyDescent="0.2">
      <c r="A80" s="63" t="s">
        <v>401</v>
      </c>
      <c r="B80" s="63"/>
      <c r="C80" s="63"/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f t="shared" si="38"/>
        <v>0</v>
      </c>
      <c r="J80" s="64">
        <f t="shared" si="39"/>
        <v>0</v>
      </c>
      <c r="K80" s="65" t="str">
        <f t="shared" si="40"/>
        <v>NA</v>
      </c>
      <c r="L80" s="65" t="str">
        <f t="shared" si="41"/>
        <v>NA</v>
      </c>
      <c r="M80" s="65" t="str">
        <f t="shared" si="42"/>
        <v>NA</v>
      </c>
      <c r="R80" s="53"/>
      <c r="S80" s="53"/>
      <c r="T80" s="53"/>
      <c r="U80" s="53"/>
      <c r="V80" s="53"/>
    </row>
    <row r="81" spans="1:22" s="51" customFormat="1" x14ac:dyDescent="0.2">
      <c r="A81" s="51" t="s">
        <v>402</v>
      </c>
      <c r="B81" s="51" t="s">
        <v>114</v>
      </c>
      <c r="C81" s="51" t="s">
        <v>115</v>
      </c>
      <c r="D81" s="56">
        <v>39562.400000000001</v>
      </c>
      <c r="E81" s="56">
        <v>39562.400000000001</v>
      </c>
      <c r="F81" s="56">
        <v>0</v>
      </c>
      <c r="G81" s="56">
        <v>0</v>
      </c>
      <c r="H81" s="56">
        <v>0</v>
      </c>
      <c r="I81" s="56">
        <f t="shared" si="38"/>
        <v>0</v>
      </c>
      <c r="J81" s="56">
        <f t="shared" si="39"/>
        <v>39562.400000000001</v>
      </c>
      <c r="K81" s="57">
        <f t="shared" si="40"/>
        <v>1</v>
      </c>
      <c r="L81" s="57">
        <f t="shared" si="41"/>
        <v>-1</v>
      </c>
      <c r="M81" s="57">
        <f t="shared" si="42"/>
        <v>-1</v>
      </c>
      <c r="R81" s="53"/>
      <c r="S81" s="53"/>
      <c r="T81" s="53"/>
      <c r="U81" s="53"/>
      <c r="V81" s="53"/>
    </row>
    <row r="82" spans="1:22" s="51" customFormat="1" x14ac:dyDescent="0.2">
      <c r="B82" s="51" t="s">
        <v>317</v>
      </c>
      <c r="C82" s="51" t="s">
        <v>318</v>
      </c>
      <c r="D82" s="56">
        <v>19837.5</v>
      </c>
      <c r="E82" s="56">
        <v>19837.5</v>
      </c>
      <c r="F82" s="56">
        <v>0</v>
      </c>
      <c r="G82" s="56">
        <v>0</v>
      </c>
      <c r="H82" s="56">
        <v>0</v>
      </c>
      <c r="I82" s="56">
        <f t="shared" si="38"/>
        <v>0</v>
      </c>
      <c r="J82" s="56">
        <f t="shared" si="39"/>
        <v>19837.5</v>
      </c>
      <c r="K82" s="57">
        <f t="shared" si="40"/>
        <v>1</v>
      </c>
      <c r="L82" s="57">
        <f t="shared" si="41"/>
        <v>-1</v>
      </c>
      <c r="M82" s="57">
        <f t="shared" si="42"/>
        <v>-1</v>
      </c>
      <c r="R82" s="53"/>
      <c r="S82" s="53"/>
      <c r="T82" s="53"/>
      <c r="U82" s="53"/>
      <c r="V82" s="53"/>
    </row>
    <row r="83" spans="1:22" s="51" customFormat="1" x14ac:dyDescent="0.2">
      <c r="B83" s="51" t="s">
        <v>126</v>
      </c>
      <c r="C83" s="51" t="s">
        <v>127</v>
      </c>
      <c r="D83" s="56">
        <v>4912961.76</v>
      </c>
      <c r="E83" s="56">
        <v>4912961.76</v>
      </c>
      <c r="F83" s="56">
        <v>5231.97</v>
      </c>
      <c r="G83" s="56">
        <v>5231.97</v>
      </c>
      <c r="H83" s="56">
        <v>0</v>
      </c>
      <c r="I83" s="56">
        <f t="shared" si="38"/>
        <v>5231.97</v>
      </c>
      <c r="J83" s="56">
        <f t="shared" si="39"/>
        <v>4907729.79</v>
      </c>
      <c r="K83" s="57">
        <f t="shared" si="40"/>
        <v>0.998935068039284</v>
      </c>
      <c r="L83" s="57">
        <f t="shared" si="41"/>
        <v>-0.998935068039284</v>
      </c>
      <c r="M83" s="57">
        <f t="shared" si="42"/>
        <v>-0.98722081647140691</v>
      </c>
      <c r="R83" s="53"/>
      <c r="S83" s="53"/>
      <c r="T83" s="53"/>
      <c r="U83" s="53"/>
      <c r="V83" s="53"/>
    </row>
    <row r="84" spans="1:22" s="51" customFormat="1" x14ac:dyDescent="0.2">
      <c r="B84" s="51" t="s">
        <v>136</v>
      </c>
      <c r="C84" s="51" t="s">
        <v>137</v>
      </c>
      <c r="D84" s="56">
        <v>467208</v>
      </c>
      <c r="E84" s="56">
        <v>467208</v>
      </c>
      <c r="F84" s="56">
        <v>0</v>
      </c>
      <c r="G84" s="56">
        <v>0</v>
      </c>
      <c r="H84" s="56">
        <v>0</v>
      </c>
      <c r="I84" s="56">
        <f t="shared" si="38"/>
        <v>0</v>
      </c>
      <c r="J84" s="56">
        <f t="shared" si="39"/>
        <v>467208</v>
      </c>
      <c r="K84" s="57">
        <f t="shared" si="40"/>
        <v>1</v>
      </c>
      <c r="L84" s="57">
        <f t="shared" si="41"/>
        <v>-1</v>
      </c>
      <c r="M84" s="57">
        <f t="shared" si="42"/>
        <v>-1</v>
      </c>
      <c r="R84" s="53"/>
      <c r="S84" s="53"/>
      <c r="T84" s="53"/>
      <c r="U84" s="53"/>
      <c r="V84" s="53"/>
    </row>
    <row r="85" spans="1:22" s="51" customFormat="1" x14ac:dyDescent="0.2">
      <c r="B85" s="51" t="s">
        <v>138</v>
      </c>
      <c r="C85" s="51" t="s">
        <v>139</v>
      </c>
      <c r="D85" s="56">
        <v>0</v>
      </c>
      <c r="E85" s="56">
        <v>0</v>
      </c>
      <c r="F85" s="56">
        <v>75.86</v>
      </c>
      <c r="G85" s="56">
        <v>75.86</v>
      </c>
      <c r="H85" s="56">
        <v>0</v>
      </c>
      <c r="I85" s="56">
        <f t="shared" si="38"/>
        <v>75.86</v>
      </c>
      <c r="J85" s="56">
        <f t="shared" si="39"/>
        <v>-75.86</v>
      </c>
      <c r="K85" s="57" t="str">
        <f t="shared" si="40"/>
        <v>NA</v>
      </c>
      <c r="L85" s="57" t="str">
        <f t="shared" si="41"/>
        <v>NA</v>
      </c>
      <c r="M85" s="57" t="str">
        <f t="shared" si="42"/>
        <v>NA</v>
      </c>
      <c r="R85" s="53"/>
      <c r="S85" s="53"/>
      <c r="T85" s="53"/>
      <c r="U85" s="53"/>
      <c r="V85" s="53"/>
    </row>
    <row r="86" spans="1:22" s="51" customFormat="1" x14ac:dyDescent="0.2">
      <c r="B86" s="51" t="s">
        <v>140</v>
      </c>
      <c r="C86" s="51" t="s">
        <v>141</v>
      </c>
      <c r="D86" s="56">
        <v>743475</v>
      </c>
      <c r="E86" s="56">
        <v>743475</v>
      </c>
      <c r="F86" s="56">
        <v>1082.55</v>
      </c>
      <c r="G86" s="56">
        <v>1082.55</v>
      </c>
      <c r="H86" s="56">
        <v>0</v>
      </c>
      <c r="I86" s="56">
        <f t="shared" si="38"/>
        <v>1082.55</v>
      </c>
      <c r="J86" s="56">
        <f t="shared" si="39"/>
        <v>742392.45</v>
      </c>
      <c r="K86" s="57">
        <f t="shared" si="40"/>
        <v>0.99854393221022897</v>
      </c>
      <c r="L86" s="57">
        <f t="shared" si="41"/>
        <v>-0.99854393221022897</v>
      </c>
      <c r="M86" s="57">
        <f t="shared" si="42"/>
        <v>-0.98252718652274784</v>
      </c>
      <c r="R86" s="53"/>
      <c r="S86" s="53"/>
      <c r="T86" s="53"/>
      <c r="U86" s="53"/>
      <c r="V86" s="53"/>
    </row>
    <row r="87" spans="1:22" s="51" customFormat="1" x14ac:dyDescent="0.2">
      <c r="B87" s="51" t="s">
        <v>154</v>
      </c>
      <c r="C87" s="51" t="s">
        <v>155</v>
      </c>
      <c r="D87" s="56">
        <v>99677</v>
      </c>
      <c r="E87" s="56">
        <v>99677</v>
      </c>
      <c r="F87" s="56">
        <v>14.79</v>
      </c>
      <c r="G87" s="56">
        <v>14.79</v>
      </c>
      <c r="H87" s="56">
        <v>0</v>
      </c>
      <c r="I87" s="56">
        <f t="shared" si="38"/>
        <v>14.79</v>
      </c>
      <c r="J87" s="56">
        <f t="shared" si="39"/>
        <v>99662.21</v>
      </c>
      <c r="K87" s="57">
        <f t="shared" si="40"/>
        <v>0.99985162073497402</v>
      </c>
      <c r="L87" s="57">
        <f t="shared" si="41"/>
        <v>-0.99985162073497402</v>
      </c>
      <c r="M87" s="57">
        <f t="shared" si="42"/>
        <v>-0.99821944881968749</v>
      </c>
      <c r="R87" s="53"/>
      <c r="S87" s="53"/>
      <c r="T87" s="53"/>
      <c r="U87" s="53"/>
      <c r="V87" s="53"/>
    </row>
    <row r="88" spans="1:22" s="51" customFormat="1" x14ac:dyDescent="0.2">
      <c r="B88" s="51" t="s">
        <v>156</v>
      </c>
      <c r="C88" s="51" t="s">
        <v>157</v>
      </c>
      <c r="D88" s="56">
        <v>2538975.1100000003</v>
      </c>
      <c r="E88" s="56">
        <v>-2638404.5300000012</v>
      </c>
      <c r="F88" s="56">
        <v>0</v>
      </c>
      <c r="G88" s="56">
        <v>0</v>
      </c>
      <c r="H88" s="56">
        <v>0</v>
      </c>
      <c r="I88" s="56">
        <f t="shared" ref="I88:I99" si="49">SUM(G88:H88)</f>
        <v>0</v>
      </c>
      <c r="J88" s="56">
        <f t="shared" ref="J88:J99" si="50">E88-I88</f>
        <v>-2638404.5300000012</v>
      </c>
      <c r="K88" s="57">
        <f t="shared" ref="K88:K99" si="51">IF(E88=0,"NA",J88/E88)</f>
        <v>1</v>
      </c>
      <c r="L88" s="57">
        <f t="shared" ref="L88:L99" si="52">IF(E88=0,"NA",(  ( F88 - (E88/$L$6)) / (E88/$L$6)))</f>
        <v>-1</v>
      </c>
      <c r="M88" s="57">
        <f t="shared" ref="M88:M99" si="53">IF(E88=0,"NA",(  ( G88 - ($M$6*(E88/12))) / ($M$6*(E88/12))))</f>
        <v>-1</v>
      </c>
      <c r="R88" s="53"/>
      <c r="S88" s="53"/>
      <c r="T88" s="53"/>
      <c r="U88" s="53"/>
      <c r="V88" s="53"/>
    </row>
    <row r="89" spans="1:22" s="51" customFormat="1" x14ac:dyDescent="0.2">
      <c r="B89" s="51" t="s">
        <v>323</v>
      </c>
      <c r="C89" s="51" t="s">
        <v>324</v>
      </c>
      <c r="D89" s="56">
        <v>8318081.9900000002</v>
      </c>
      <c r="E89" s="56">
        <v>35711364.390000001</v>
      </c>
      <c r="F89" s="56">
        <v>488006.93</v>
      </c>
      <c r="G89" s="56">
        <v>488006.93</v>
      </c>
      <c r="H89" s="56">
        <v>9953983.1599999964</v>
      </c>
      <c r="I89" s="56">
        <f t="shared" si="49"/>
        <v>10441990.089999996</v>
      </c>
      <c r="J89" s="56">
        <f t="shared" si="50"/>
        <v>25269374.300000004</v>
      </c>
      <c r="K89" s="57">
        <f t="shared" si="51"/>
        <v>0.70760036004325855</v>
      </c>
      <c r="L89" s="57">
        <f t="shared" si="52"/>
        <v>-0.98633468817739567</v>
      </c>
      <c r="M89" s="57">
        <f t="shared" si="53"/>
        <v>-0.83601625812874736</v>
      </c>
      <c r="R89" s="53"/>
      <c r="S89" s="53"/>
      <c r="T89" s="53"/>
      <c r="U89" s="53"/>
      <c r="V89" s="53"/>
    </row>
    <row r="90" spans="1:22" s="51" customFormat="1" x14ac:dyDescent="0.2">
      <c r="B90" s="51" t="s">
        <v>168</v>
      </c>
      <c r="C90" s="51" t="s">
        <v>169</v>
      </c>
      <c r="D90" s="56">
        <v>0</v>
      </c>
      <c r="E90" s="56">
        <v>237168.95</v>
      </c>
      <c r="F90" s="56">
        <v>0</v>
      </c>
      <c r="G90" s="56">
        <v>0</v>
      </c>
      <c r="H90" s="56">
        <v>0</v>
      </c>
      <c r="I90" s="56">
        <f t="shared" si="49"/>
        <v>0</v>
      </c>
      <c r="J90" s="56">
        <f t="shared" si="50"/>
        <v>237168.95</v>
      </c>
      <c r="K90" s="57">
        <f t="shared" si="51"/>
        <v>1</v>
      </c>
      <c r="L90" s="57">
        <f t="shared" si="52"/>
        <v>-1</v>
      </c>
      <c r="M90" s="57">
        <f t="shared" si="53"/>
        <v>-1</v>
      </c>
      <c r="R90" s="53"/>
      <c r="S90" s="53"/>
      <c r="T90" s="53"/>
      <c r="U90" s="53"/>
      <c r="V90" s="53"/>
    </row>
    <row r="91" spans="1:22" s="51" customFormat="1" x14ac:dyDescent="0.2">
      <c r="B91" s="51" t="s">
        <v>178</v>
      </c>
      <c r="C91" s="51" t="s">
        <v>179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f t="shared" si="49"/>
        <v>0</v>
      </c>
      <c r="J91" s="56">
        <f t="shared" si="50"/>
        <v>0</v>
      </c>
      <c r="K91" s="57" t="str">
        <f t="shared" si="51"/>
        <v>NA</v>
      </c>
      <c r="L91" s="57" t="str">
        <f t="shared" si="52"/>
        <v>NA</v>
      </c>
      <c r="M91" s="57" t="str">
        <f t="shared" si="53"/>
        <v>NA</v>
      </c>
      <c r="R91" s="53"/>
      <c r="S91" s="53"/>
      <c r="T91" s="53"/>
      <c r="U91" s="53"/>
      <c r="V91" s="53"/>
    </row>
    <row r="92" spans="1:22" s="51" customFormat="1" x14ac:dyDescent="0.2">
      <c r="B92" s="51" t="s">
        <v>194</v>
      </c>
      <c r="C92" s="51" t="s">
        <v>195</v>
      </c>
      <c r="D92" s="56">
        <v>-8575</v>
      </c>
      <c r="E92" s="56">
        <v>2350831.06</v>
      </c>
      <c r="F92" s="56">
        <v>0</v>
      </c>
      <c r="G92" s="56">
        <v>0</v>
      </c>
      <c r="H92" s="56">
        <v>0</v>
      </c>
      <c r="I92" s="56">
        <f t="shared" si="49"/>
        <v>0</v>
      </c>
      <c r="J92" s="56">
        <f t="shared" si="50"/>
        <v>2350831.06</v>
      </c>
      <c r="K92" s="57">
        <f t="shared" si="51"/>
        <v>1</v>
      </c>
      <c r="L92" s="57">
        <f t="shared" si="52"/>
        <v>-1</v>
      </c>
      <c r="M92" s="57">
        <f t="shared" si="53"/>
        <v>-1</v>
      </c>
      <c r="R92" s="53"/>
      <c r="S92" s="53"/>
      <c r="T92" s="53"/>
      <c r="U92" s="53"/>
      <c r="V92" s="53"/>
    </row>
    <row r="93" spans="1:22" s="51" customFormat="1" x14ac:dyDescent="0.2">
      <c r="B93" s="51" t="s">
        <v>198</v>
      </c>
      <c r="C93" s="51" t="s">
        <v>199</v>
      </c>
      <c r="D93" s="56">
        <v>3259000</v>
      </c>
      <c r="E93" s="56">
        <v>5814048.0500000007</v>
      </c>
      <c r="F93" s="56">
        <v>0</v>
      </c>
      <c r="G93" s="56">
        <v>0</v>
      </c>
      <c r="H93" s="56">
        <v>0</v>
      </c>
      <c r="I93" s="56">
        <f t="shared" si="49"/>
        <v>0</v>
      </c>
      <c r="J93" s="56">
        <f t="shared" si="50"/>
        <v>5814048.0500000007</v>
      </c>
      <c r="K93" s="57">
        <f t="shared" si="51"/>
        <v>1</v>
      </c>
      <c r="L93" s="57">
        <f t="shared" si="52"/>
        <v>-1</v>
      </c>
      <c r="M93" s="57">
        <f t="shared" si="53"/>
        <v>-1</v>
      </c>
      <c r="R93" s="53"/>
      <c r="S93" s="53"/>
      <c r="T93" s="53"/>
      <c r="U93" s="53"/>
      <c r="V93" s="53"/>
    </row>
    <row r="94" spans="1:22" s="51" customFormat="1" x14ac:dyDescent="0.2">
      <c r="B94" s="51" t="s">
        <v>403</v>
      </c>
      <c r="C94" s="51" t="s">
        <v>404</v>
      </c>
      <c r="D94" s="56">
        <v>18422211.73</v>
      </c>
      <c r="E94" s="56">
        <v>19321390.949999999</v>
      </c>
      <c r="F94" s="56">
        <v>0</v>
      </c>
      <c r="G94" s="56">
        <v>0</v>
      </c>
      <c r="H94" s="56">
        <v>0</v>
      </c>
      <c r="I94" s="56">
        <f t="shared" si="49"/>
        <v>0</v>
      </c>
      <c r="J94" s="56">
        <f t="shared" si="50"/>
        <v>19321390.949999999</v>
      </c>
      <c r="K94" s="57">
        <f t="shared" si="51"/>
        <v>1</v>
      </c>
      <c r="L94" s="57">
        <f t="shared" si="52"/>
        <v>-1</v>
      </c>
      <c r="M94" s="57">
        <f t="shared" si="53"/>
        <v>-1</v>
      </c>
      <c r="R94" s="53"/>
      <c r="S94" s="53"/>
      <c r="T94" s="53"/>
      <c r="U94" s="53"/>
      <c r="V94" s="53"/>
    </row>
    <row r="95" spans="1:22" s="51" customFormat="1" x14ac:dyDescent="0.2">
      <c r="B95" s="51" t="s">
        <v>208</v>
      </c>
      <c r="C95" s="51" t="s">
        <v>209</v>
      </c>
      <c r="D95" s="56">
        <v>19893</v>
      </c>
      <c r="E95" s="56">
        <v>0</v>
      </c>
      <c r="F95" s="56">
        <v>0</v>
      </c>
      <c r="G95" s="56">
        <v>0</v>
      </c>
      <c r="H95" s="56">
        <v>0</v>
      </c>
      <c r="I95" s="56">
        <f t="shared" si="49"/>
        <v>0</v>
      </c>
      <c r="J95" s="56">
        <f t="shared" si="50"/>
        <v>0</v>
      </c>
      <c r="K95" s="57" t="str">
        <f t="shared" si="51"/>
        <v>NA</v>
      </c>
      <c r="L95" s="57" t="str">
        <f t="shared" si="52"/>
        <v>NA</v>
      </c>
      <c r="M95" s="57" t="str">
        <f t="shared" si="53"/>
        <v>NA</v>
      </c>
      <c r="R95" s="53"/>
      <c r="S95" s="53"/>
      <c r="T95" s="53"/>
      <c r="U95" s="53"/>
      <c r="V95" s="53"/>
    </row>
    <row r="96" spans="1:22" s="51" customFormat="1" x14ac:dyDescent="0.2">
      <c r="B96" s="51" t="s">
        <v>210</v>
      </c>
      <c r="C96" s="51" t="s">
        <v>211</v>
      </c>
      <c r="D96" s="56">
        <v>694936550.00999999</v>
      </c>
      <c r="E96" s="56">
        <v>610645361.53999996</v>
      </c>
      <c r="F96" s="56">
        <v>19966334.950000003</v>
      </c>
      <c r="G96" s="56">
        <v>19966334.950000003</v>
      </c>
      <c r="H96" s="56">
        <v>109487759.56</v>
      </c>
      <c r="I96" s="56">
        <f t="shared" si="49"/>
        <v>129454094.51000001</v>
      </c>
      <c r="J96" s="56">
        <f t="shared" si="50"/>
        <v>481191267.02999997</v>
      </c>
      <c r="K96" s="57">
        <f t="shared" si="51"/>
        <v>0.78800445780259942</v>
      </c>
      <c r="L96" s="57">
        <f t="shared" si="52"/>
        <v>-0.96730289590729635</v>
      </c>
      <c r="M96" s="57">
        <f t="shared" si="53"/>
        <v>-0.60763475088755681</v>
      </c>
      <c r="R96" s="53"/>
      <c r="S96" s="53"/>
      <c r="T96" s="53"/>
      <c r="U96" s="53"/>
      <c r="V96" s="53"/>
    </row>
    <row r="97" spans="1:22" s="51" customFormat="1" x14ac:dyDescent="0.2">
      <c r="B97" s="51" t="s">
        <v>212</v>
      </c>
      <c r="C97" s="51" t="s">
        <v>213</v>
      </c>
      <c r="D97" s="56">
        <v>-2208498</v>
      </c>
      <c r="E97" s="56">
        <v>4965675.5599999996</v>
      </c>
      <c r="F97" s="56">
        <v>0</v>
      </c>
      <c r="G97" s="56">
        <v>0</v>
      </c>
      <c r="H97" s="56">
        <v>0</v>
      </c>
      <c r="I97" s="56">
        <f t="shared" si="49"/>
        <v>0</v>
      </c>
      <c r="J97" s="56">
        <f t="shared" si="50"/>
        <v>4965675.5599999996</v>
      </c>
      <c r="K97" s="57">
        <f t="shared" si="51"/>
        <v>1</v>
      </c>
      <c r="L97" s="57">
        <f t="shared" si="52"/>
        <v>-1</v>
      </c>
      <c r="M97" s="57">
        <f t="shared" si="53"/>
        <v>-1</v>
      </c>
      <c r="R97" s="53"/>
      <c r="S97" s="53"/>
      <c r="T97" s="53"/>
      <c r="U97" s="53"/>
      <c r="V97" s="53"/>
    </row>
    <row r="98" spans="1:22" s="51" customFormat="1" x14ac:dyDescent="0.2">
      <c r="B98" s="51" t="s">
        <v>387</v>
      </c>
      <c r="C98" s="51" t="s">
        <v>388</v>
      </c>
      <c r="D98" s="56">
        <v>101832.5</v>
      </c>
      <c r="E98" s="56">
        <v>101832.5</v>
      </c>
      <c r="F98" s="56">
        <v>0</v>
      </c>
      <c r="G98" s="56">
        <v>0</v>
      </c>
      <c r="H98" s="56">
        <v>0</v>
      </c>
      <c r="I98" s="56">
        <f t="shared" si="49"/>
        <v>0</v>
      </c>
      <c r="J98" s="56">
        <f t="shared" si="50"/>
        <v>101832.5</v>
      </c>
      <c r="K98" s="57">
        <f t="shared" si="51"/>
        <v>1</v>
      </c>
      <c r="L98" s="57">
        <f t="shared" si="52"/>
        <v>-1</v>
      </c>
      <c r="M98" s="57">
        <f t="shared" si="53"/>
        <v>-1</v>
      </c>
      <c r="R98" s="53"/>
      <c r="S98" s="53"/>
      <c r="T98" s="53"/>
      <c r="U98" s="53"/>
      <c r="V98" s="53"/>
    </row>
    <row r="99" spans="1:22" s="51" customFormat="1" x14ac:dyDescent="0.2">
      <c r="B99" s="51" t="s">
        <v>214</v>
      </c>
      <c r="C99" s="51" t="s">
        <v>215</v>
      </c>
      <c r="D99" s="56">
        <v>-2339143.3600000003</v>
      </c>
      <c r="E99" s="56">
        <v>1272656.1700000004</v>
      </c>
      <c r="F99" s="56">
        <v>249600</v>
      </c>
      <c r="G99" s="56">
        <v>249600</v>
      </c>
      <c r="H99" s="56">
        <v>7088.859999999986</v>
      </c>
      <c r="I99" s="56">
        <f t="shared" si="49"/>
        <v>256688.86</v>
      </c>
      <c r="J99" s="56">
        <f t="shared" si="50"/>
        <v>1015967.3100000004</v>
      </c>
      <c r="K99" s="57">
        <f t="shared" si="51"/>
        <v>0.79830462771417676</v>
      </c>
      <c r="L99" s="57">
        <f t="shared" si="52"/>
        <v>-0.80387475746886139</v>
      </c>
      <c r="M99" s="57">
        <f t="shared" si="53"/>
        <v>1.3535029103736631</v>
      </c>
      <c r="R99" s="53"/>
      <c r="S99" s="53"/>
      <c r="T99" s="53"/>
      <c r="U99" s="53"/>
      <c r="V99" s="53"/>
    </row>
    <row r="100" spans="1:22" s="51" customFormat="1" x14ac:dyDescent="0.2">
      <c r="B100" s="51" t="s">
        <v>216</v>
      </c>
      <c r="C100" s="51" t="s">
        <v>217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38"/>
        <v>0</v>
      </c>
      <c r="J100" s="56">
        <f t="shared" si="39"/>
        <v>0</v>
      </c>
      <c r="K100" s="57" t="str">
        <f t="shared" si="40"/>
        <v>NA</v>
      </c>
      <c r="L100" s="57" t="str">
        <f t="shared" si="41"/>
        <v>NA</v>
      </c>
      <c r="M100" s="57" t="str">
        <f t="shared" si="42"/>
        <v>NA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218</v>
      </c>
      <c r="C101" s="51" t="s">
        <v>219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38"/>
        <v>0</v>
      </c>
      <c r="J101" s="56">
        <f t="shared" si="39"/>
        <v>0</v>
      </c>
      <c r="K101" s="57" t="str">
        <f t="shared" si="40"/>
        <v>NA</v>
      </c>
      <c r="L101" s="57" t="str">
        <f t="shared" si="41"/>
        <v>NA</v>
      </c>
      <c r="M101" s="57" t="str">
        <f t="shared" si="42"/>
        <v>NA</v>
      </c>
      <c r="R101" s="53"/>
      <c r="S101" s="53"/>
      <c r="T101" s="53"/>
      <c r="U101" s="53"/>
      <c r="V101" s="53"/>
    </row>
    <row r="102" spans="1:22" s="51" customFormat="1" x14ac:dyDescent="0.2">
      <c r="A102" s="63" t="s">
        <v>405</v>
      </c>
      <c r="B102" s="63"/>
      <c r="C102" s="63"/>
      <c r="D102" s="64">
        <v>729323049.63999999</v>
      </c>
      <c r="E102" s="64">
        <v>684064646.29999983</v>
      </c>
      <c r="F102" s="64">
        <v>20710347.050000004</v>
      </c>
      <c r="G102" s="64">
        <v>20710347.050000004</v>
      </c>
      <c r="H102" s="64">
        <v>119448831.58</v>
      </c>
      <c r="I102" s="64">
        <f t="shared" si="38"/>
        <v>140159178.63</v>
      </c>
      <c r="J102" s="64">
        <f t="shared" si="39"/>
        <v>543905467.66999984</v>
      </c>
      <c r="K102" s="65">
        <f t="shared" si="40"/>
        <v>0.79510828488491636</v>
      </c>
      <c r="L102" s="65">
        <f t="shared" si="41"/>
        <v>-0.96972457623410446</v>
      </c>
      <c r="M102" s="65">
        <f t="shared" si="42"/>
        <v>-0.63669491480925244</v>
      </c>
      <c r="R102" s="53"/>
      <c r="S102" s="53"/>
      <c r="T102" s="53"/>
      <c r="U102" s="53"/>
      <c r="V102" s="53"/>
    </row>
    <row r="103" spans="1:22" s="51" customFormat="1" x14ac:dyDescent="0.2">
      <c r="A103" s="51" t="s">
        <v>30</v>
      </c>
      <c r="B103" s="51" t="s">
        <v>31</v>
      </c>
      <c r="C103" s="51" t="s">
        <v>32</v>
      </c>
      <c r="D103" s="56">
        <v>83403442</v>
      </c>
      <c r="E103" s="56">
        <v>83403442</v>
      </c>
      <c r="F103" s="56">
        <v>0</v>
      </c>
      <c r="G103" s="56">
        <v>0</v>
      </c>
      <c r="H103" s="56">
        <v>0</v>
      </c>
      <c r="I103" s="56">
        <f t="shared" ref="I103:I104" si="54">SUM(G103:H103)</f>
        <v>0</v>
      </c>
      <c r="J103" s="56">
        <f t="shared" si="24"/>
        <v>83403442</v>
      </c>
      <c r="K103" s="57">
        <f t="shared" si="25"/>
        <v>1</v>
      </c>
      <c r="L103" s="57">
        <f t="shared" si="26"/>
        <v>-1</v>
      </c>
      <c r="M103" s="57">
        <f t="shared" si="27"/>
        <v>-1</v>
      </c>
      <c r="R103" s="53"/>
      <c r="S103" s="53"/>
      <c r="T103" s="53"/>
      <c r="U103" s="53"/>
      <c r="V103" s="53"/>
    </row>
    <row r="104" spans="1:22" s="51" customFormat="1" x14ac:dyDescent="0.2">
      <c r="A104" s="63" t="s">
        <v>33</v>
      </c>
      <c r="B104" s="63"/>
      <c r="C104" s="63"/>
      <c r="D104" s="64">
        <v>83403442</v>
      </c>
      <c r="E104" s="64">
        <v>83403442</v>
      </c>
      <c r="F104" s="64">
        <v>0</v>
      </c>
      <c r="G104" s="64">
        <v>0</v>
      </c>
      <c r="H104" s="64">
        <v>0</v>
      </c>
      <c r="I104" s="64">
        <f t="shared" si="54"/>
        <v>0</v>
      </c>
      <c r="J104" s="64">
        <f t="shared" si="24"/>
        <v>83403442</v>
      </c>
      <c r="K104" s="65">
        <f t="shared" si="25"/>
        <v>1</v>
      </c>
      <c r="L104" s="65">
        <f t="shared" si="26"/>
        <v>-1</v>
      </c>
      <c r="M104" s="65">
        <f t="shared" si="27"/>
        <v>-1</v>
      </c>
      <c r="R104" s="53"/>
      <c r="S104" s="53"/>
      <c r="T104" s="53"/>
      <c r="U104" s="53"/>
      <c r="V104" s="53"/>
    </row>
    <row r="105" spans="1:22" s="51" customFormat="1" x14ac:dyDescent="0.2">
      <c r="A105" s="51" t="s">
        <v>34</v>
      </c>
      <c r="B105" s="51" t="s">
        <v>216</v>
      </c>
      <c r="C105" s="51" t="s">
        <v>217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18"/>
        <v>0</v>
      </c>
      <c r="J105" s="56">
        <f t="shared" si="19"/>
        <v>0</v>
      </c>
      <c r="K105" s="57" t="str">
        <f t="shared" si="20"/>
        <v>NA</v>
      </c>
      <c r="L105" s="57" t="str">
        <f t="shared" si="21"/>
        <v>NA</v>
      </c>
      <c r="M105" s="57" t="str">
        <f t="shared" si="22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28</v>
      </c>
      <c r="C106" s="51" t="s">
        <v>29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ref="I106" si="55">SUM(G106:H106)</f>
        <v>0</v>
      </c>
      <c r="J106" s="56">
        <f t="shared" ref="J106:J108" si="56">E106-I106</f>
        <v>0</v>
      </c>
      <c r="K106" s="57" t="str">
        <f t="shared" ref="K106:K108" si="57">IF(E106=0,"NA",J106/E106)</f>
        <v>NA</v>
      </c>
      <c r="L106" s="57" t="str">
        <f t="shared" ref="L106:L108" si="58">IF(E106=0,"NA",(  ( F106 - (E106/$L$6)) / (E106/$L$6)))</f>
        <v>NA</v>
      </c>
      <c r="M106" s="57" t="str">
        <f t="shared" ref="M106:M108" si="59">IF(E106=0,"NA",(  ( G106 - ($M$6*(E106/12))) / ($M$6*(E106/12))))</f>
        <v>NA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35</v>
      </c>
      <c r="C107" s="51" t="s">
        <v>36</v>
      </c>
      <c r="D107" s="56">
        <v>5572080</v>
      </c>
      <c r="E107" s="56">
        <v>5572080</v>
      </c>
      <c r="F107" s="56">
        <v>0</v>
      </c>
      <c r="G107" s="56">
        <v>0</v>
      </c>
      <c r="H107" s="56">
        <v>0</v>
      </c>
      <c r="I107" s="56">
        <f t="shared" ref="I107:I108" si="60">SUM(G107:H107)</f>
        <v>0</v>
      </c>
      <c r="J107" s="56">
        <f t="shared" si="56"/>
        <v>5572080</v>
      </c>
      <c r="K107" s="57">
        <f t="shared" si="57"/>
        <v>1</v>
      </c>
      <c r="L107" s="57">
        <f t="shared" si="58"/>
        <v>-1</v>
      </c>
      <c r="M107" s="57">
        <f t="shared" si="59"/>
        <v>-1</v>
      </c>
      <c r="R107" s="53"/>
      <c r="S107" s="53"/>
      <c r="T107" s="53"/>
      <c r="U107" s="53"/>
      <c r="V107" s="53"/>
    </row>
    <row r="108" spans="1:22" s="51" customFormat="1" x14ac:dyDescent="0.2">
      <c r="A108" s="63" t="s">
        <v>37</v>
      </c>
      <c r="B108" s="63"/>
      <c r="C108" s="63"/>
      <c r="D108" s="64">
        <v>5572080</v>
      </c>
      <c r="E108" s="64">
        <v>5572080</v>
      </c>
      <c r="F108" s="64">
        <v>0</v>
      </c>
      <c r="G108" s="64">
        <v>0</v>
      </c>
      <c r="H108" s="64">
        <v>0</v>
      </c>
      <c r="I108" s="64">
        <f t="shared" si="60"/>
        <v>0</v>
      </c>
      <c r="J108" s="64">
        <f t="shared" si="56"/>
        <v>5572080</v>
      </c>
      <c r="K108" s="65">
        <f t="shared" si="57"/>
        <v>1</v>
      </c>
      <c r="L108" s="65">
        <f t="shared" si="58"/>
        <v>-1</v>
      </c>
      <c r="M108" s="65">
        <f t="shared" si="59"/>
        <v>-1</v>
      </c>
      <c r="R108" s="53"/>
      <c r="S108" s="53"/>
      <c r="T108" s="53"/>
      <c r="U108" s="53"/>
      <c r="V108" s="53"/>
    </row>
    <row r="109" spans="1:22" x14ac:dyDescent="0.2">
      <c r="A109" s="23"/>
      <c r="B109" s="31"/>
      <c r="C109" s="23"/>
      <c r="D109" s="18"/>
      <c r="E109" s="18"/>
      <c r="F109" s="18"/>
      <c r="G109" s="18"/>
      <c r="H109" s="18"/>
      <c r="I109" s="18"/>
      <c r="J109" s="18"/>
      <c r="K109" s="47"/>
      <c r="L109" s="37"/>
      <c r="M109" s="37"/>
    </row>
    <row r="110" spans="1:22" s="17" customFormat="1" ht="15.75" x14ac:dyDescent="0.25">
      <c r="A110" s="25" t="s">
        <v>11</v>
      </c>
      <c r="B110" s="32"/>
      <c r="C110" s="25"/>
      <c r="D110" s="6">
        <f>+D34+D44+D48+D50+D53+D68+D73+D78+D80+D102+D104+D108</f>
        <v>847352097.22000003</v>
      </c>
      <c r="E110" s="6">
        <f>+E34+E44+E48+E50+E53+E68+E73+E78+E80+E102+E104+E108</f>
        <v>856931066.36999989</v>
      </c>
      <c r="F110" s="6">
        <f>+F34+F44+F48+F50+F53+F68+F73+F78+F80+F102+F104+F108</f>
        <v>21246445.000000004</v>
      </c>
      <c r="G110" s="6">
        <f>+G34+G44+G48+G50+G53+G68+G73+G78+G80+G102+G104+G108</f>
        <v>21246445.000000004</v>
      </c>
      <c r="H110" s="6">
        <f>+H34+H44+H48+H50+H53+H68+H73+H78+H80+H102+H104+H108</f>
        <v>155698711.72999999</v>
      </c>
      <c r="I110" s="6">
        <f>+I34+I44+I48+I50+I53+I68+I73+I78+I80+I102+I104+I108</f>
        <v>176945156.72999999</v>
      </c>
      <c r="J110" s="6">
        <f>+J34+J44+J48+J50+J53+J68+J73+J78+J80+J102+J104+J108</f>
        <v>679985909.63999987</v>
      </c>
      <c r="K110" s="38">
        <f t="shared" ref="K110" si="61">IF(E110=0,"NA",J110/E110)</f>
        <v>0.79351296309101271</v>
      </c>
      <c r="L110" s="38">
        <f t="shared" ref="L110" si="62">IF(E110=0,"NA",(  ( F110 - (E110/$L$6)) / (E110/$L$6)))</f>
        <v>-0.97520635459045624</v>
      </c>
      <c r="M110" s="38">
        <f t="shared" ref="M110" si="63">IF(E110=0,"NA",(  ( G110 - ($M$6*(E110/12))) / ($M$6*(E110/12))))</f>
        <v>-0.70247625508547473</v>
      </c>
    </row>
    <row r="118" spans="11:13" x14ac:dyDescent="0.2">
      <c r="K118" s="5"/>
    </row>
    <row r="119" spans="11:13" x14ac:dyDescent="0.2">
      <c r="K119" s="5"/>
    </row>
    <row r="120" spans="11:13" x14ac:dyDescent="0.2">
      <c r="K120" s="5"/>
      <c r="L120" s="5"/>
      <c r="M120" s="5"/>
    </row>
    <row r="121" spans="11:13" x14ac:dyDescent="0.2">
      <c r="K121" s="5"/>
      <c r="L121" s="5"/>
      <c r="M121" s="5"/>
    </row>
  </sheetData>
  <autoFilter ref="A7:M110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00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3" t="s">
        <v>568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4">
        <v>45504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38</v>
      </c>
      <c r="B8" s="51" t="s">
        <v>515</v>
      </c>
      <c r="C8" s="51" t="s">
        <v>516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517</v>
      </c>
      <c r="C9" s="51" t="s">
        <v>518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519</v>
      </c>
      <c r="C10" s="51" t="s">
        <v>520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1" si="10">SUM(G10:H10)</f>
        <v>0</v>
      </c>
      <c r="J10" s="56">
        <f t="shared" ref="J10:J11" si="11">E10-I10</f>
        <v>0</v>
      </c>
      <c r="K10" s="57" t="str">
        <f t="shared" ref="K10:K11" si="12">IF(E10=0,"NA",J10/E10)</f>
        <v>NA</v>
      </c>
      <c r="L10" s="57" t="str">
        <f t="shared" ref="L10:L11" si="13">IF(E10=0,"NA",(  ( F10 - (E10/$L$6)) / (E10/$L$6)))</f>
        <v>NA</v>
      </c>
      <c r="M10" s="57" t="str">
        <f t="shared" ref="M10:M1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521</v>
      </c>
      <c r="C11" s="51" t="s">
        <v>522</v>
      </c>
      <c r="D11" s="56">
        <v>69017224.079999998</v>
      </c>
      <c r="E11" s="56">
        <v>69017224.079999998</v>
      </c>
      <c r="F11" s="56">
        <v>0</v>
      </c>
      <c r="G11" s="56">
        <v>0</v>
      </c>
      <c r="H11" s="56">
        <v>0</v>
      </c>
      <c r="I11" s="56">
        <f t="shared" si="10"/>
        <v>0</v>
      </c>
      <c r="J11" s="56">
        <f t="shared" si="11"/>
        <v>69017224.079999998</v>
      </c>
      <c r="K11" s="57">
        <f t="shared" si="12"/>
        <v>1</v>
      </c>
      <c r="L11" s="57">
        <f t="shared" si="13"/>
        <v>-1</v>
      </c>
      <c r="M11" s="57">
        <f t="shared" si="14"/>
        <v>-1</v>
      </c>
      <c r="R11" s="53"/>
      <c r="S11" s="53"/>
      <c r="T11" s="53"/>
      <c r="U11" s="53"/>
      <c r="V11" s="53"/>
    </row>
    <row r="12" spans="1:38" s="51" customFormat="1" x14ac:dyDescent="0.2">
      <c r="B12" s="51" t="s">
        <v>523</v>
      </c>
      <c r="C12" s="51" t="s">
        <v>524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" si="15">SUM(G12:H12)</f>
        <v>0</v>
      </c>
      <c r="J12" s="56">
        <f t="shared" ref="J12" si="16">E12-I12</f>
        <v>0</v>
      </c>
      <c r="K12" s="57" t="str">
        <f t="shared" ref="K12" si="17">IF(E12=0,"NA",J12/E12)</f>
        <v>NA</v>
      </c>
      <c r="L12" s="57" t="str">
        <f t="shared" ref="L12" si="18">IF(E12=0,"NA",(  ( F12 - (E12/$L$6)) / (E12/$L$6)))</f>
        <v>NA</v>
      </c>
      <c r="M12" s="57" t="str">
        <f t="shared" ref="M12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525</v>
      </c>
      <c r="C13" s="51" t="s">
        <v>526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ref="I13:I34" si="20">SUM(G13:H13)</f>
        <v>0</v>
      </c>
      <c r="J13" s="56">
        <f t="shared" ref="J13:J34" si="21">E13-I13</f>
        <v>0</v>
      </c>
      <c r="K13" s="57" t="str">
        <f t="shared" ref="K13:K34" si="22">IF(E13=0,"NA",J13/E13)</f>
        <v>NA</v>
      </c>
      <c r="L13" s="57" t="str">
        <f t="shared" ref="L13:L34" si="23">IF(E13=0,"NA",(  ( F13 - (E13/$L$6)) / (E13/$L$6)))</f>
        <v>NA</v>
      </c>
      <c r="M13" s="57" t="str">
        <f t="shared" ref="M13:M34" si="24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527</v>
      </c>
      <c r="C14" s="51" t="s">
        <v>528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0"/>
        <v>0</v>
      </c>
      <c r="J14" s="56">
        <f t="shared" si="21"/>
        <v>0</v>
      </c>
      <c r="K14" s="57" t="str">
        <f t="shared" si="22"/>
        <v>NA</v>
      </c>
      <c r="L14" s="57" t="str">
        <f t="shared" si="23"/>
        <v>NA</v>
      </c>
      <c r="M14" s="57" t="str">
        <f t="shared" si="2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61</v>
      </c>
      <c r="C15" s="51" t="s">
        <v>62</v>
      </c>
      <c r="D15" s="56">
        <v>557046</v>
      </c>
      <c r="E15" s="56">
        <v>557046</v>
      </c>
      <c r="F15" s="56">
        <v>3608.9</v>
      </c>
      <c r="G15" s="56">
        <v>3608.9</v>
      </c>
      <c r="H15" s="56">
        <v>0</v>
      </c>
      <c r="I15" s="56">
        <f t="shared" si="20"/>
        <v>3608.9</v>
      </c>
      <c r="J15" s="56">
        <f t="shared" si="21"/>
        <v>553437.1</v>
      </c>
      <c r="K15" s="57">
        <f t="shared" si="22"/>
        <v>0.99352136089299625</v>
      </c>
      <c r="L15" s="57">
        <f t="shared" si="23"/>
        <v>-0.99352136089299625</v>
      </c>
      <c r="M15" s="57">
        <f t="shared" si="24"/>
        <v>-0.92225633071595525</v>
      </c>
      <c r="R15" s="53"/>
      <c r="S15" s="53"/>
      <c r="T15" s="53"/>
      <c r="U15" s="53"/>
      <c r="V15" s="53"/>
    </row>
    <row r="16" spans="1:38" s="51" customFormat="1" x14ac:dyDescent="0.2">
      <c r="A16" s="63" t="s">
        <v>65</v>
      </c>
      <c r="B16" s="63"/>
      <c r="C16" s="63"/>
      <c r="D16" s="64">
        <v>69574270.079999998</v>
      </c>
      <c r="E16" s="64">
        <v>69574270.079999998</v>
      </c>
      <c r="F16" s="64">
        <v>3608.9</v>
      </c>
      <c r="G16" s="64">
        <v>3608.9</v>
      </c>
      <c r="H16" s="64">
        <v>0</v>
      </c>
      <c r="I16" s="64">
        <f t="shared" si="20"/>
        <v>3608.9</v>
      </c>
      <c r="J16" s="64">
        <f t="shared" si="21"/>
        <v>69570661.179999992</v>
      </c>
      <c r="K16" s="65">
        <f t="shared" si="22"/>
        <v>0.99994812881262207</v>
      </c>
      <c r="L16" s="65">
        <f t="shared" si="23"/>
        <v>-0.99994812881262207</v>
      </c>
      <c r="M16" s="65">
        <f t="shared" si="24"/>
        <v>-0.9993775457514652</v>
      </c>
      <c r="R16" s="53"/>
      <c r="S16" s="53"/>
      <c r="T16" s="53"/>
      <c r="U16" s="53"/>
      <c r="V16" s="53"/>
    </row>
    <row r="17" spans="1:22" s="51" customFormat="1" x14ac:dyDescent="0.2">
      <c r="A17" s="51" t="s">
        <v>20</v>
      </c>
      <c r="B17" s="51" t="s">
        <v>21</v>
      </c>
      <c r="C17" s="51" t="s">
        <v>22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20"/>
        <v>0</v>
      </c>
      <c r="J17" s="56">
        <f t="shared" si="21"/>
        <v>0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23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20"/>
        <v>0</v>
      </c>
      <c r="J18" s="64">
        <f t="shared" si="21"/>
        <v>0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66</v>
      </c>
      <c r="B19" s="51" t="s">
        <v>67</v>
      </c>
      <c r="C19" s="51" t="s">
        <v>68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529</v>
      </c>
      <c r="C20" s="51" t="s">
        <v>530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20"/>
        <v>0</v>
      </c>
      <c r="J20" s="56">
        <f t="shared" si="21"/>
        <v>0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85</v>
      </c>
      <c r="B21" s="63"/>
      <c r="C21" s="63"/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f t="shared" si="20"/>
        <v>0</v>
      </c>
      <c r="J21" s="64">
        <f t="shared" si="21"/>
        <v>0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86</v>
      </c>
      <c r="B22" s="51" t="s">
        <v>531</v>
      </c>
      <c r="C22" s="51" t="s">
        <v>532</v>
      </c>
      <c r="D22" s="56">
        <v>2230800</v>
      </c>
      <c r="E22" s="56">
        <v>2230800</v>
      </c>
      <c r="F22" s="56">
        <v>0</v>
      </c>
      <c r="G22" s="56">
        <v>0</v>
      </c>
      <c r="H22" s="56">
        <v>0</v>
      </c>
      <c r="I22" s="56">
        <f t="shared" si="20"/>
        <v>0</v>
      </c>
      <c r="J22" s="56">
        <f t="shared" si="21"/>
        <v>2230800</v>
      </c>
      <c r="K22" s="57">
        <f t="shared" si="22"/>
        <v>1</v>
      </c>
      <c r="L22" s="57">
        <f t="shared" si="23"/>
        <v>-1</v>
      </c>
      <c r="M22" s="57">
        <f t="shared" si="24"/>
        <v>-1</v>
      </c>
      <c r="R22" s="53"/>
      <c r="S22" s="53"/>
      <c r="T22" s="53"/>
      <c r="U22" s="53"/>
      <c r="V22" s="53"/>
    </row>
    <row r="23" spans="1:22" s="51" customFormat="1" x14ac:dyDescent="0.2">
      <c r="B23" s="51" t="s">
        <v>533</v>
      </c>
      <c r="C23" s="51" t="s">
        <v>534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0"/>
        <v>0</v>
      </c>
      <c r="J23" s="56">
        <f t="shared" si="21"/>
        <v>0</v>
      </c>
      <c r="K23" s="57" t="str">
        <f t="shared" si="22"/>
        <v>NA</v>
      </c>
      <c r="L23" s="57" t="str">
        <f t="shared" si="23"/>
        <v>NA</v>
      </c>
      <c r="M23" s="57" t="str">
        <f t="shared" si="24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535</v>
      </c>
      <c r="C24" s="51" t="s">
        <v>536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20"/>
        <v>0</v>
      </c>
      <c r="J24" s="56">
        <f t="shared" si="21"/>
        <v>0</v>
      </c>
      <c r="K24" s="57" t="str">
        <f t="shared" si="22"/>
        <v>NA</v>
      </c>
      <c r="L24" s="57" t="str">
        <f t="shared" si="23"/>
        <v>NA</v>
      </c>
      <c r="M24" s="57" t="str">
        <f t="shared" si="24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537</v>
      </c>
      <c r="C25" s="51" t="s">
        <v>538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20"/>
        <v>0</v>
      </c>
      <c r="J25" s="56">
        <f t="shared" si="21"/>
        <v>0</v>
      </c>
      <c r="K25" s="57" t="str">
        <f t="shared" si="22"/>
        <v>NA</v>
      </c>
      <c r="L25" s="57" t="str">
        <f t="shared" si="23"/>
        <v>NA</v>
      </c>
      <c r="M25" s="57" t="str">
        <f t="shared" si="24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539</v>
      </c>
      <c r="C26" s="51" t="s">
        <v>540</v>
      </c>
      <c r="D26" s="56">
        <v>4332340</v>
      </c>
      <c r="E26" s="56">
        <v>4332340</v>
      </c>
      <c r="F26" s="56">
        <v>0</v>
      </c>
      <c r="G26" s="56">
        <v>0</v>
      </c>
      <c r="H26" s="56">
        <v>0</v>
      </c>
      <c r="I26" s="56">
        <f t="shared" si="20"/>
        <v>0</v>
      </c>
      <c r="J26" s="56">
        <f t="shared" si="21"/>
        <v>4332340</v>
      </c>
      <c r="K26" s="57">
        <f t="shared" si="22"/>
        <v>1</v>
      </c>
      <c r="L26" s="57">
        <f t="shared" si="23"/>
        <v>-1</v>
      </c>
      <c r="M26" s="57">
        <f t="shared" si="24"/>
        <v>-1</v>
      </c>
      <c r="R26" s="53"/>
      <c r="S26" s="53"/>
      <c r="T26" s="53"/>
      <c r="U26" s="53"/>
      <c r="V26" s="53"/>
    </row>
    <row r="27" spans="1:22" s="51" customFormat="1" x14ac:dyDescent="0.2">
      <c r="B27" s="51" t="s">
        <v>541</v>
      </c>
      <c r="C27" s="51" t="s">
        <v>542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0"/>
        <v>0</v>
      </c>
      <c r="J27" s="56">
        <f t="shared" si="21"/>
        <v>0</v>
      </c>
      <c r="K27" s="57" t="str">
        <f t="shared" si="22"/>
        <v>NA</v>
      </c>
      <c r="L27" s="57" t="str">
        <f t="shared" si="23"/>
        <v>NA</v>
      </c>
      <c r="M27" s="57" t="str">
        <f t="shared" si="24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543</v>
      </c>
      <c r="C28" s="51" t="s">
        <v>544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20"/>
        <v>0</v>
      </c>
      <c r="J28" s="56">
        <f t="shared" si="21"/>
        <v>0</v>
      </c>
      <c r="K28" s="57" t="str">
        <f t="shared" si="22"/>
        <v>NA</v>
      </c>
      <c r="L28" s="57" t="str">
        <f t="shared" si="23"/>
        <v>NA</v>
      </c>
      <c r="M28" s="57" t="str">
        <f t="shared" si="24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545</v>
      </c>
      <c r="C29" s="51" t="s">
        <v>546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0"/>
        <v>0</v>
      </c>
      <c r="J29" s="56">
        <f t="shared" si="21"/>
        <v>0</v>
      </c>
      <c r="K29" s="57" t="str">
        <f t="shared" si="22"/>
        <v>NA</v>
      </c>
      <c r="L29" s="57" t="str">
        <f t="shared" si="23"/>
        <v>NA</v>
      </c>
      <c r="M29" s="57" t="str">
        <f t="shared" si="24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547</v>
      </c>
      <c r="C30" s="51" t="s">
        <v>548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0"/>
        <v>0</v>
      </c>
      <c r="J30" s="56">
        <f t="shared" si="21"/>
        <v>0</v>
      </c>
      <c r="K30" s="57" t="str">
        <f t="shared" si="22"/>
        <v>NA</v>
      </c>
      <c r="L30" s="57" t="str">
        <f t="shared" si="23"/>
        <v>NA</v>
      </c>
      <c r="M30" s="57" t="str">
        <f t="shared" si="2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549</v>
      </c>
      <c r="C31" s="51" t="s">
        <v>550</v>
      </c>
      <c r="D31" s="56">
        <v>510000</v>
      </c>
      <c r="E31" s="56">
        <v>510000</v>
      </c>
      <c r="F31" s="56">
        <v>0</v>
      </c>
      <c r="G31" s="56">
        <v>0</v>
      </c>
      <c r="H31" s="56">
        <v>0</v>
      </c>
      <c r="I31" s="56">
        <f t="shared" si="20"/>
        <v>0</v>
      </c>
      <c r="J31" s="56">
        <f t="shared" si="21"/>
        <v>510000</v>
      </c>
      <c r="K31" s="57">
        <f t="shared" si="22"/>
        <v>1</v>
      </c>
      <c r="L31" s="57">
        <f t="shared" si="23"/>
        <v>-1</v>
      </c>
      <c r="M31" s="57">
        <f t="shared" si="24"/>
        <v>-1</v>
      </c>
      <c r="R31" s="53"/>
      <c r="S31" s="53"/>
      <c r="T31" s="53"/>
      <c r="U31" s="53"/>
      <c r="V31" s="53"/>
    </row>
    <row r="32" spans="1:22" s="51" customFormat="1" x14ac:dyDescent="0.2">
      <c r="B32" s="51" t="s">
        <v>551</v>
      </c>
      <c r="C32" s="51" t="s">
        <v>552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20"/>
        <v>0</v>
      </c>
      <c r="J32" s="56">
        <f t="shared" si="21"/>
        <v>0</v>
      </c>
      <c r="K32" s="57" t="str">
        <f t="shared" si="22"/>
        <v>NA</v>
      </c>
      <c r="L32" s="57" t="str">
        <f t="shared" si="23"/>
        <v>NA</v>
      </c>
      <c r="M32" s="57" t="str">
        <f t="shared" si="24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553</v>
      </c>
      <c r="C33" s="51" t="s">
        <v>554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0"/>
        <v>0</v>
      </c>
      <c r="J33" s="56">
        <f t="shared" si="21"/>
        <v>0</v>
      </c>
      <c r="K33" s="57" t="str">
        <f t="shared" si="22"/>
        <v>NA</v>
      </c>
      <c r="L33" s="57" t="str">
        <f t="shared" si="23"/>
        <v>NA</v>
      </c>
      <c r="M33" s="57" t="str">
        <f t="shared" si="2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555</v>
      </c>
      <c r="C34" s="51" t="s">
        <v>556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20"/>
        <v>0</v>
      </c>
      <c r="J34" s="56">
        <f t="shared" si="21"/>
        <v>0</v>
      </c>
      <c r="K34" s="57" t="str">
        <f t="shared" si="22"/>
        <v>NA</v>
      </c>
      <c r="L34" s="57" t="str">
        <f t="shared" si="23"/>
        <v>NA</v>
      </c>
      <c r="M34" s="57" t="str">
        <f t="shared" si="2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432</v>
      </c>
      <c r="C35" s="51" t="s">
        <v>433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ref="I35:I42" si="25">SUM(G35:H35)</f>
        <v>0</v>
      </c>
      <c r="J35" s="56">
        <f t="shared" ref="J35:J42" si="26">E35-I35</f>
        <v>0</v>
      </c>
      <c r="K35" s="57" t="str">
        <f t="shared" ref="K35:K42" si="27">IF(E35=0,"NA",J35/E35)</f>
        <v>NA</v>
      </c>
      <c r="L35" s="57" t="str">
        <f t="shared" ref="L35:L42" si="28">IF(E35=0,"NA",(  ( F35 - (E35/$L$6)) / (E35/$L$6)))</f>
        <v>NA</v>
      </c>
      <c r="M35" s="57" t="str">
        <f t="shared" ref="M35:M42" si="29">IF(E35=0,"NA",(  ( G35 - ($M$6*(E35/12))) / ($M$6*(E35/12))))</f>
        <v>NA</v>
      </c>
      <c r="R35" s="53"/>
      <c r="S35" s="53"/>
      <c r="T35" s="53"/>
      <c r="U35" s="53"/>
      <c r="V35" s="53"/>
    </row>
    <row r="36" spans="1:38" s="51" customFormat="1" x14ac:dyDescent="0.2">
      <c r="B36" s="51" t="s">
        <v>434</v>
      </c>
      <c r="C36" s="51" t="s">
        <v>435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5"/>
        <v>0</v>
      </c>
      <c r="J36" s="56">
        <f t="shared" si="26"/>
        <v>0</v>
      </c>
      <c r="K36" s="57" t="str">
        <f t="shared" si="27"/>
        <v>NA</v>
      </c>
      <c r="L36" s="57" t="str">
        <f t="shared" si="28"/>
        <v>NA</v>
      </c>
      <c r="M36" s="57" t="str">
        <f t="shared" si="29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87</v>
      </c>
      <c r="C37" s="51" t="s">
        <v>88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25"/>
        <v>0</v>
      </c>
      <c r="J37" s="56">
        <f t="shared" si="26"/>
        <v>0</v>
      </c>
      <c r="K37" s="57" t="str">
        <f t="shared" si="27"/>
        <v>NA</v>
      </c>
      <c r="L37" s="57" t="str">
        <f t="shared" si="28"/>
        <v>NA</v>
      </c>
      <c r="M37" s="57" t="str">
        <f t="shared" si="29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557</v>
      </c>
      <c r="C38" s="51" t="s">
        <v>558</v>
      </c>
      <c r="D38" s="56">
        <v>4721325</v>
      </c>
      <c r="E38" s="56">
        <v>4721325</v>
      </c>
      <c r="F38" s="56">
        <v>0</v>
      </c>
      <c r="G38" s="56">
        <v>0</v>
      </c>
      <c r="H38" s="56">
        <v>0</v>
      </c>
      <c r="I38" s="56">
        <f t="shared" si="25"/>
        <v>0</v>
      </c>
      <c r="J38" s="56">
        <f t="shared" si="26"/>
        <v>4721325</v>
      </c>
      <c r="K38" s="57">
        <f t="shared" si="27"/>
        <v>1</v>
      </c>
      <c r="L38" s="57">
        <f t="shared" si="28"/>
        <v>-1</v>
      </c>
      <c r="M38" s="57">
        <f t="shared" si="29"/>
        <v>-1</v>
      </c>
      <c r="R38" s="53"/>
      <c r="S38" s="53"/>
      <c r="T38" s="53"/>
      <c r="U38" s="53"/>
      <c r="V38" s="53"/>
    </row>
    <row r="39" spans="1:38" s="51" customFormat="1" x14ac:dyDescent="0.2">
      <c r="A39" s="63" t="s">
        <v>89</v>
      </c>
      <c r="B39" s="63"/>
      <c r="C39" s="63"/>
      <c r="D39" s="64">
        <v>11794465</v>
      </c>
      <c r="E39" s="64">
        <v>11794465</v>
      </c>
      <c r="F39" s="64">
        <v>0</v>
      </c>
      <c r="G39" s="64">
        <v>0</v>
      </c>
      <c r="H39" s="64">
        <v>0</v>
      </c>
      <c r="I39" s="64">
        <f t="shared" si="25"/>
        <v>0</v>
      </c>
      <c r="J39" s="64">
        <f t="shared" si="26"/>
        <v>11794465</v>
      </c>
      <c r="K39" s="65">
        <f t="shared" si="27"/>
        <v>1</v>
      </c>
      <c r="L39" s="65">
        <f t="shared" si="28"/>
        <v>-1</v>
      </c>
      <c r="M39" s="65">
        <f t="shared" si="29"/>
        <v>-1</v>
      </c>
      <c r="R39" s="53"/>
      <c r="S39" s="53"/>
      <c r="T39" s="53"/>
      <c r="U39" s="53"/>
      <c r="V39" s="53"/>
    </row>
    <row r="40" spans="1:38" s="51" customFormat="1" x14ac:dyDescent="0.2">
      <c r="A40" s="51" t="s">
        <v>24</v>
      </c>
      <c r="B40" s="51" t="s">
        <v>559</v>
      </c>
      <c r="C40" s="51" t="s">
        <v>560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5"/>
        <v>0</v>
      </c>
      <c r="J40" s="56">
        <f t="shared" si="26"/>
        <v>0</v>
      </c>
      <c r="K40" s="57" t="str">
        <f t="shared" si="27"/>
        <v>NA</v>
      </c>
      <c r="L40" s="57" t="str">
        <f t="shared" si="28"/>
        <v>NA</v>
      </c>
      <c r="M40" s="57" t="str">
        <f t="shared" si="29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25</v>
      </c>
      <c r="C41" s="51" t="s">
        <v>26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25"/>
        <v>0</v>
      </c>
      <c r="J41" s="56">
        <f t="shared" si="26"/>
        <v>0</v>
      </c>
      <c r="K41" s="57" t="str">
        <f t="shared" si="27"/>
        <v>NA</v>
      </c>
      <c r="L41" s="57" t="str">
        <f t="shared" si="28"/>
        <v>NA</v>
      </c>
      <c r="M41" s="57" t="str">
        <f t="shared" si="29"/>
        <v>NA</v>
      </c>
      <c r="R41" s="53"/>
      <c r="S41" s="53"/>
      <c r="T41" s="53"/>
      <c r="U41" s="53"/>
      <c r="V41" s="53"/>
    </row>
    <row r="42" spans="1:38" s="51" customFormat="1" x14ac:dyDescent="0.2">
      <c r="A42" s="63" t="s">
        <v>27</v>
      </c>
      <c r="B42" s="63"/>
      <c r="C42" s="63"/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f t="shared" si="25"/>
        <v>0</v>
      </c>
      <c r="J42" s="64">
        <f t="shared" si="26"/>
        <v>0</v>
      </c>
      <c r="K42" s="65" t="str">
        <f t="shared" si="27"/>
        <v>NA</v>
      </c>
      <c r="L42" s="65" t="str">
        <f t="shared" si="28"/>
        <v>NA</v>
      </c>
      <c r="M42" s="65" t="str">
        <f t="shared" si="29"/>
        <v>NA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81368735.079999998</v>
      </c>
      <c r="E44" s="6">
        <f t="shared" ref="E44:J44" si="30">+E16+E18+E21+E39+E42</f>
        <v>81368735.079999998</v>
      </c>
      <c r="F44" s="6">
        <f t="shared" si="30"/>
        <v>3608.9</v>
      </c>
      <c r="G44" s="6">
        <f t="shared" si="30"/>
        <v>3608.9</v>
      </c>
      <c r="H44" s="6">
        <f t="shared" si="30"/>
        <v>0</v>
      </c>
      <c r="I44" s="6">
        <f t="shared" si="30"/>
        <v>3608.9</v>
      </c>
      <c r="J44" s="6">
        <f t="shared" si="30"/>
        <v>81365126.179999992</v>
      </c>
      <c r="K44" s="38">
        <f t="shared" ref="K44:K89" si="31">IF(E44=0,"NA",J44/E44)</f>
        <v>0.99995564758384825</v>
      </c>
      <c r="L44" s="38">
        <f>IF(E44=0,"NA",(  ( F44 - (E44/$L$6)) / (E44/$L$6)))</f>
        <v>-0.99995564758384825</v>
      </c>
      <c r="M44" s="38">
        <f>IF(E44=0,"NA",(  ( G44 - ($M$6*(E44/12))) / ($M$6*(E44/12))))</f>
        <v>-0.99946777100618034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269</v>
      </c>
      <c r="B46" s="51" t="s">
        <v>156</v>
      </c>
      <c r="C46" s="51" t="s">
        <v>157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32">SUM(G46:H46)</f>
        <v>0</v>
      </c>
      <c r="J46" s="56">
        <f t="shared" ref="J46:J48" si="33">E46-I46</f>
        <v>0</v>
      </c>
      <c r="K46" s="57" t="str">
        <f t="shared" ref="K46:K48" si="34">IF(E46=0,"NA",J46/E46)</f>
        <v>NA</v>
      </c>
      <c r="L46" s="57" t="str">
        <f t="shared" ref="L46:L48" si="35">IF(E46=0,"NA",(  ( F46 - (E46/$L$6)) / (E46/$L$6)))</f>
        <v>NA</v>
      </c>
      <c r="M46" s="57" t="str">
        <f t="shared" ref="M46:M48" si="36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194</v>
      </c>
      <c r="C47" s="51" t="s">
        <v>195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2"/>
        <v>0</v>
      </c>
      <c r="J47" s="56">
        <f t="shared" si="33"/>
        <v>0</v>
      </c>
      <c r="K47" s="57" t="str">
        <f t="shared" si="34"/>
        <v>NA</v>
      </c>
      <c r="L47" s="57" t="str">
        <f t="shared" si="35"/>
        <v>NA</v>
      </c>
      <c r="M47" s="57" t="str">
        <f t="shared" si="36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463</v>
      </c>
      <c r="C48" s="51" t="s">
        <v>464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2"/>
        <v>0</v>
      </c>
      <c r="J48" s="56">
        <f t="shared" si="33"/>
        <v>0</v>
      </c>
      <c r="K48" s="57" t="str">
        <f t="shared" si="34"/>
        <v>NA</v>
      </c>
      <c r="L48" s="57" t="str">
        <f t="shared" si="35"/>
        <v>NA</v>
      </c>
      <c r="M48" s="57" t="str">
        <f t="shared" si="36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307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87" si="37">SUM(G49:H49)</f>
        <v>0</v>
      </c>
      <c r="J49" s="64">
        <f t="shared" ref="J49:J87" si="38">E49-I49</f>
        <v>0</v>
      </c>
      <c r="K49" s="65" t="str">
        <f t="shared" ref="K49:K87" si="39">IF(E49=0,"NA",J49/E49)</f>
        <v>NA</v>
      </c>
      <c r="L49" s="65" t="str">
        <f t="shared" ref="L49:L87" si="40">IF(E49=0,"NA",(  ( F49 - (E49/$L$6)) / (E49/$L$6)))</f>
        <v>NA</v>
      </c>
      <c r="M49" s="65" t="str">
        <f t="shared" ref="M49:M87" si="41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314</v>
      </c>
      <c r="B50" s="51" t="s">
        <v>315</v>
      </c>
      <c r="C50" s="51" t="s">
        <v>316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7"/>
        <v>0</v>
      </c>
      <c r="J50" s="56">
        <f t="shared" si="38"/>
        <v>0</v>
      </c>
      <c r="K50" s="57" t="str">
        <f t="shared" si="39"/>
        <v>NA</v>
      </c>
      <c r="L50" s="57" t="str">
        <f t="shared" si="40"/>
        <v>NA</v>
      </c>
      <c r="M50" s="57" t="str">
        <f t="shared" si="41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130</v>
      </c>
      <c r="C51" s="51" t="s">
        <v>131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7"/>
        <v>0</v>
      </c>
      <c r="J51" s="56">
        <f t="shared" si="38"/>
        <v>0</v>
      </c>
      <c r="K51" s="57" t="str">
        <f t="shared" si="39"/>
        <v>NA</v>
      </c>
      <c r="L51" s="57" t="str">
        <f t="shared" si="40"/>
        <v>NA</v>
      </c>
      <c r="M51" s="57" t="str">
        <f t="shared" si="41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140</v>
      </c>
      <c r="C52" s="51" t="s">
        <v>141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54" si="42">SUM(G52:H52)</f>
        <v>0</v>
      </c>
      <c r="J52" s="56">
        <f t="shared" ref="J52:J54" si="43">E52-I52</f>
        <v>0</v>
      </c>
      <c r="K52" s="57" t="str">
        <f t="shared" ref="K52:K54" si="44">IF(E52=0,"NA",J52/E52)</f>
        <v>NA</v>
      </c>
      <c r="L52" s="57" t="str">
        <f t="shared" ref="L52:L54" si="45">IF(E52=0,"NA",(  ( F52 - (E52/$L$6)) / (E52/$L$6)))</f>
        <v>NA</v>
      </c>
      <c r="M52" s="57" t="str">
        <f t="shared" ref="M52:M54" si="46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154</v>
      </c>
      <c r="C53" s="51" t="s">
        <v>155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2"/>
        <v>0</v>
      </c>
      <c r="J53" s="56">
        <f t="shared" si="43"/>
        <v>0</v>
      </c>
      <c r="K53" s="57" t="str">
        <f t="shared" si="44"/>
        <v>NA</v>
      </c>
      <c r="L53" s="57" t="str">
        <f t="shared" si="45"/>
        <v>NA</v>
      </c>
      <c r="M53" s="57" t="str">
        <f t="shared" si="46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321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42"/>
        <v>0</v>
      </c>
      <c r="J54" s="64">
        <f t="shared" si="43"/>
        <v>0</v>
      </c>
      <c r="K54" s="65" t="str">
        <f t="shared" si="44"/>
        <v>NA</v>
      </c>
      <c r="L54" s="65" t="str">
        <f t="shared" si="45"/>
        <v>NA</v>
      </c>
      <c r="M54" s="65" t="str">
        <f t="shared" si="46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398</v>
      </c>
      <c r="B55" s="51" t="s">
        <v>114</v>
      </c>
      <c r="C55" s="51" t="s">
        <v>115</v>
      </c>
      <c r="D55" s="56">
        <v>98010</v>
      </c>
      <c r="E55" s="56">
        <v>98010</v>
      </c>
      <c r="F55" s="56">
        <v>6416.34</v>
      </c>
      <c r="G55" s="56">
        <v>6416.34</v>
      </c>
      <c r="H55" s="56">
        <v>0</v>
      </c>
      <c r="I55" s="56">
        <f t="shared" si="37"/>
        <v>6416.34</v>
      </c>
      <c r="J55" s="56">
        <f t="shared" si="38"/>
        <v>91593.66</v>
      </c>
      <c r="K55" s="57">
        <f t="shared" si="39"/>
        <v>0.93453382307927768</v>
      </c>
      <c r="L55" s="57">
        <f t="shared" si="40"/>
        <v>-0.93453382307927768</v>
      </c>
      <c r="M55" s="57">
        <f t="shared" si="41"/>
        <v>-0.21440587695133148</v>
      </c>
      <c r="R55" s="53"/>
      <c r="S55" s="53"/>
      <c r="T55" s="53"/>
      <c r="U55" s="53"/>
      <c r="V55" s="53"/>
    </row>
    <row r="56" spans="1:22" s="51" customFormat="1" x14ac:dyDescent="0.2">
      <c r="B56" s="51" t="s">
        <v>317</v>
      </c>
      <c r="C56" s="51" t="s">
        <v>318</v>
      </c>
      <c r="D56" s="56">
        <v>77368</v>
      </c>
      <c r="E56" s="56">
        <v>77368</v>
      </c>
      <c r="F56" s="56">
        <v>0</v>
      </c>
      <c r="G56" s="56">
        <v>0</v>
      </c>
      <c r="H56" s="56">
        <v>0</v>
      </c>
      <c r="I56" s="56">
        <f t="shared" ref="I56:I84" si="47">SUM(G56:H56)</f>
        <v>0</v>
      </c>
      <c r="J56" s="56">
        <f t="shared" ref="J56:J84" si="48">E56-I56</f>
        <v>77368</v>
      </c>
      <c r="K56" s="57">
        <f t="shared" ref="K56:K84" si="49">IF(E56=0,"NA",J56/E56)</f>
        <v>1</v>
      </c>
      <c r="L56" s="57">
        <f t="shared" ref="L56:L84" si="50">IF(E56=0,"NA",(  ( F56 - (E56/$L$6)) / (E56/$L$6)))</f>
        <v>-1</v>
      </c>
      <c r="M56" s="57">
        <f t="shared" ref="M56:M84" si="51">IF(E56=0,"NA",(  ( G56 - ($M$6*(E56/12))) / ($M$6*(E56/12))))</f>
        <v>-1</v>
      </c>
      <c r="R56" s="53"/>
      <c r="S56" s="53"/>
      <c r="T56" s="53"/>
      <c r="U56" s="53"/>
      <c r="V56" s="53"/>
    </row>
    <row r="57" spans="1:22" s="51" customFormat="1" x14ac:dyDescent="0.2">
      <c r="B57" s="51" t="s">
        <v>466</v>
      </c>
      <c r="C57" s="51" t="s">
        <v>467</v>
      </c>
      <c r="D57" s="56">
        <v>26771284.800000004</v>
      </c>
      <c r="E57" s="56">
        <v>26771284.800000004</v>
      </c>
      <c r="F57" s="56">
        <v>61852.799999999996</v>
      </c>
      <c r="G57" s="56">
        <v>61852.799999999996</v>
      </c>
      <c r="H57" s="56">
        <v>0</v>
      </c>
      <c r="I57" s="56">
        <f t="shared" si="47"/>
        <v>61852.799999999996</v>
      </c>
      <c r="J57" s="56">
        <f t="shared" si="48"/>
        <v>26709432.000000004</v>
      </c>
      <c r="K57" s="57">
        <f t="shared" si="49"/>
        <v>0.99768958417714781</v>
      </c>
      <c r="L57" s="57">
        <f t="shared" si="50"/>
        <v>-0.99768958417714781</v>
      </c>
      <c r="M57" s="57">
        <f t="shared" si="51"/>
        <v>-0.97227501012577489</v>
      </c>
      <c r="R57" s="53"/>
      <c r="S57" s="53"/>
      <c r="T57" s="53"/>
      <c r="U57" s="53"/>
      <c r="V57" s="53"/>
    </row>
    <row r="58" spans="1:22" s="51" customFormat="1" x14ac:dyDescent="0.2">
      <c r="B58" s="51" t="s">
        <v>126</v>
      </c>
      <c r="C58" s="51" t="s">
        <v>127</v>
      </c>
      <c r="D58" s="56">
        <v>1187519.8600000001</v>
      </c>
      <c r="E58" s="56">
        <v>1187519.8600000001</v>
      </c>
      <c r="F58" s="56">
        <v>154266.43</v>
      </c>
      <c r="G58" s="56">
        <v>154266.43</v>
      </c>
      <c r="H58" s="56">
        <v>0</v>
      </c>
      <c r="I58" s="56">
        <f t="shared" si="47"/>
        <v>154266.43</v>
      </c>
      <c r="J58" s="56">
        <f t="shared" si="48"/>
        <v>1033253.4300000002</v>
      </c>
      <c r="K58" s="57">
        <f t="shared" si="49"/>
        <v>0.87009359995040425</v>
      </c>
      <c r="L58" s="57">
        <f t="shared" si="50"/>
        <v>-0.87009359995040425</v>
      </c>
      <c r="M58" s="57">
        <f t="shared" si="51"/>
        <v>0.55887680059514944</v>
      </c>
      <c r="R58" s="53"/>
      <c r="S58" s="53"/>
      <c r="T58" s="53"/>
      <c r="U58" s="53"/>
      <c r="V58" s="53"/>
    </row>
    <row r="59" spans="1:22" s="51" customFormat="1" x14ac:dyDescent="0.2">
      <c r="B59" s="51" t="s">
        <v>128</v>
      </c>
      <c r="C59" s="51" t="s">
        <v>129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47"/>
        <v>0</v>
      </c>
      <c r="J59" s="56">
        <f t="shared" si="48"/>
        <v>0</v>
      </c>
      <c r="K59" s="57" t="str">
        <f t="shared" si="49"/>
        <v>NA</v>
      </c>
      <c r="L59" s="57" t="str">
        <f t="shared" si="50"/>
        <v>NA</v>
      </c>
      <c r="M59" s="57" t="str">
        <f t="shared" si="51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130</v>
      </c>
      <c r="C60" s="51" t="s">
        <v>131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47"/>
        <v>0</v>
      </c>
      <c r="J60" s="56">
        <f t="shared" si="48"/>
        <v>0</v>
      </c>
      <c r="K60" s="57" t="str">
        <f t="shared" si="49"/>
        <v>NA</v>
      </c>
      <c r="L60" s="57" t="str">
        <f t="shared" si="50"/>
        <v>NA</v>
      </c>
      <c r="M60" s="57" t="str">
        <f t="shared" si="51"/>
        <v>NA</v>
      </c>
      <c r="R60" s="53"/>
      <c r="S60" s="53"/>
      <c r="T60" s="53"/>
      <c r="U60" s="53"/>
      <c r="V60" s="53"/>
    </row>
    <row r="61" spans="1:22" s="51" customFormat="1" x14ac:dyDescent="0.2">
      <c r="B61" s="51" t="s">
        <v>136</v>
      </c>
      <c r="C61" s="51" t="s">
        <v>137</v>
      </c>
      <c r="D61" s="56">
        <v>9845500</v>
      </c>
      <c r="E61" s="56">
        <v>9845500</v>
      </c>
      <c r="F61" s="56">
        <v>32403.61</v>
      </c>
      <c r="G61" s="56">
        <v>32403.61</v>
      </c>
      <c r="H61" s="56">
        <v>0</v>
      </c>
      <c r="I61" s="56">
        <f t="shared" si="47"/>
        <v>32403.61</v>
      </c>
      <c r="J61" s="56">
        <f t="shared" si="48"/>
        <v>9813096.3900000006</v>
      </c>
      <c r="K61" s="57">
        <f t="shared" si="49"/>
        <v>0.99670878980244793</v>
      </c>
      <c r="L61" s="57">
        <f t="shared" si="50"/>
        <v>-0.99670878980244793</v>
      </c>
      <c r="M61" s="57">
        <f t="shared" si="51"/>
        <v>-0.96050547762937388</v>
      </c>
      <c r="R61" s="53"/>
      <c r="S61" s="53"/>
      <c r="T61" s="53"/>
      <c r="U61" s="53"/>
      <c r="V61" s="53"/>
    </row>
    <row r="62" spans="1:22" s="51" customFormat="1" x14ac:dyDescent="0.2">
      <c r="B62" s="51" t="s">
        <v>138</v>
      </c>
      <c r="C62" s="51" t="s">
        <v>139</v>
      </c>
      <c r="D62" s="56">
        <v>0</v>
      </c>
      <c r="E62" s="56">
        <v>0</v>
      </c>
      <c r="F62" s="56">
        <v>3312.8799999999997</v>
      </c>
      <c r="G62" s="56">
        <v>3312.8799999999997</v>
      </c>
      <c r="H62" s="56">
        <v>0</v>
      </c>
      <c r="I62" s="56">
        <f t="shared" si="47"/>
        <v>3312.8799999999997</v>
      </c>
      <c r="J62" s="56">
        <f t="shared" si="48"/>
        <v>-3312.8799999999997</v>
      </c>
      <c r="K62" s="57" t="str">
        <f t="shared" si="49"/>
        <v>NA</v>
      </c>
      <c r="L62" s="57" t="str">
        <f t="shared" si="50"/>
        <v>NA</v>
      </c>
      <c r="M62" s="57" t="str">
        <f t="shared" si="51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140</v>
      </c>
      <c r="C63" s="51" t="s">
        <v>141</v>
      </c>
      <c r="D63" s="56">
        <v>3726035.32</v>
      </c>
      <c r="E63" s="56">
        <v>3726035.32</v>
      </c>
      <c r="F63" s="56">
        <v>38939.289999999994</v>
      </c>
      <c r="G63" s="56">
        <v>38939.289999999994</v>
      </c>
      <c r="H63" s="56">
        <v>0</v>
      </c>
      <c r="I63" s="56">
        <f t="shared" si="47"/>
        <v>38939.289999999994</v>
      </c>
      <c r="J63" s="56">
        <f t="shared" si="48"/>
        <v>3687096.03</v>
      </c>
      <c r="K63" s="57">
        <f t="shared" si="49"/>
        <v>0.98954940394928947</v>
      </c>
      <c r="L63" s="57">
        <f t="shared" si="50"/>
        <v>-0.98954940394928947</v>
      </c>
      <c r="M63" s="57">
        <f t="shared" si="51"/>
        <v>-0.87459284739147347</v>
      </c>
      <c r="R63" s="53"/>
      <c r="S63" s="53"/>
      <c r="T63" s="53"/>
      <c r="U63" s="53"/>
      <c r="V63" s="53"/>
    </row>
    <row r="64" spans="1:22" s="51" customFormat="1" x14ac:dyDescent="0.2">
      <c r="B64" s="51" t="s">
        <v>142</v>
      </c>
      <c r="C64" s="51" t="s">
        <v>143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ref="I64:I66" si="52">SUM(G64:H64)</f>
        <v>0</v>
      </c>
      <c r="J64" s="56">
        <f t="shared" ref="J64:J66" si="53">E64-I64</f>
        <v>0</v>
      </c>
      <c r="K64" s="57" t="str">
        <f t="shared" ref="K64:K66" si="54">IF(E64=0,"NA",J64/E64)</f>
        <v>NA</v>
      </c>
      <c r="L64" s="57" t="str">
        <f t="shared" ref="L64:L66" si="55">IF(E64=0,"NA",(  ( F64 - (E64/$L$6)) / (E64/$L$6)))</f>
        <v>NA</v>
      </c>
      <c r="M64" s="57" t="str">
        <f t="shared" ref="M64:M66" si="56">IF(E64=0,"NA",(  ( G64 - ($M$6*(E64/12))) / ($M$6*(E64/12))))</f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144</v>
      </c>
      <c r="C65" s="51" t="s">
        <v>145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si="52"/>
        <v>0</v>
      </c>
      <c r="J65" s="56">
        <f t="shared" si="53"/>
        <v>0</v>
      </c>
      <c r="K65" s="57" t="str">
        <f t="shared" si="54"/>
        <v>NA</v>
      </c>
      <c r="L65" s="57" t="str">
        <f t="shared" si="55"/>
        <v>NA</v>
      </c>
      <c r="M65" s="57" t="str">
        <f t="shared" si="56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152</v>
      </c>
      <c r="C66" s="51" t="s">
        <v>153</v>
      </c>
      <c r="D66" s="56">
        <v>0</v>
      </c>
      <c r="E66" s="56">
        <v>0</v>
      </c>
      <c r="F66" s="56">
        <v>1612.3600000000001</v>
      </c>
      <c r="G66" s="56">
        <v>1612.3600000000001</v>
      </c>
      <c r="H66" s="56">
        <v>0</v>
      </c>
      <c r="I66" s="56">
        <f t="shared" si="52"/>
        <v>1612.3600000000001</v>
      </c>
      <c r="J66" s="56">
        <f t="shared" si="53"/>
        <v>-1612.3600000000001</v>
      </c>
      <c r="K66" s="57" t="str">
        <f t="shared" si="54"/>
        <v>NA</v>
      </c>
      <c r="L66" s="57" t="str">
        <f t="shared" si="55"/>
        <v>NA</v>
      </c>
      <c r="M66" s="57" t="str">
        <f t="shared" si="56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154</v>
      </c>
      <c r="C67" s="51" t="s">
        <v>155</v>
      </c>
      <c r="D67" s="56">
        <v>475168.09999999986</v>
      </c>
      <c r="E67" s="56">
        <v>475168.09999999986</v>
      </c>
      <c r="F67" s="56">
        <v>2872.35</v>
      </c>
      <c r="G67" s="56">
        <v>2872.35</v>
      </c>
      <c r="H67" s="56">
        <v>0</v>
      </c>
      <c r="I67" s="56">
        <f t="shared" si="47"/>
        <v>2872.35</v>
      </c>
      <c r="J67" s="56">
        <f t="shared" si="48"/>
        <v>472295.74999999988</v>
      </c>
      <c r="K67" s="57">
        <f t="shared" si="49"/>
        <v>0.99395508663144694</v>
      </c>
      <c r="L67" s="57">
        <f t="shared" si="50"/>
        <v>-0.99395508663144694</v>
      </c>
      <c r="M67" s="57">
        <f t="shared" si="51"/>
        <v>-0.92746103957736226</v>
      </c>
      <c r="R67" s="53"/>
      <c r="S67" s="53"/>
      <c r="T67" s="53"/>
      <c r="U67" s="53"/>
      <c r="V67" s="53"/>
    </row>
    <row r="68" spans="2:22" s="51" customFormat="1" x14ac:dyDescent="0.2">
      <c r="B68" s="51" t="s">
        <v>156</v>
      </c>
      <c r="C68" s="51" t="s">
        <v>157</v>
      </c>
      <c r="D68" s="56">
        <v>412126</v>
      </c>
      <c r="E68" s="56">
        <v>412126</v>
      </c>
      <c r="F68" s="56">
        <v>0</v>
      </c>
      <c r="G68" s="56">
        <v>0</v>
      </c>
      <c r="H68" s="56">
        <v>0</v>
      </c>
      <c r="I68" s="56">
        <f t="shared" si="47"/>
        <v>0</v>
      </c>
      <c r="J68" s="56">
        <f t="shared" si="48"/>
        <v>412126</v>
      </c>
      <c r="K68" s="57">
        <f t="shared" si="49"/>
        <v>1</v>
      </c>
      <c r="L68" s="57">
        <f t="shared" si="50"/>
        <v>-1</v>
      </c>
      <c r="M68" s="57">
        <f t="shared" si="51"/>
        <v>-1</v>
      </c>
      <c r="R68" s="53"/>
      <c r="S68" s="53"/>
      <c r="T68" s="53"/>
      <c r="U68" s="53"/>
      <c r="V68" s="53"/>
    </row>
    <row r="69" spans="2:22" s="51" customFormat="1" x14ac:dyDescent="0.2">
      <c r="B69" s="51" t="s">
        <v>164</v>
      </c>
      <c r="C69" s="51" t="s">
        <v>165</v>
      </c>
      <c r="D69" s="56">
        <v>330000</v>
      </c>
      <c r="E69" s="56">
        <v>330000</v>
      </c>
      <c r="F69" s="56">
        <v>0</v>
      </c>
      <c r="G69" s="56">
        <v>0</v>
      </c>
      <c r="H69" s="56">
        <v>0</v>
      </c>
      <c r="I69" s="56">
        <f t="shared" si="47"/>
        <v>0</v>
      </c>
      <c r="J69" s="56">
        <f t="shared" si="48"/>
        <v>330000</v>
      </c>
      <c r="K69" s="57">
        <f t="shared" si="49"/>
        <v>1</v>
      </c>
      <c r="L69" s="57">
        <f t="shared" si="50"/>
        <v>-1</v>
      </c>
      <c r="M69" s="57">
        <f t="shared" si="51"/>
        <v>-1</v>
      </c>
      <c r="R69" s="53"/>
      <c r="S69" s="53"/>
      <c r="T69" s="53"/>
      <c r="U69" s="53"/>
      <c r="V69" s="53"/>
    </row>
    <row r="70" spans="2:22" s="51" customFormat="1" x14ac:dyDescent="0.2">
      <c r="B70" s="51" t="s">
        <v>240</v>
      </c>
      <c r="C70" s="51" t="s">
        <v>241</v>
      </c>
      <c r="D70" s="56">
        <v>118977</v>
      </c>
      <c r="E70" s="56">
        <v>118977</v>
      </c>
      <c r="F70" s="56">
        <v>0</v>
      </c>
      <c r="G70" s="56">
        <v>0</v>
      </c>
      <c r="H70" s="56">
        <v>2362.42</v>
      </c>
      <c r="I70" s="56">
        <f t="shared" si="47"/>
        <v>2362.42</v>
      </c>
      <c r="J70" s="56">
        <f t="shared" si="48"/>
        <v>116614.58</v>
      </c>
      <c r="K70" s="57">
        <f t="shared" si="49"/>
        <v>0.98014389335753971</v>
      </c>
      <c r="L70" s="57">
        <f t="shared" si="50"/>
        <v>-1</v>
      </c>
      <c r="M70" s="57">
        <f t="shared" si="51"/>
        <v>-1</v>
      </c>
      <c r="R70" s="53"/>
      <c r="S70" s="53"/>
      <c r="T70" s="53"/>
      <c r="U70" s="53"/>
      <c r="V70" s="53"/>
    </row>
    <row r="71" spans="2:22" s="51" customFormat="1" x14ac:dyDescent="0.2">
      <c r="B71" s="51" t="s">
        <v>166</v>
      </c>
      <c r="C71" s="51" t="s">
        <v>167</v>
      </c>
      <c r="D71" s="56">
        <v>330000</v>
      </c>
      <c r="E71" s="56">
        <v>330000</v>
      </c>
      <c r="F71" s="56">
        <v>14693.49</v>
      </c>
      <c r="G71" s="56">
        <v>14693.49</v>
      </c>
      <c r="H71" s="56">
        <v>38928.410000000003</v>
      </c>
      <c r="I71" s="56">
        <f t="shared" si="47"/>
        <v>53621.9</v>
      </c>
      <c r="J71" s="56">
        <f t="shared" si="48"/>
        <v>276378.09999999998</v>
      </c>
      <c r="K71" s="57">
        <f t="shared" si="49"/>
        <v>0.83750939393939383</v>
      </c>
      <c r="L71" s="57">
        <f t="shared" si="50"/>
        <v>-0.95547427272727281</v>
      </c>
      <c r="M71" s="57">
        <f t="shared" si="51"/>
        <v>-0.46569127272727273</v>
      </c>
      <c r="R71" s="53"/>
      <c r="S71" s="53"/>
      <c r="T71" s="53"/>
      <c r="U71" s="53"/>
      <c r="V71" s="53"/>
    </row>
    <row r="72" spans="2:22" s="51" customFormat="1" x14ac:dyDescent="0.2">
      <c r="B72" s="51" t="s">
        <v>168</v>
      </c>
      <c r="C72" s="51" t="s">
        <v>169</v>
      </c>
      <c r="D72" s="56">
        <v>60500</v>
      </c>
      <c r="E72" s="56">
        <v>60500</v>
      </c>
      <c r="F72" s="56">
        <v>1208</v>
      </c>
      <c r="G72" s="56">
        <v>1208</v>
      </c>
      <c r="H72" s="56">
        <v>427.49999999999818</v>
      </c>
      <c r="I72" s="56">
        <f t="shared" si="47"/>
        <v>1635.4999999999982</v>
      </c>
      <c r="J72" s="56">
        <f t="shared" si="48"/>
        <v>58864.5</v>
      </c>
      <c r="K72" s="57">
        <f t="shared" si="49"/>
        <v>0.97296694214876034</v>
      </c>
      <c r="L72" s="57">
        <f t="shared" si="50"/>
        <v>-0.98003305785123962</v>
      </c>
      <c r="M72" s="57">
        <f t="shared" si="51"/>
        <v>-0.7603966942148761</v>
      </c>
      <c r="R72" s="53"/>
      <c r="S72" s="53"/>
      <c r="T72" s="53"/>
      <c r="U72" s="53"/>
      <c r="V72" s="53"/>
    </row>
    <row r="73" spans="2:22" s="51" customFormat="1" x14ac:dyDescent="0.2">
      <c r="B73" s="51" t="s">
        <v>178</v>
      </c>
      <c r="C73" s="51" t="s">
        <v>179</v>
      </c>
      <c r="D73" s="56">
        <v>165000</v>
      </c>
      <c r="E73" s="56">
        <v>165000</v>
      </c>
      <c r="F73" s="56">
        <v>41.27</v>
      </c>
      <c r="G73" s="56">
        <v>41.27</v>
      </c>
      <c r="H73" s="56">
        <v>0</v>
      </c>
      <c r="I73" s="56">
        <f t="shared" si="47"/>
        <v>41.27</v>
      </c>
      <c r="J73" s="56">
        <f t="shared" si="48"/>
        <v>164958.73000000001</v>
      </c>
      <c r="K73" s="57">
        <f t="shared" si="49"/>
        <v>0.9997498787878788</v>
      </c>
      <c r="L73" s="57">
        <f t="shared" si="50"/>
        <v>-0.9997498787878788</v>
      </c>
      <c r="M73" s="57">
        <f t="shared" si="51"/>
        <v>-0.99699854545454547</v>
      </c>
      <c r="R73" s="53"/>
      <c r="S73" s="53"/>
      <c r="T73" s="53"/>
      <c r="U73" s="53"/>
      <c r="V73" s="53"/>
    </row>
    <row r="74" spans="2:22" s="51" customFormat="1" x14ac:dyDescent="0.2">
      <c r="B74" s="51" t="s">
        <v>184</v>
      </c>
      <c r="C74" s="51" t="s">
        <v>185</v>
      </c>
      <c r="D74" s="56">
        <v>330440</v>
      </c>
      <c r="E74" s="56">
        <v>330440</v>
      </c>
      <c r="F74" s="56">
        <v>0</v>
      </c>
      <c r="G74" s="56">
        <v>0</v>
      </c>
      <c r="H74" s="56">
        <v>0</v>
      </c>
      <c r="I74" s="56">
        <f t="shared" si="47"/>
        <v>0</v>
      </c>
      <c r="J74" s="56">
        <f t="shared" si="48"/>
        <v>330440</v>
      </c>
      <c r="K74" s="57">
        <f t="shared" si="49"/>
        <v>1</v>
      </c>
      <c r="L74" s="57">
        <f t="shared" si="50"/>
        <v>-1</v>
      </c>
      <c r="M74" s="57">
        <f t="shared" si="51"/>
        <v>-1</v>
      </c>
      <c r="R74" s="53"/>
      <c r="S74" s="53"/>
      <c r="T74" s="53"/>
      <c r="U74" s="53"/>
      <c r="V74" s="53"/>
    </row>
    <row r="75" spans="2:22" s="51" customFormat="1" x14ac:dyDescent="0.2">
      <c r="B75" s="51" t="s">
        <v>186</v>
      </c>
      <c r="C75" s="51" t="s">
        <v>187</v>
      </c>
      <c r="D75" s="56">
        <v>3865716.65</v>
      </c>
      <c r="E75" s="56">
        <v>3865716.65</v>
      </c>
      <c r="F75" s="56">
        <v>60030.439999999995</v>
      </c>
      <c r="G75" s="56">
        <v>60030.439999999995</v>
      </c>
      <c r="H75" s="56">
        <v>367439.09</v>
      </c>
      <c r="I75" s="56">
        <f t="shared" si="47"/>
        <v>427469.53</v>
      </c>
      <c r="J75" s="56">
        <f t="shared" si="48"/>
        <v>3438247.12</v>
      </c>
      <c r="K75" s="57">
        <f t="shared" si="49"/>
        <v>0.88942036659619117</v>
      </c>
      <c r="L75" s="57">
        <f t="shared" si="50"/>
        <v>-0.98447107084271168</v>
      </c>
      <c r="M75" s="57">
        <f t="shared" si="51"/>
        <v>-0.81365285011253996</v>
      </c>
      <c r="R75" s="53"/>
      <c r="S75" s="53"/>
      <c r="T75" s="53"/>
      <c r="U75" s="53"/>
      <c r="V75" s="53"/>
    </row>
    <row r="76" spans="2:22" s="51" customFormat="1" x14ac:dyDescent="0.2">
      <c r="B76" s="51" t="s">
        <v>190</v>
      </c>
      <c r="C76" s="51" t="s">
        <v>191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47"/>
        <v>0</v>
      </c>
      <c r="J76" s="56">
        <f t="shared" si="48"/>
        <v>0</v>
      </c>
      <c r="K76" s="57" t="str">
        <f t="shared" si="49"/>
        <v>NA</v>
      </c>
      <c r="L76" s="57" t="str">
        <f t="shared" si="50"/>
        <v>NA</v>
      </c>
      <c r="M76" s="57" t="str">
        <f t="shared" si="51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194</v>
      </c>
      <c r="C77" s="51" t="s">
        <v>195</v>
      </c>
      <c r="D77" s="56">
        <v>363575</v>
      </c>
      <c r="E77" s="56">
        <v>363575</v>
      </c>
      <c r="F77" s="56">
        <v>3838.88</v>
      </c>
      <c r="G77" s="56">
        <v>3838.88</v>
      </c>
      <c r="H77" s="56">
        <v>16093.77</v>
      </c>
      <c r="I77" s="56">
        <f t="shared" si="47"/>
        <v>19932.650000000001</v>
      </c>
      <c r="J77" s="56">
        <f t="shared" si="48"/>
        <v>343642.35</v>
      </c>
      <c r="K77" s="57">
        <f t="shared" si="49"/>
        <v>0.94517596094340917</v>
      </c>
      <c r="L77" s="57">
        <f t="shared" si="50"/>
        <v>-0.98944129821907445</v>
      </c>
      <c r="M77" s="57">
        <f t="shared" si="51"/>
        <v>-0.87329557862889362</v>
      </c>
      <c r="R77" s="53"/>
      <c r="S77" s="53"/>
      <c r="T77" s="53"/>
      <c r="U77" s="53"/>
      <c r="V77" s="53"/>
    </row>
    <row r="78" spans="2:22" s="51" customFormat="1" x14ac:dyDescent="0.2">
      <c r="B78" s="51" t="s">
        <v>198</v>
      </c>
      <c r="C78" s="51" t="s">
        <v>199</v>
      </c>
      <c r="D78" s="56">
        <v>350000</v>
      </c>
      <c r="E78" s="56">
        <v>350000</v>
      </c>
      <c r="F78" s="56">
        <v>0</v>
      </c>
      <c r="G78" s="56">
        <v>0</v>
      </c>
      <c r="H78" s="56">
        <v>0</v>
      </c>
      <c r="I78" s="56">
        <f t="shared" si="47"/>
        <v>0</v>
      </c>
      <c r="J78" s="56">
        <f t="shared" si="48"/>
        <v>350000</v>
      </c>
      <c r="K78" s="57">
        <f t="shared" si="49"/>
        <v>1</v>
      </c>
      <c r="L78" s="57">
        <f t="shared" si="50"/>
        <v>-1</v>
      </c>
      <c r="M78" s="57">
        <f t="shared" si="51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468</v>
      </c>
      <c r="C79" s="51" t="s">
        <v>469</v>
      </c>
      <c r="D79" s="56">
        <v>28823148</v>
      </c>
      <c r="E79" s="56">
        <v>28823148</v>
      </c>
      <c r="F79" s="56">
        <v>1426975.66</v>
      </c>
      <c r="G79" s="56">
        <v>1426975.66</v>
      </c>
      <c r="H79" s="56">
        <v>7651367.21</v>
      </c>
      <c r="I79" s="56">
        <f t="shared" si="47"/>
        <v>9078342.8699999992</v>
      </c>
      <c r="J79" s="56">
        <f t="shared" si="48"/>
        <v>19744805.130000003</v>
      </c>
      <c r="K79" s="57">
        <f t="shared" si="49"/>
        <v>0.685032916251896</v>
      </c>
      <c r="L79" s="57">
        <f t="shared" si="50"/>
        <v>-0.95049202606183059</v>
      </c>
      <c r="M79" s="57">
        <f t="shared" si="51"/>
        <v>-0.40590431274196703</v>
      </c>
      <c r="R79" s="53"/>
      <c r="S79" s="53"/>
      <c r="T79" s="53"/>
      <c r="U79" s="53"/>
      <c r="V79" s="53"/>
    </row>
    <row r="80" spans="2:22" s="51" customFormat="1" x14ac:dyDescent="0.2">
      <c r="B80" s="51" t="s">
        <v>470</v>
      </c>
      <c r="C80" s="51" t="s">
        <v>471</v>
      </c>
      <c r="D80" s="56">
        <v>5091625</v>
      </c>
      <c r="E80" s="56">
        <v>5091625</v>
      </c>
      <c r="F80" s="56">
        <v>113488.5</v>
      </c>
      <c r="G80" s="56">
        <v>113488.5</v>
      </c>
      <c r="H80" s="56">
        <v>211913.03000000003</v>
      </c>
      <c r="I80" s="56">
        <f t="shared" si="47"/>
        <v>325401.53000000003</v>
      </c>
      <c r="J80" s="56">
        <f t="shared" si="48"/>
        <v>4766223.47</v>
      </c>
      <c r="K80" s="57">
        <f t="shared" si="49"/>
        <v>0.9360908295485233</v>
      </c>
      <c r="L80" s="57">
        <f t="shared" si="50"/>
        <v>-0.97771075049713996</v>
      </c>
      <c r="M80" s="57">
        <f t="shared" si="51"/>
        <v>-0.73252900596567894</v>
      </c>
      <c r="R80" s="53"/>
      <c r="S80" s="53"/>
      <c r="T80" s="53"/>
      <c r="U80" s="53"/>
      <c r="V80" s="53"/>
    </row>
    <row r="81" spans="1:23" s="51" customFormat="1" x14ac:dyDescent="0.2">
      <c r="B81" s="51" t="s">
        <v>206</v>
      </c>
      <c r="C81" s="51" t="s">
        <v>207</v>
      </c>
      <c r="D81" s="56">
        <v>4400</v>
      </c>
      <c r="E81" s="56">
        <v>4400</v>
      </c>
      <c r="F81" s="56">
        <v>0</v>
      </c>
      <c r="G81" s="56">
        <v>0</v>
      </c>
      <c r="H81" s="56">
        <v>0</v>
      </c>
      <c r="I81" s="56">
        <f t="shared" si="47"/>
        <v>0</v>
      </c>
      <c r="J81" s="56">
        <f t="shared" si="48"/>
        <v>4400</v>
      </c>
      <c r="K81" s="57">
        <f t="shared" si="49"/>
        <v>1</v>
      </c>
      <c r="L81" s="57">
        <f t="shared" si="50"/>
        <v>-1</v>
      </c>
      <c r="M81" s="57">
        <f t="shared" si="51"/>
        <v>-1</v>
      </c>
      <c r="R81" s="53"/>
      <c r="S81" s="53"/>
      <c r="T81" s="53"/>
      <c r="U81" s="53"/>
      <c r="V81" s="53"/>
    </row>
    <row r="82" spans="1:23" s="51" customFormat="1" x14ac:dyDescent="0.2">
      <c r="B82" s="51" t="s">
        <v>212</v>
      </c>
      <c r="C82" s="51" t="s">
        <v>213</v>
      </c>
      <c r="D82" s="56">
        <v>1500000</v>
      </c>
      <c r="E82" s="56">
        <v>1500000</v>
      </c>
      <c r="F82" s="56">
        <v>13766.98</v>
      </c>
      <c r="G82" s="56">
        <v>13766.98</v>
      </c>
      <c r="H82" s="56">
        <v>1103090.1300000001</v>
      </c>
      <c r="I82" s="56">
        <f t="shared" si="47"/>
        <v>1116857.1100000001</v>
      </c>
      <c r="J82" s="56">
        <f t="shared" si="48"/>
        <v>383142.8899999999</v>
      </c>
      <c r="K82" s="57">
        <f t="shared" si="49"/>
        <v>0.25542859333333329</v>
      </c>
      <c r="L82" s="57">
        <f t="shared" si="50"/>
        <v>-0.99082201333333331</v>
      </c>
      <c r="M82" s="57">
        <f t="shared" si="51"/>
        <v>-0.88986416000000002</v>
      </c>
      <c r="R82" s="53"/>
      <c r="S82" s="53"/>
      <c r="T82" s="53"/>
      <c r="U82" s="53"/>
      <c r="V82" s="53"/>
    </row>
    <row r="83" spans="1:23" s="51" customFormat="1" x14ac:dyDescent="0.2">
      <c r="B83" s="51" t="s">
        <v>216</v>
      </c>
      <c r="C83" s="51" t="s">
        <v>217</v>
      </c>
      <c r="D83" s="56">
        <v>27500</v>
      </c>
      <c r="E83" s="56">
        <v>27500</v>
      </c>
      <c r="F83" s="56">
        <v>0</v>
      </c>
      <c r="G83" s="56">
        <v>0</v>
      </c>
      <c r="H83" s="56">
        <v>0</v>
      </c>
      <c r="I83" s="56">
        <f t="shared" si="47"/>
        <v>0</v>
      </c>
      <c r="J83" s="56">
        <f t="shared" si="48"/>
        <v>27500</v>
      </c>
      <c r="K83" s="57">
        <f t="shared" si="49"/>
        <v>1</v>
      </c>
      <c r="L83" s="57">
        <f t="shared" si="50"/>
        <v>-1</v>
      </c>
      <c r="M83" s="57">
        <f t="shared" si="51"/>
        <v>-1</v>
      </c>
      <c r="R83" s="53"/>
      <c r="S83" s="53"/>
      <c r="T83" s="53"/>
      <c r="U83" s="53"/>
      <c r="V83" s="53"/>
    </row>
    <row r="84" spans="1:23" s="51" customFormat="1" x14ac:dyDescent="0.2">
      <c r="B84" s="51" t="s">
        <v>463</v>
      </c>
      <c r="C84" s="51" t="s">
        <v>464</v>
      </c>
      <c r="D84" s="56">
        <v>596000</v>
      </c>
      <c r="E84" s="56">
        <v>596000</v>
      </c>
      <c r="F84" s="56">
        <v>0</v>
      </c>
      <c r="G84" s="56">
        <v>0</v>
      </c>
      <c r="H84" s="56">
        <v>0</v>
      </c>
      <c r="I84" s="56">
        <f t="shared" si="47"/>
        <v>0</v>
      </c>
      <c r="J84" s="56">
        <f t="shared" si="48"/>
        <v>596000</v>
      </c>
      <c r="K84" s="57">
        <f t="shared" si="49"/>
        <v>1</v>
      </c>
      <c r="L84" s="57">
        <f t="shared" si="50"/>
        <v>-1</v>
      </c>
      <c r="M84" s="57">
        <f t="shared" si="51"/>
        <v>-1</v>
      </c>
      <c r="R84" s="53"/>
      <c r="S84" s="53"/>
      <c r="T84" s="53"/>
      <c r="U84" s="53"/>
      <c r="V84" s="53"/>
    </row>
    <row r="85" spans="1:23" s="51" customFormat="1" x14ac:dyDescent="0.2">
      <c r="A85" s="63" t="s">
        <v>399</v>
      </c>
      <c r="B85" s="63"/>
      <c r="C85" s="63"/>
      <c r="D85" s="64">
        <v>84549893.730000004</v>
      </c>
      <c r="E85" s="64">
        <v>84549893.730000004</v>
      </c>
      <c r="F85" s="64">
        <v>1935719.2799999998</v>
      </c>
      <c r="G85" s="64">
        <v>1935719.2799999998</v>
      </c>
      <c r="H85" s="64">
        <v>9391621.5600000005</v>
      </c>
      <c r="I85" s="64">
        <f t="shared" si="37"/>
        <v>11327340.84</v>
      </c>
      <c r="J85" s="64">
        <f t="shared" si="38"/>
        <v>73222552.890000001</v>
      </c>
      <c r="K85" s="65">
        <f t="shared" si="39"/>
        <v>0.86602773415455125</v>
      </c>
      <c r="L85" s="65">
        <f t="shared" si="40"/>
        <v>-0.97710559771746741</v>
      </c>
      <c r="M85" s="65">
        <f t="shared" si="41"/>
        <v>-0.72526717260960882</v>
      </c>
      <c r="R85" s="53"/>
      <c r="S85" s="53"/>
      <c r="T85" s="53"/>
      <c r="U85" s="53"/>
      <c r="V85" s="53"/>
    </row>
    <row r="86" spans="1:23" s="51" customFormat="1" x14ac:dyDescent="0.2">
      <c r="A86" s="51" t="s">
        <v>30</v>
      </c>
      <c r="B86" s="51" t="s">
        <v>31</v>
      </c>
      <c r="C86" s="51" t="s">
        <v>32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37"/>
        <v>0</v>
      </c>
      <c r="J86" s="56">
        <f t="shared" si="38"/>
        <v>0</v>
      </c>
      <c r="K86" s="57" t="str">
        <f t="shared" si="39"/>
        <v>NA</v>
      </c>
      <c r="L86" s="57" t="str">
        <f t="shared" si="40"/>
        <v>NA</v>
      </c>
      <c r="M86" s="57" t="str">
        <f t="shared" si="41"/>
        <v>NA</v>
      </c>
      <c r="R86" s="53"/>
      <c r="S86" s="53"/>
      <c r="T86" s="53"/>
      <c r="U86" s="53"/>
      <c r="V86" s="53"/>
    </row>
    <row r="87" spans="1:23" s="51" customFormat="1" x14ac:dyDescent="0.2">
      <c r="A87" s="63" t="s">
        <v>33</v>
      </c>
      <c r="B87" s="63"/>
      <c r="C87" s="63"/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f t="shared" si="37"/>
        <v>0</v>
      </c>
      <c r="J87" s="64">
        <f t="shared" si="38"/>
        <v>0</v>
      </c>
      <c r="K87" s="65" t="str">
        <f t="shared" si="39"/>
        <v>NA</v>
      </c>
      <c r="L87" s="65" t="str">
        <f t="shared" si="40"/>
        <v>NA</v>
      </c>
      <c r="M87" s="65" t="str">
        <f t="shared" si="41"/>
        <v>NA</v>
      </c>
      <c r="R87" s="53"/>
      <c r="S87" s="53"/>
      <c r="T87" s="53"/>
      <c r="U87" s="53"/>
      <c r="V87" s="53"/>
    </row>
    <row r="88" spans="1:23" s="51" customFormat="1" x14ac:dyDescent="0.2">
      <c r="A88" s="23"/>
      <c r="B88" s="23"/>
      <c r="C88" s="23"/>
      <c r="D88" s="18"/>
      <c r="E88" s="18"/>
      <c r="F88" s="18"/>
      <c r="G88" s="18"/>
      <c r="H88" s="18"/>
      <c r="I88" s="18"/>
      <c r="J88" s="18"/>
      <c r="K88" s="37"/>
      <c r="L88" s="37"/>
      <c r="M88" s="37"/>
      <c r="N88" s="17"/>
      <c r="O88" s="17"/>
      <c r="R88" s="53"/>
      <c r="S88" s="53"/>
      <c r="T88" s="53"/>
      <c r="U88" s="53"/>
      <c r="V88" s="53"/>
    </row>
    <row r="89" spans="1:23" s="51" customFormat="1" ht="15.75" x14ac:dyDescent="0.25">
      <c r="A89" s="25" t="s">
        <v>11</v>
      </c>
      <c r="B89" s="32"/>
      <c r="C89" s="25"/>
      <c r="D89" s="6">
        <f>+D49+D54+D85+D87</f>
        <v>84549893.730000004</v>
      </c>
      <c r="E89" s="6">
        <f t="shared" ref="E89:J89" si="57">+E49+E54+E85+E87</f>
        <v>84549893.730000004</v>
      </c>
      <c r="F89" s="6">
        <f t="shared" si="57"/>
        <v>1935719.2799999998</v>
      </c>
      <c r="G89" s="6">
        <f t="shared" si="57"/>
        <v>1935719.2799999998</v>
      </c>
      <c r="H89" s="6">
        <f t="shared" si="57"/>
        <v>9391621.5600000005</v>
      </c>
      <c r="I89" s="6">
        <f t="shared" si="57"/>
        <v>11327340.84</v>
      </c>
      <c r="J89" s="6">
        <f t="shared" si="57"/>
        <v>73222552.890000001</v>
      </c>
      <c r="K89" s="38">
        <f t="shared" si="31"/>
        <v>0.86602773415455125</v>
      </c>
      <c r="L89" s="38">
        <f>IF(E89=0,"NA",(  ( F89 - (E89/$L$6)) / (E89/$L$6)))</f>
        <v>-0.97710559771746741</v>
      </c>
      <c r="M89" s="38">
        <f>IF(E89=0,"NA",(  ( G89 - ($M$6*(E89/12))) / ($M$6*(E89/12))))</f>
        <v>-0.72526717260960882</v>
      </c>
      <c r="N89" s="17"/>
      <c r="O89" s="10"/>
      <c r="R89" s="53"/>
      <c r="S89" s="53"/>
      <c r="T89" s="53"/>
      <c r="U89" s="53"/>
      <c r="V89" s="53"/>
    </row>
    <row r="90" spans="1:23" s="17" customFormat="1" x14ac:dyDescent="0.2">
      <c r="A90" s="21"/>
      <c r="B90" s="34"/>
      <c r="C90" s="21"/>
      <c r="D90" s="5"/>
      <c r="E90" s="5"/>
      <c r="F90" s="5"/>
      <c r="G90" s="5"/>
      <c r="H90" s="5"/>
      <c r="I90" s="5"/>
      <c r="J90" s="5"/>
      <c r="K90" s="20"/>
      <c r="L90" s="40"/>
      <c r="M90" s="40"/>
      <c r="N90"/>
      <c r="O90" s="10"/>
    </row>
    <row r="91" spans="1:23" s="17" customFormat="1" ht="15" x14ac:dyDescent="0.2">
      <c r="A91" s="35"/>
      <c r="B91" s="34"/>
      <c r="C91" s="21"/>
      <c r="D91" s="5"/>
      <c r="E91" s="5"/>
      <c r="F91" s="5"/>
      <c r="G91" s="5"/>
      <c r="H91" s="5"/>
      <c r="I91" s="5"/>
      <c r="J91" s="5"/>
      <c r="K91" s="20"/>
      <c r="L91" s="40"/>
      <c r="M91" s="40"/>
      <c r="N91"/>
      <c r="O91" s="10"/>
      <c r="P91" s="10"/>
      <c r="Q91" s="10"/>
      <c r="R91" s="10"/>
      <c r="S91" s="10"/>
      <c r="T91" s="10"/>
      <c r="U91" s="10"/>
      <c r="V91" s="10"/>
      <c r="W91" s="10"/>
    </row>
    <row r="93" spans="1:23" x14ac:dyDescent="0.2">
      <c r="K93" s="5"/>
    </row>
    <row r="94" spans="1:23" x14ac:dyDescent="0.2">
      <c r="K94" s="5"/>
    </row>
    <row r="96" spans="1:23" x14ac:dyDescent="0.2">
      <c r="D96" s="34"/>
      <c r="E96" s="21"/>
      <c r="K96" s="5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K99" s="5"/>
    </row>
    <row r="100" spans="4:11" x14ac:dyDescent="0.2">
      <c r="K100" s="5"/>
    </row>
  </sheetData>
  <autoFilter ref="A7:M89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Props1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882871-F829-42B5-B69B-D4FBAAF9328A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2024-08-21T14:15:14Z</cp:lastPrinted>
  <dcterms:created xsi:type="dcterms:W3CDTF">2020-04-20T19:14:57Z</dcterms:created>
  <dcterms:modified xsi:type="dcterms:W3CDTF">2024-08-21T14:16:34Z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