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8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PROJECTS'!$A$7:$M$108</definedName>
    <definedName name="_xlnm._FilterDatabase" localSheetId="2" hidden="1">'DEBT SERVICE'!$A$7:$M$20</definedName>
    <definedName name="_xlnm._FilterDatabase" localSheetId="0" hidden="1">'GENERAL FUND'!$A$7:$M$568</definedName>
    <definedName name="_xlnm._FilterDatabase" localSheetId="4" hidden="1">'SCHOOL NUTRITION'!$A$7:$M$89</definedName>
    <definedName name="_xlnm._FilterDatabase" localSheetId="1" hidden="1">'SPECIAL REVENUE'!$A$7:$M$512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44" i="5" l="1"/>
  <c r="F44" i="5"/>
  <c r="G44" i="5"/>
  <c r="H44" i="5"/>
  <c r="E89" i="5"/>
  <c r="F89" i="5"/>
  <c r="G89" i="5"/>
  <c r="H89" i="5"/>
  <c r="D89" i="5"/>
  <c r="D44" i="5"/>
  <c r="E24" i="4"/>
  <c r="F24" i="4"/>
  <c r="G24" i="4"/>
  <c r="H24" i="4"/>
  <c r="D24" i="4"/>
  <c r="E108" i="4"/>
  <c r="F108" i="4"/>
  <c r="G108" i="4"/>
  <c r="H108" i="4"/>
  <c r="D108" i="4"/>
  <c r="E512" i="2"/>
  <c r="F512" i="2"/>
  <c r="G512" i="2"/>
  <c r="H512" i="2"/>
  <c r="D512" i="2"/>
  <c r="E42" i="2"/>
  <c r="F42" i="2"/>
  <c r="G42" i="2"/>
  <c r="H42" i="2"/>
  <c r="D42" i="2"/>
  <c r="E568" i="1" l="1"/>
  <c r="F568" i="1"/>
  <c r="G568" i="1"/>
  <c r="H568" i="1"/>
  <c r="D568" i="1"/>
  <c r="E42" i="1"/>
  <c r="F42" i="1"/>
  <c r="G42" i="1"/>
  <c r="H42" i="1"/>
  <c r="D42" i="1"/>
  <c r="I70" i="5" l="1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M66" i="5"/>
  <c r="L66" i="5"/>
  <c r="K66" i="5"/>
  <c r="I66" i="5"/>
  <c r="J66" i="5" s="1"/>
  <c r="M65" i="5"/>
  <c r="L65" i="5"/>
  <c r="K65" i="5"/>
  <c r="I65" i="5"/>
  <c r="J65" i="5" s="1"/>
  <c r="M64" i="5"/>
  <c r="L64" i="5"/>
  <c r="K64" i="5"/>
  <c r="I64" i="5"/>
  <c r="J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I106" i="4"/>
  <c r="J106" i="4" s="1"/>
  <c r="K106" i="4" s="1"/>
  <c r="I105" i="4"/>
  <c r="J105" i="4" s="1"/>
  <c r="K105" i="4" s="1"/>
  <c r="M104" i="4"/>
  <c r="L104" i="4"/>
  <c r="K104" i="4"/>
  <c r="I104" i="4"/>
  <c r="J104" i="4" s="1"/>
  <c r="M103" i="4"/>
  <c r="L103" i="4"/>
  <c r="K103" i="4"/>
  <c r="I103" i="4"/>
  <c r="J103" i="4" s="1"/>
  <c r="I102" i="4"/>
  <c r="J102" i="4" s="1"/>
  <c r="K102" i="4" s="1"/>
  <c r="I101" i="4"/>
  <c r="J101" i="4" s="1"/>
  <c r="K101" i="4" s="1"/>
  <c r="I100" i="4"/>
  <c r="J100" i="4" s="1"/>
  <c r="K100" i="4" s="1"/>
  <c r="M99" i="4"/>
  <c r="L99" i="4"/>
  <c r="K99" i="4"/>
  <c r="I99" i="4"/>
  <c r="J99" i="4" s="1"/>
  <c r="M98" i="4"/>
  <c r="L98" i="4"/>
  <c r="K98" i="4"/>
  <c r="I98" i="4"/>
  <c r="J98" i="4" s="1"/>
  <c r="I97" i="4"/>
  <c r="J97" i="4" s="1"/>
  <c r="K97" i="4" s="1"/>
  <c r="I96" i="4"/>
  <c r="J96" i="4" s="1"/>
  <c r="K96" i="4" s="1"/>
  <c r="I95" i="4"/>
  <c r="J95" i="4" s="1"/>
  <c r="K95" i="4" s="1"/>
  <c r="I94" i="4"/>
  <c r="J94" i="4" s="1"/>
  <c r="K94" i="4" s="1"/>
  <c r="M93" i="4"/>
  <c r="L93" i="4"/>
  <c r="K93" i="4"/>
  <c r="I93" i="4"/>
  <c r="J93" i="4" s="1"/>
  <c r="I92" i="4"/>
  <c r="J92" i="4" s="1"/>
  <c r="K92" i="4" s="1"/>
  <c r="I91" i="4"/>
  <c r="J91" i="4" s="1"/>
  <c r="K91" i="4" s="1"/>
  <c r="I90" i="4"/>
  <c r="J90" i="4" s="1"/>
  <c r="K90" i="4" s="1"/>
  <c r="M89" i="4"/>
  <c r="L89" i="4"/>
  <c r="K89" i="4"/>
  <c r="I89" i="4"/>
  <c r="J89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203" i="2"/>
  <c r="L203" i="2"/>
  <c r="K203" i="2"/>
  <c r="I203" i="2"/>
  <c r="J203" i="2" s="1"/>
  <c r="I202" i="2"/>
  <c r="J202" i="2" s="1"/>
  <c r="K202" i="2" s="1"/>
  <c r="M201" i="2"/>
  <c r="L201" i="2"/>
  <c r="K201" i="2"/>
  <c r="I201" i="2"/>
  <c r="J201" i="2" s="1"/>
  <c r="I200" i="2"/>
  <c r="J200" i="2" s="1"/>
  <c r="K200" i="2" s="1"/>
  <c r="M199" i="2"/>
  <c r="L199" i="2"/>
  <c r="K199" i="2"/>
  <c r="I199" i="2"/>
  <c r="J199" i="2" s="1"/>
  <c r="I198" i="2"/>
  <c r="J198" i="2" s="1"/>
  <c r="K198" i="2" s="1"/>
  <c r="I197" i="2"/>
  <c r="J197" i="2" s="1"/>
  <c r="K197" i="2" s="1"/>
  <c r="I196" i="2"/>
  <c r="J196" i="2" s="1"/>
  <c r="K196" i="2" s="1"/>
  <c r="M195" i="2"/>
  <c r="L195" i="2"/>
  <c r="K195" i="2"/>
  <c r="I195" i="2"/>
  <c r="J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I187" i="2"/>
  <c r="J187" i="2" s="1"/>
  <c r="K187" i="2" s="1"/>
  <c r="M186" i="2"/>
  <c r="L186" i="2"/>
  <c r="K186" i="2"/>
  <c r="I186" i="2"/>
  <c r="J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M176" i="2"/>
  <c r="L176" i="2"/>
  <c r="K176" i="2"/>
  <c r="I176" i="2"/>
  <c r="J176" i="2" s="1"/>
  <c r="M175" i="2"/>
  <c r="L175" i="2"/>
  <c r="K175" i="2"/>
  <c r="I175" i="2"/>
  <c r="J175" i="2" s="1"/>
  <c r="I174" i="2"/>
  <c r="J174" i="2" s="1"/>
  <c r="K174" i="2" s="1"/>
  <c r="M173" i="2"/>
  <c r="L173" i="2"/>
  <c r="K173" i="2"/>
  <c r="I173" i="2"/>
  <c r="J173" i="2" s="1"/>
  <c r="M172" i="2"/>
  <c r="L172" i="2"/>
  <c r="K172" i="2"/>
  <c r="I172" i="2"/>
  <c r="J172" i="2" s="1"/>
  <c r="I171" i="2"/>
  <c r="J171" i="2" s="1"/>
  <c r="K171" i="2" s="1"/>
  <c r="I170" i="2"/>
  <c r="J170" i="2" s="1"/>
  <c r="K170" i="2" s="1"/>
  <c r="I169" i="2"/>
  <c r="J169" i="2" s="1"/>
  <c r="K169" i="2" s="1"/>
  <c r="M168" i="2"/>
  <c r="L168" i="2"/>
  <c r="K168" i="2"/>
  <c r="I168" i="2"/>
  <c r="J168" i="2" s="1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I164" i="2"/>
  <c r="J164" i="2" s="1"/>
  <c r="K164" i="2" s="1"/>
  <c r="I163" i="2"/>
  <c r="J163" i="2" s="1"/>
  <c r="K163" i="2" s="1"/>
  <c r="I162" i="2"/>
  <c r="J162" i="2" s="1"/>
  <c r="K162" i="2" s="1"/>
  <c r="M161" i="2"/>
  <c r="L161" i="2"/>
  <c r="K161" i="2"/>
  <c r="I161" i="2"/>
  <c r="J161" i="2" s="1"/>
  <c r="I160" i="2"/>
  <c r="J160" i="2" s="1"/>
  <c r="K160" i="2" s="1"/>
  <c r="I159" i="2"/>
  <c r="J159" i="2" s="1"/>
  <c r="K159" i="2" s="1"/>
  <c r="I158" i="2"/>
  <c r="J158" i="2" s="1"/>
  <c r="K158" i="2" s="1"/>
  <c r="M157" i="2"/>
  <c r="L157" i="2"/>
  <c r="K157" i="2"/>
  <c r="I157" i="2"/>
  <c r="J157" i="2" s="1"/>
  <c r="I156" i="2"/>
  <c r="J156" i="2" s="1"/>
  <c r="K156" i="2" s="1"/>
  <c r="M155" i="2"/>
  <c r="L155" i="2"/>
  <c r="K155" i="2"/>
  <c r="I155" i="2"/>
  <c r="J155" i="2" s="1"/>
  <c r="I154" i="2"/>
  <c r="J154" i="2" s="1"/>
  <c r="K154" i="2" s="1"/>
  <c r="M153" i="2"/>
  <c r="L153" i="2"/>
  <c r="K153" i="2"/>
  <c r="I153" i="2"/>
  <c r="J153" i="2" s="1"/>
  <c r="I152" i="2"/>
  <c r="J152" i="2" s="1"/>
  <c r="K152" i="2" s="1"/>
  <c r="I151" i="2"/>
  <c r="J151" i="2" s="1"/>
  <c r="K151" i="2" s="1"/>
  <c r="I150" i="2"/>
  <c r="J150" i="2" s="1"/>
  <c r="K150" i="2" s="1"/>
  <c r="M149" i="2"/>
  <c r="L149" i="2"/>
  <c r="K149" i="2"/>
  <c r="I149" i="2"/>
  <c r="J149" i="2" s="1"/>
  <c r="I148" i="2"/>
  <c r="J148" i="2" s="1"/>
  <c r="K148" i="2" s="1"/>
  <c r="M147" i="2"/>
  <c r="L147" i="2"/>
  <c r="K147" i="2"/>
  <c r="I147" i="2"/>
  <c r="J147" i="2" s="1"/>
  <c r="M146" i="2"/>
  <c r="L146" i="2"/>
  <c r="K146" i="2"/>
  <c r="I146" i="2"/>
  <c r="J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88" i="1"/>
  <c r="L188" i="1"/>
  <c r="I188" i="1"/>
  <c r="J188" i="1" s="1"/>
  <c r="K188" i="1" s="1"/>
  <c r="M187" i="1"/>
  <c r="L187" i="1"/>
  <c r="K187" i="1"/>
  <c r="I187" i="1"/>
  <c r="J187" i="1" s="1"/>
  <c r="M186" i="1"/>
  <c r="L186" i="1"/>
  <c r="I186" i="1"/>
  <c r="J186" i="1" s="1"/>
  <c r="K186" i="1" s="1"/>
  <c r="M185" i="1"/>
  <c r="L185" i="1"/>
  <c r="K185" i="1"/>
  <c r="I185" i="1"/>
  <c r="J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K180" i="1"/>
  <c r="I180" i="1"/>
  <c r="J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K174" i="1"/>
  <c r="I174" i="1"/>
  <c r="J174" i="1" s="1"/>
  <c r="M173" i="1"/>
  <c r="L173" i="1"/>
  <c r="K173" i="1"/>
  <c r="I173" i="1"/>
  <c r="J173" i="1" s="1"/>
  <c r="M172" i="1"/>
  <c r="L172" i="1"/>
  <c r="I172" i="1"/>
  <c r="J172" i="1" s="1"/>
  <c r="K172" i="1" s="1"/>
  <c r="M171" i="1"/>
  <c r="L171" i="1"/>
  <c r="K171" i="1"/>
  <c r="I171" i="1"/>
  <c r="J171" i="1" s="1"/>
  <c r="M170" i="1"/>
  <c r="L170" i="1"/>
  <c r="K170" i="1"/>
  <c r="I170" i="1"/>
  <c r="J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K165" i="1"/>
  <c r="I165" i="1"/>
  <c r="J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K151" i="1"/>
  <c r="I151" i="1"/>
  <c r="J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K147" i="1"/>
  <c r="I147" i="1"/>
  <c r="J147" i="1" s="1"/>
  <c r="M146" i="1"/>
  <c r="L146" i="1"/>
  <c r="K146" i="1"/>
  <c r="I146" i="1"/>
  <c r="J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K142" i="1"/>
  <c r="I142" i="1"/>
  <c r="J142" i="1" s="1"/>
  <c r="M141" i="1"/>
  <c r="L141" i="1"/>
  <c r="I141" i="1"/>
  <c r="J141" i="1" s="1"/>
  <c r="K141" i="1" s="1"/>
  <c r="M140" i="1"/>
  <c r="L140" i="1"/>
  <c r="K140" i="1"/>
  <c r="I140" i="1"/>
  <c r="J140" i="1" s="1"/>
  <c r="M139" i="1"/>
  <c r="L139" i="1"/>
  <c r="K139" i="1"/>
  <c r="I139" i="1"/>
  <c r="J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K136" i="1"/>
  <c r="I136" i="1"/>
  <c r="J136" i="1" s="1"/>
  <c r="M135" i="1"/>
  <c r="L135" i="1"/>
  <c r="K135" i="1"/>
  <c r="I135" i="1"/>
  <c r="J135" i="1" s="1"/>
  <c r="M134" i="1"/>
  <c r="L134" i="1"/>
  <c r="I134" i="1"/>
  <c r="J134" i="1" s="1"/>
  <c r="K134" i="1" s="1"/>
  <c r="M133" i="1"/>
  <c r="L133" i="1"/>
  <c r="K133" i="1"/>
  <c r="I133" i="1"/>
  <c r="J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K26" i="1"/>
  <c r="I26" i="1"/>
  <c r="J26" i="1" s="1"/>
  <c r="M25" i="1"/>
  <c r="L25" i="1"/>
  <c r="I25" i="1"/>
  <c r="J25" i="1" s="1"/>
  <c r="K25" i="1" s="1"/>
  <c r="M24" i="1"/>
  <c r="L24" i="1"/>
  <c r="I24" i="1"/>
  <c r="J24" i="1" s="1"/>
  <c r="K24" i="1" s="1"/>
  <c r="M86" i="5" l="1"/>
  <c r="L86" i="5"/>
  <c r="K86" i="5"/>
  <c r="I86" i="5"/>
  <c r="J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125" i="2"/>
  <c r="J125" i="2" s="1"/>
  <c r="K125" i="2" s="1"/>
  <c r="I124" i="2"/>
  <c r="J124" i="2" s="1"/>
  <c r="K124" i="2" s="1"/>
  <c r="I123" i="2"/>
  <c r="J123" i="2" s="1"/>
  <c r="K123" i="2" s="1"/>
  <c r="M122" i="2"/>
  <c r="L122" i="2"/>
  <c r="K122" i="2"/>
  <c r="I122" i="2"/>
  <c r="J122" i="2" s="1"/>
  <c r="M121" i="2"/>
  <c r="L121" i="2"/>
  <c r="K121" i="2"/>
  <c r="I121" i="2"/>
  <c r="J121" i="2" s="1"/>
  <c r="I120" i="2"/>
  <c r="J120" i="2" s="1"/>
  <c r="K120" i="2" s="1"/>
  <c r="I119" i="2"/>
  <c r="J119" i="2" s="1"/>
  <c r="K119" i="2" s="1"/>
  <c r="M118" i="2"/>
  <c r="L118" i="2"/>
  <c r="K118" i="2"/>
  <c r="I118" i="2"/>
  <c r="J118" i="2" s="1"/>
  <c r="M117" i="2"/>
  <c r="L117" i="2"/>
  <c r="K117" i="2"/>
  <c r="I117" i="2"/>
  <c r="J117" i="2" s="1"/>
  <c r="I116" i="2"/>
  <c r="J116" i="2" s="1"/>
  <c r="K116" i="2" s="1"/>
  <c r="M115" i="2"/>
  <c r="L115" i="2"/>
  <c r="K115" i="2"/>
  <c r="I115" i="2"/>
  <c r="J115" i="2" s="1"/>
  <c r="M114" i="2"/>
  <c r="L114" i="2"/>
  <c r="K114" i="2"/>
  <c r="I114" i="2"/>
  <c r="J114" i="2" s="1"/>
  <c r="M113" i="2"/>
  <c r="L113" i="2"/>
  <c r="K113" i="2"/>
  <c r="I113" i="2"/>
  <c r="J113" i="2" s="1"/>
  <c r="M112" i="2"/>
  <c r="L112" i="2"/>
  <c r="K112" i="2"/>
  <c r="I112" i="2"/>
  <c r="J112" i="2" s="1"/>
  <c r="I111" i="2"/>
  <c r="J111" i="2" s="1"/>
  <c r="K111" i="2" s="1"/>
  <c r="M110" i="2"/>
  <c r="L110" i="2"/>
  <c r="K110" i="2"/>
  <c r="I110" i="2"/>
  <c r="J110" i="2" s="1"/>
  <c r="M109" i="2"/>
  <c r="L109" i="2"/>
  <c r="K109" i="2"/>
  <c r="I109" i="2"/>
  <c r="J109" i="2" s="1"/>
  <c r="M108" i="2"/>
  <c r="L108" i="2"/>
  <c r="K108" i="2"/>
  <c r="I108" i="2"/>
  <c r="J108" i="2" s="1"/>
  <c r="M107" i="2"/>
  <c r="L107" i="2"/>
  <c r="K107" i="2"/>
  <c r="I107" i="2"/>
  <c r="J107" i="2" s="1"/>
  <c r="M106" i="2"/>
  <c r="L106" i="2"/>
  <c r="K106" i="2"/>
  <c r="I106" i="2"/>
  <c r="J106" i="2" s="1"/>
  <c r="I105" i="2"/>
  <c r="J105" i="2" s="1"/>
  <c r="K105" i="2" s="1"/>
  <c r="I104" i="2"/>
  <c r="J104" i="2" s="1"/>
  <c r="K104" i="2" s="1"/>
  <c r="M103" i="2"/>
  <c r="L103" i="2"/>
  <c r="K103" i="2"/>
  <c r="I103" i="2"/>
  <c r="J103" i="2" s="1"/>
  <c r="I102" i="2"/>
  <c r="M101" i="2"/>
  <c r="L101" i="2"/>
  <c r="K101" i="2"/>
  <c r="I101" i="2"/>
  <c r="J101" i="2" s="1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M90" i="2"/>
  <c r="L90" i="2"/>
  <c r="K90" i="2"/>
  <c r="I90" i="2"/>
  <c r="J90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23" i="2"/>
  <c r="J23" i="2" s="1"/>
  <c r="K23" i="2" s="1"/>
  <c r="I22" i="2"/>
  <c r="J22" i="2" s="1"/>
  <c r="K22" i="2" s="1"/>
  <c r="M14" i="2"/>
  <c r="L14" i="2"/>
  <c r="K14" i="2"/>
  <c r="I14" i="2"/>
  <c r="J14" i="2" s="1"/>
  <c r="M13" i="2"/>
  <c r="L13" i="2"/>
  <c r="K13" i="2"/>
  <c r="I13" i="2"/>
  <c r="J13" i="2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I12" i="4"/>
  <c r="J12" i="4" s="1"/>
  <c r="K12" i="4" s="1"/>
  <c r="M48" i="4"/>
  <c r="L48" i="4"/>
  <c r="K48" i="4"/>
  <c r="I48" i="4"/>
  <c r="J48" i="4" s="1"/>
  <c r="M47" i="4"/>
  <c r="L47" i="4"/>
  <c r="K47" i="4"/>
  <c r="I47" i="4"/>
  <c r="J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I38" i="4"/>
  <c r="J38" i="4" s="1"/>
  <c r="K38" i="4" s="1"/>
  <c r="M37" i="4"/>
  <c r="L37" i="4"/>
  <c r="K37" i="4"/>
  <c r="I37" i="4"/>
  <c r="J37" i="4" s="1"/>
  <c r="M36" i="4"/>
  <c r="L36" i="4"/>
  <c r="K36" i="4"/>
  <c r="I36" i="4"/>
  <c r="J36" i="4" s="1"/>
  <c r="M566" i="1"/>
  <c r="L566" i="1"/>
  <c r="K566" i="1"/>
  <c r="I566" i="1"/>
  <c r="J566" i="1" s="1"/>
  <c r="M565" i="1"/>
  <c r="L565" i="1"/>
  <c r="I565" i="1"/>
  <c r="J565" i="1" s="1"/>
  <c r="K565" i="1" s="1"/>
  <c r="M564" i="1"/>
  <c r="L564" i="1"/>
  <c r="K564" i="1"/>
  <c r="I564" i="1"/>
  <c r="J564" i="1" s="1"/>
  <c r="M563" i="1"/>
  <c r="L563" i="1"/>
  <c r="I563" i="1"/>
  <c r="J563" i="1" s="1"/>
  <c r="K563" i="1" s="1"/>
  <c r="M562" i="1"/>
  <c r="L562" i="1"/>
  <c r="I562" i="1"/>
  <c r="J562" i="1" s="1"/>
  <c r="K562" i="1" s="1"/>
  <c r="M561" i="1"/>
  <c r="L561" i="1"/>
  <c r="I561" i="1"/>
  <c r="J561" i="1" s="1"/>
  <c r="K561" i="1" s="1"/>
  <c r="M560" i="1"/>
  <c r="L560" i="1"/>
  <c r="I560" i="1"/>
  <c r="J560" i="1" s="1"/>
  <c r="K560" i="1" s="1"/>
  <c r="M559" i="1"/>
  <c r="L559" i="1"/>
  <c r="K559" i="1"/>
  <c r="I559" i="1"/>
  <c r="J559" i="1" s="1"/>
  <c r="M558" i="1"/>
  <c r="L558" i="1"/>
  <c r="I558" i="1"/>
  <c r="J558" i="1" s="1"/>
  <c r="K558" i="1" s="1"/>
  <c r="M557" i="1"/>
  <c r="L557" i="1"/>
  <c r="K557" i="1"/>
  <c r="I557" i="1"/>
  <c r="J557" i="1" s="1"/>
  <c r="M556" i="1"/>
  <c r="L556" i="1"/>
  <c r="I556" i="1"/>
  <c r="J556" i="1" s="1"/>
  <c r="K556" i="1" s="1"/>
  <c r="M555" i="1"/>
  <c r="L555" i="1"/>
  <c r="K555" i="1"/>
  <c r="I555" i="1"/>
  <c r="J555" i="1" s="1"/>
  <c r="M554" i="1"/>
  <c r="L554" i="1"/>
  <c r="I554" i="1"/>
  <c r="J554" i="1" s="1"/>
  <c r="K554" i="1" s="1"/>
  <c r="M553" i="1"/>
  <c r="L553" i="1"/>
  <c r="I553" i="1"/>
  <c r="J553" i="1" s="1"/>
  <c r="K553" i="1" s="1"/>
  <c r="M552" i="1"/>
  <c r="L552" i="1"/>
  <c r="I552" i="1"/>
  <c r="J552" i="1" s="1"/>
  <c r="K552" i="1" s="1"/>
  <c r="M551" i="1"/>
  <c r="L551" i="1"/>
  <c r="I551" i="1"/>
  <c r="J551" i="1" s="1"/>
  <c r="K551" i="1" s="1"/>
  <c r="M550" i="1"/>
  <c r="L550" i="1"/>
  <c r="K550" i="1"/>
  <c r="I550" i="1"/>
  <c r="J550" i="1" s="1"/>
  <c r="M549" i="1"/>
  <c r="L549" i="1"/>
  <c r="I549" i="1"/>
  <c r="J549" i="1" s="1"/>
  <c r="K549" i="1" s="1"/>
  <c r="M548" i="1"/>
  <c r="L548" i="1"/>
  <c r="K548" i="1"/>
  <c r="I548" i="1"/>
  <c r="J548" i="1" s="1"/>
  <c r="M547" i="1"/>
  <c r="L547" i="1"/>
  <c r="K547" i="1"/>
  <c r="I547" i="1"/>
  <c r="J547" i="1" s="1"/>
  <c r="M546" i="1"/>
  <c r="L546" i="1"/>
  <c r="K546" i="1"/>
  <c r="I546" i="1"/>
  <c r="J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K525" i="1"/>
  <c r="I525" i="1"/>
  <c r="J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K506" i="1"/>
  <c r="I506" i="1"/>
  <c r="J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K502" i="1"/>
  <c r="I502" i="1"/>
  <c r="J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K495" i="1"/>
  <c r="I495" i="1"/>
  <c r="J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K475" i="1"/>
  <c r="I475" i="1"/>
  <c r="J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K468" i="1"/>
  <c r="I468" i="1"/>
  <c r="J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K442" i="1"/>
  <c r="I442" i="1"/>
  <c r="J442" i="1" s="1"/>
  <c r="M441" i="1"/>
  <c r="L441" i="1"/>
  <c r="I441" i="1"/>
  <c r="J441" i="1" s="1"/>
  <c r="K441" i="1" s="1"/>
  <c r="M440" i="1"/>
  <c r="L440" i="1"/>
  <c r="K440" i="1"/>
  <c r="I440" i="1"/>
  <c r="J440" i="1" s="1"/>
  <c r="M439" i="1"/>
  <c r="L439" i="1"/>
  <c r="K439" i="1"/>
  <c r="I439" i="1"/>
  <c r="J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K427" i="1"/>
  <c r="I427" i="1"/>
  <c r="J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K407" i="1"/>
  <c r="I407" i="1"/>
  <c r="J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K386" i="1"/>
  <c r="I386" i="1"/>
  <c r="J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K383" i="1"/>
  <c r="I383" i="1"/>
  <c r="J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K380" i="1"/>
  <c r="I380" i="1"/>
  <c r="J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23" i="1"/>
  <c r="L23" i="1"/>
  <c r="I23" i="1"/>
  <c r="J23" i="1" s="1"/>
  <c r="K23" i="1" s="1"/>
  <c r="M22" i="1"/>
  <c r="L22" i="1"/>
  <c r="I22" i="1"/>
  <c r="J22" i="1" s="1"/>
  <c r="K22" i="1" s="1"/>
  <c r="M21" i="1"/>
  <c r="L21" i="1"/>
  <c r="I21" i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J102" i="2" l="1"/>
  <c r="J24" i="2"/>
  <c r="J21" i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M71" i="4"/>
  <c r="L71" i="4"/>
  <c r="K71" i="4"/>
  <c r="I71" i="4"/>
  <c r="J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M66" i="4"/>
  <c r="L66" i="4"/>
  <c r="K66" i="4"/>
  <c r="I66" i="4"/>
  <c r="J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510" i="2"/>
  <c r="J510" i="2" s="1"/>
  <c r="K510" i="2" s="1"/>
  <c r="M509" i="2"/>
  <c r="L509" i="2"/>
  <c r="K509" i="2"/>
  <c r="I509" i="2"/>
  <c r="J509" i="2" s="1"/>
  <c r="I508" i="2"/>
  <c r="J508" i="2" s="1"/>
  <c r="K508" i="2" s="1"/>
  <c r="I507" i="2"/>
  <c r="J507" i="2" s="1"/>
  <c r="K507" i="2" s="1"/>
  <c r="I506" i="2"/>
  <c r="J506" i="2" s="1"/>
  <c r="K506" i="2" s="1"/>
  <c r="I505" i="2"/>
  <c r="J505" i="2" s="1"/>
  <c r="K505" i="2" s="1"/>
  <c r="I504" i="2"/>
  <c r="J504" i="2" s="1"/>
  <c r="K504" i="2" s="1"/>
  <c r="I503" i="2"/>
  <c r="J503" i="2" s="1"/>
  <c r="K503" i="2" s="1"/>
  <c r="I502" i="2"/>
  <c r="J502" i="2" s="1"/>
  <c r="K502" i="2" s="1"/>
  <c r="I501" i="2"/>
  <c r="J501" i="2" s="1"/>
  <c r="K501" i="2" s="1"/>
  <c r="I500" i="2"/>
  <c r="J500" i="2" s="1"/>
  <c r="K500" i="2" s="1"/>
  <c r="I499" i="2"/>
  <c r="J499" i="2" s="1"/>
  <c r="K499" i="2" s="1"/>
  <c r="M498" i="2"/>
  <c r="L498" i="2"/>
  <c r="K498" i="2"/>
  <c r="I498" i="2"/>
  <c r="J498" i="2" s="1"/>
  <c r="I497" i="2"/>
  <c r="J497" i="2" s="1"/>
  <c r="K497" i="2" s="1"/>
  <c r="I496" i="2"/>
  <c r="J496" i="2" s="1"/>
  <c r="K496" i="2" s="1"/>
  <c r="I495" i="2"/>
  <c r="J495" i="2" s="1"/>
  <c r="K495" i="2" s="1"/>
  <c r="I494" i="2"/>
  <c r="J494" i="2" s="1"/>
  <c r="K494" i="2" s="1"/>
  <c r="M493" i="2"/>
  <c r="L493" i="2"/>
  <c r="K493" i="2"/>
  <c r="I493" i="2"/>
  <c r="J493" i="2" s="1"/>
  <c r="I492" i="2"/>
  <c r="J492" i="2" s="1"/>
  <c r="K492" i="2" s="1"/>
  <c r="I491" i="2"/>
  <c r="J491" i="2" s="1"/>
  <c r="K491" i="2" s="1"/>
  <c r="M490" i="2"/>
  <c r="L490" i="2"/>
  <c r="K490" i="2"/>
  <c r="I490" i="2"/>
  <c r="J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M453" i="2"/>
  <c r="L453" i="2"/>
  <c r="K453" i="2"/>
  <c r="I453" i="2"/>
  <c r="J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M448" i="2"/>
  <c r="L448" i="2"/>
  <c r="K448" i="2"/>
  <c r="I448" i="2"/>
  <c r="J448" i="2" s="1"/>
  <c r="I447" i="2"/>
  <c r="J447" i="2" s="1"/>
  <c r="K447" i="2" s="1"/>
  <c r="I40" i="2"/>
  <c r="J40" i="2" s="1"/>
  <c r="K40" i="2" s="1"/>
  <c r="I39" i="2"/>
  <c r="J39" i="2" s="1"/>
  <c r="K39" i="2" s="1"/>
  <c r="M38" i="2"/>
  <c r="L38" i="2"/>
  <c r="K38" i="2"/>
  <c r="I38" i="2"/>
  <c r="J38" i="2" s="1"/>
  <c r="I37" i="2"/>
  <c r="I36" i="2"/>
  <c r="J36" i="2" s="1"/>
  <c r="K36" i="2" s="1"/>
  <c r="I35" i="2"/>
  <c r="J35" i="2" s="1"/>
  <c r="K35" i="2" s="1"/>
  <c r="M12" i="2"/>
  <c r="L12" i="2"/>
  <c r="K12" i="2"/>
  <c r="I12" i="2"/>
  <c r="J12" i="2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K283" i="1"/>
  <c r="I283" i="1"/>
  <c r="J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K279" i="1"/>
  <c r="I279" i="1"/>
  <c r="J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K233" i="1"/>
  <c r="I233" i="1"/>
  <c r="J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I42" i="2" l="1"/>
  <c r="K24" i="2"/>
  <c r="J42" i="2"/>
  <c r="K102" i="2"/>
  <c r="K21" i="1"/>
  <c r="J37" i="2"/>
  <c r="M6" i="5"/>
  <c r="M6" i="4"/>
  <c r="M6" i="3"/>
  <c r="M6" i="2"/>
  <c r="M66" i="2"/>
  <c r="L66" i="2"/>
  <c r="K66" i="2"/>
  <c r="I66" i="2"/>
  <c r="J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M59" i="2"/>
  <c r="L59" i="2"/>
  <c r="K59" i="2"/>
  <c r="I59" i="2"/>
  <c r="J59" i="2" s="1"/>
  <c r="M58" i="2"/>
  <c r="L58" i="2"/>
  <c r="K58" i="2"/>
  <c r="I58" i="2"/>
  <c r="J58" i="2" s="1"/>
  <c r="I57" i="2"/>
  <c r="J57" i="2" s="1"/>
  <c r="K57" i="2" s="1"/>
  <c r="M56" i="2"/>
  <c r="L56" i="2"/>
  <c r="K56" i="2"/>
  <c r="I56" i="2"/>
  <c r="J56" i="2" s="1"/>
  <c r="I55" i="2"/>
  <c r="J55" i="2" s="1"/>
  <c r="K55" i="2" s="1"/>
  <c r="I54" i="2"/>
  <c r="J54" i="2" s="1"/>
  <c r="K54" i="2" s="1"/>
  <c r="I53" i="2"/>
  <c r="J53" i="2" s="1"/>
  <c r="K53" i="2" s="1"/>
  <c r="M52" i="2"/>
  <c r="L52" i="2"/>
  <c r="K52" i="2"/>
  <c r="I52" i="2"/>
  <c r="J52" i="2" s="1"/>
  <c r="I51" i="2"/>
  <c r="J51" i="2" s="1"/>
  <c r="K51" i="2" s="1"/>
  <c r="I50" i="2"/>
  <c r="J50" i="2" s="1"/>
  <c r="K50" i="2" s="1"/>
  <c r="M40" i="1"/>
  <c r="L40" i="1"/>
  <c r="M39" i="1"/>
  <c r="L39" i="1"/>
  <c r="M38" i="1"/>
  <c r="L38" i="1"/>
  <c r="M37" i="1"/>
  <c r="L37" i="1"/>
  <c r="M36" i="1"/>
  <c r="L36" i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M184" i="2" l="1"/>
  <c r="M180" i="2"/>
  <c r="M148" i="2"/>
  <c r="M202" i="2"/>
  <c r="M191" i="2"/>
  <c r="M169" i="2"/>
  <c r="M162" i="2"/>
  <c r="M187" i="2"/>
  <c r="M158" i="2"/>
  <c r="M151" i="2"/>
  <c r="M144" i="2"/>
  <c r="M140" i="2"/>
  <c r="M163" i="2"/>
  <c r="M198" i="2"/>
  <c r="M183" i="2"/>
  <c r="M179" i="2"/>
  <c r="M194" i="2"/>
  <c r="M154" i="2"/>
  <c r="M181" i="2"/>
  <c r="M150" i="2"/>
  <c r="M143" i="2"/>
  <c r="M139" i="2"/>
  <c r="M177" i="2"/>
  <c r="M156" i="2"/>
  <c r="M197" i="2"/>
  <c r="M182" i="2"/>
  <c r="M178" i="2"/>
  <c r="M196" i="2"/>
  <c r="M170" i="2"/>
  <c r="M193" i="2"/>
  <c r="M171" i="2"/>
  <c r="M164" i="2"/>
  <c r="M185" i="2"/>
  <c r="M200" i="2"/>
  <c r="M189" i="2"/>
  <c r="M174" i="2"/>
  <c r="M167" i="2"/>
  <c r="M160" i="2"/>
  <c r="M142" i="2"/>
  <c r="M138" i="2"/>
  <c r="M192" i="2"/>
  <c r="M188" i="2"/>
  <c r="M159" i="2"/>
  <c r="M152" i="2"/>
  <c r="M145" i="2"/>
  <c r="M141" i="2"/>
  <c r="M137" i="2"/>
  <c r="M497" i="2"/>
  <c r="M487" i="2"/>
  <c r="M486" i="2"/>
  <c r="M452" i="2"/>
  <c r="M496" i="2"/>
  <c r="M499" i="2"/>
  <c r="M489" i="2"/>
  <c r="M484" i="2"/>
  <c r="M454" i="2"/>
  <c r="M449" i="2"/>
  <c r="M460" i="2"/>
  <c r="M503" i="2"/>
  <c r="M469" i="2"/>
  <c r="M70" i="5"/>
  <c r="M63" i="5"/>
  <c r="M56" i="5"/>
  <c r="M69" i="5"/>
  <c r="M55" i="5"/>
  <c r="M58" i="5"/>
  <c r="M68" i="5"/>
  <c r="M61" i="5"/>
  <c r="M60" i="5"/>
  <c r="M57" i="5"/>
  <c r="M67" i="5"/>
  <c r="M80" i="5"/>
  <c r="M85" i="5"/>
  <c r="M79" i="5"/>
  <c r="M84" i="5"/>
  <c r="M82" i="5"/>
  <c r="M31" i="5"/>
  <c r="M26" i="5"/>
  <c r="M12" i="4"/>
  <c r="M106" i="4"/>
  <c r="M96" i="4"/>
  <c r="M92" i="4"/>
  <c r="M102" i="4"/>
  <c r="M105" i="4"/>
  <c r="M95" i="4"/>
  <c r="M91" i="4"/>
  <c r="M101" i="4"/>
  <c r="M94" i="4"/>
  <c r="M100" i="4"/>
  <c r="M90" i="4"/>
  <c r="M97" i="4"/>
  <c r="M69" i="4"/>
  <c r="M62" i="4"/>
  <c r="M72" i="4"/>
  <c r="M27" i="2"/>
  <c r="M24" i="2"/>
  <c r="M32" i="2"/>
  <c r="M23" i="2"/>
  <c r="M30" i="2"/>
  <c r="M22" i="2"/>
  <c r="M33" i="2"/>
  <c r="M28" i="2"/>
  <c r="M36" i="2"/>
  <c r="M83" i="5"/>
  <c r="M81" i="5"/>
  <c r="K37" i="2"/>
  <c r="M43" i="4"/>
  <c r="M46" i="4"/>
  <c r="M42" i="4"/>
  <c r="M45" i="4"/>
  <c r="M38" i="4"/>
  <c r="M44" i="4"/>
  <c r="M79" i="4"/>
  <c r="M85" i="4"/>
  <c r="M65" i="4"/>
  <c r="M74" i="4"/>
  <c r="M73" i="4"/>
  <c r="M125" i="2"/>
  <c r="M98" i="2"/>
  <c r="M94" i="2"/>
  <c r="M102" i="2"/>
  <c r="M111" i="2"/>
  <c r="M105" i="2"/>
  <c r="M124" i="2"/>
  <c r="M97" i="2"/>
  <c r="M93" i="2"/>
  <c r="M120" i="2"/>
  <c r="M104" i="2"/>
  <c r="M99" i="2"/>
  <c r="M123" i="2"/>
  <c r="M95" i="2"/>
  <c r="M116" i="2"/>
  <c r="M100" i="2"/>
  <c r="M96" i="2"/>
  <c r="M92" i="2"/>
  <c r="M91" i="2"/>
  <c r="M119" i="2"/>
  <c r="M505" i="2"/>
  <c r="M456" i="2"/>
  <c r="M477" i="2"/>
  <c r="M474" i="2"/>
  <c r="M470" i="2"/>
  <c r="M475" i="2"/>
  <c r="M481" i="2"/>
  <c r="M495" i="2"/>
  <c r="M455" i="2"/>
  <c r="M476" i="2"/>
  <c r="M480" i="2"/>
  <c r="M472" i="2"/>
  <c r="M447" i="2"/>
  <c r="M479" i="2"/>
  <c r="M465" i="2"/>
  <c r="M15" i="4"/>
  <c r="M14" i="4"/>
  <c r="M13" i="4"/>
  <c r="M34" i="2"/>
  <c r="M31" i="2"/>
  <c r="M29" i="2"/>
  <c r="M35" i="2"/>
  <c r="M39" i="2"/>
  <c r="M40" i="2"/>
  <c r="M80" i="4"/>
  <c r="M70" i="4"/>
  <c r="M87" i="4"/>
  <c r="M63" i="4"/>
  <c r="M78" i="4"/>
  <c r="M81" i="4"/>
  <c r="M83" i="4"/>
  <c r="M76" i="4"/>
  <c r="M64" i="4"/>
  <c r="M86" i="4"/>
  <c r="M82" i="4"/>
  <c r="M75" i="4"/>
  <c r="M61" i="4"/>
  <c r="M68" i="4"/>
  <c r="M88" i="4"/>
  <c r="M67" i="4"/>
  <c r="M84" i="4"/>
  <c r="M77" i="4"/>
  <c r="M37" i="2"/>
  <c r="M60" i="2"/>
  <c r="M492" i="2"/>
  <c r="M464" i="2"/>
  <c r="M508" i="2"/>
  <c r="M467" i="2"/>
  <c r="M457" i="2"/>
  <c r="M501" i="2"/>
  <c r="M482" i="2"/>
  <c r="M473" i="2"/>
  <c r="M504" i="2"/>
  <c r="M491" i="2"/>
  <c r="M488" i="2"/>
  <c r="M485" i="2"/>
  <c r="M451" i="2"/>
  <c r="M507" i="2"/>
  <c r="M466" i="2"/>
  <c r="M463" i="2"/>
  <c r="M500" i="2"/>
  <c r="M494" i="2"/>
  <c r="M510" i="2"/>
  <c r="M478" i="2"/>
  <c r="M459" i="2"/>
  <c r="M450" i="2"/>
  <c r="M462" i="2"/>
  <c r="M506" i="2"/>
  <c r="M471" i="2"/>
  <c r="M468" i="2"/>
  <c r="M458" i="2"/>
  <c r="M483" i="2"/>
  <c r="M461" i="2"/>
  <c r="M502" i="2"/>
  <c r="M57" i="2"/>
  <c r="M53" i="2"/>
  <c r="M62" i="2"/>
  <c r="M54" i="2"/>
  <c r="M63" i="2"/>
  <c r="M61" i="2"/>
  <c r="M50" i="2"/>
  <c r="M55" i="2"/>
  <c r="M64" i="2"/>
  <c r="M51" i="2"/>
  <c r="M65" i="2"/>
  <c r="M87" i="5"/>
  <c r="I87" i="5"/>
  <c r="J87" i="5" s="1"/>
  <c r="K87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K343" i="1"/>
  <c r="I343" i="1"/>
  <c r="J343" i="1" s="1"/>
  <c r="M342" i="1"/>
  <c r="L342" i="1"/>
  <c r="K342" i="1"/>
  <c r="I342" i="1"/>
  <c r="J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I40" i="1"/>
  <c r="I42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J40" i="1" l="1"/>
  <c r="J42" i="1" s="1"/>
  <c r="K40" i="1" l="1"/>
  <c r="M42" i="5"/>
  <c r="L42" i="5"/>
  <c r="K42" i="5"/>
  <c r="I42" i="5"/>
  <c r="J42" i="5" s="1"/>
  <c r="M41" i="5"/>
  <c r="L41" i="5"/>
  <c r="K41" i="5"/>
  <c r="I41" i="5"/>
  <c r="J41" i="5" s="1"/>
  <c r="M40" i="5"/>
  <c r="I40" i="5"/>
  <c r="J40" i="5" s="1"/>
  <c r="K40" i="5" s="1"/>
  <c r="M39" i="5"/>
  <c r="I39" i="5"/>
  <c r="J39" i="5" s="1"/>
  <c r="K39" i="5" s="1"/>
  <c r="M38" i="5"/>
  <c r="I38" i="5"/>
  <c r="J38" i="5" s="1"/>
  <c r="K38" i="5" s="1"/>
  <c r="M37" i="5"/>
  <c r="L37" i="5"/>
  <c r="K37" i="5"/>
  <c r="I37" i="5"/>
  <c r="J37" i="5" s="1"/>
  <c r="M36" i="5"/>
  <c r="L36" i="5"/>
  <c r="K36" i="5"/>
  <c r="I36" i="5"/>
  <c r="J36" i="5" s="1"/>
  <c r="M35" i="5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51" i="4"/>
  <c r="I51" i="4"/>
  <c r="J51" i="4" s="1"/>
  <c r="K51" i="4" s="1"/>
  <c r="M50" i="4"/>
  <c r="I50" i="4"/>
  <c r="J50" i="4" s="1"/>
  <c r="K50" i="4" s="1"/>
  <c r="M49" i="4"/>
  <c r="L49" i="4"/>
  <c r="K49" i="4"/>
  <c r="I49" i="4"/>
  <c r="J49" i="4" s="1"/>
  <c r="M35" i="4"/>
  <c r="I35" i="4"/>
  <c r="J35" i="4" s="1"/>
  <c r="K35" i="4" s="1"/>
  <c r="M34" i="4"/>
  <c r="L34" i="4"/>
  <c r="K34" i="4"/>
  <c r="I34" i="4"/>
  <c r="J34" i="4" s="1"/>
  <c r="M33" i="4"/>
  <c r="I33" i="4"/>
  <c r="J33" i="4" s="1"/>
  <c r="K33" i="4" s="1"/>
  <c r="M32" i="4"/>
  <c r="I32" i="4"/>
  <c r="M31" i="4"/>
  <c r="L31" i="4"/>
  <c r="K31" i="4"/>
  <c r="I31" i="4"/>
  <c r="J31" i="4" s="1"/>
  <c r="M30" i="4"/>
  <c r="I30" i="4"/>
  <c r="J30" i="4" s="1"/>
  <c r="K30" i="4" s="1"/>
  <c r="M29" i="4"/>
  <c r="I29" i="4"/>
  <c r="J29" i="4" s="1"/>
  <c r="K29" i="4" s="1"/>
  <c r="M28" i="4"/>
  <c r="I28" i="4"/>
  <c r="J28" i="4" s="1"/>
  <c r="K28" i="4" s="1"/>
  <c r="M446" i="2"/>
  <c r="I446" i="2"/>
  <c r="J446" i="2" s="1"/>
  <c r="K446" i="2" s="1"/>
  <c r="M445" i="2"/>
  <c r="I445" i="2"/>
  <c r="J445" i="2" s="1"/>
  <c r="K445" i="2" s="1"/>
  <c r="M444" i="2"/>
  <c r="I444" i="2"/>
  <c r="J444" i="2" s="1"/>
  <c r="K444" i="2" s="1"/>
  <c r="M443" i="2"/>
  <c r="I443" i="2"/>
  <c r="J443" i="2" s="1"/>
  <c r="K443" i="2" s="1"/>
  <c r="M442" i="2"/>
  <c r="I442" i="2"/>
  <c r="J442" i="2" s="1"/>
  <c r="K442" i="2" s="1"/>
  <c r="M441" i="2"/>
  <c r="I441" i="2"/>
  <c r="J441" i="2" s="1"/>
  <c r="K441" i="2" s="1"/>
  <c r="M440" i="2"/>
  <c r="I440" i="2"/>
  <c r="J440" i="2" s="1"/>
  <c r="K440" i="2" s="1"/>
  <c r="M439" i="2"/>
  <c r="I439" i="2"/>
  <c r="J439" i="2" s="1"/>
  <c r="K439" i="2" s="1"/>
  <c r="M438" i="2"/>
  <c r="I438" i="2"/>
  <c r="J438" i="2" s="1"/>
  <c r="K438" i="2" s="1"/>
  <c r="M437" i="2"/>
  <c r="I437" i="2"/>
  <c r="J437" i="2" s="1"/>
  <c r="K437" i="2" s="1"/>
  <c r="M436" i="2"/>
  <c r="I436" i="2"/>
  <c r="J436" i="2" s="1"/>
  <c r="K436" i="2" s="1"/>
  <c r="M435" i="2"/>
  <c r="I435" i="2"/>
  <c r="J435" i="2" s="1"/>
  <c r="K435" i="2" s="1"/>
  <c r="M434" i="2"/>
  <c r="I434" i="2"/>
  <c r="J434" i="2" s="1"/>
  <c r="K434" i="2" s="1"/>
  <c r="M433" i="2"/>
  <c r="I433" i="2"/>
  <c r="J433" i="2" s="1"/>
  <c r="K433" i="2" s="1"/>
  <c r="M432" i="2"/>
  <c r="I432" i="2"/>
  <c r="J432" i="2" s="1"/>
  <c r="K432" i="2" s="1"/>
  <c r="M431" i="2"/>
  <c r="I431" i="2"/>
  <c r="J431" i="2" s="1"/>
  <c r="K431" i="2" s="1"/>
  <c r="M430" i="2"/>
  <c r="I430" i="2"/>
  <c r="J430" i="2" s="1"/>
  <c r="K430" i="2" s="1"/>
  <c r="M429" i="2"/>
  <c r="I429" i="2"/>
  <c r="J429" i="2" s="1"/>
  <c r="K429" i="2" s="1"/>
  <c r="M428" i="2"/>
  <c r="I428" i="2"/>
  <c r="J428" i="2" s="1"/>
  <c r="K428" i="2" s="1"/>
  <c r="M427" i="2"/>
  <c r="I427" i="2"/>
  <c r="J427" i="2" s="1"/>
  <c r="K427" i="2" s="1"/>
  <c r="M426" i="2"/>
  <c r="I426" i="2"/>
  <c r="J426" i="2" s="1"/>
  <c r="K426" i="2" s="1"/>
  <c r="M425" i="2"/>
  <c r="I425" i="2"/>
  <c r="J425" i="2" s="1"/>
  <c r="K425" i="2" s="1"/>
  <c r="M424" i="2"/>
  <c r="I424" i="2"/>
  <c r="J424" i="2" s="1"/>
  <c r="K424" i="2" s="1"/>
  <c r="M423" i="2"/>
  <c r="I423" i="2"/>
  <c r="J423" i="2" s="1"/>
  <c r="K423" i="2" s="1"/>
  <c r="M422" i="2"/>
  <c r="I422" i="2"/>
  <c r="J422" i="2" s="1"/>
  <c r="K422" i="2" s="1"/>
  <c r="M421" i="2"/>
  <c r="I421" i="2"/>
  <c r="J421" i="2" s="1"/>
  <c r="K421" i="2" s="1"/>
  <c r="M420" i="2"/>
  <c r="I420" i="2"/>
  <c r="J420" i="2" s="1"/>
  <c r="K420" i="2" s="1"/>
  <c r="M419" i="2"/>
  <c r="I419" i="2"/>
  <c r="J419" i="2" s="1"/>
  <c r="K419" i="2" s="1"/>
  <c r="M418" i="2"/>
  <c r="I418" i="2"/>
  <c r="J418" i="2" s="1"/>
  <c r="K418" i="2" s="1"/>
  <c r="M417" i="2"/>
  <c r="I417" i="2"/>
  <c r="J417" i="2" s="1"/>
  <c r="K417" i="2" s="1"/>
  <c r="M416" i="2"/>
  <c r="I416" i="2"/>
  <c r="J416" i="2" s="1"/>
  <c r="K416" i="2" s="1"/>
  <c r="M415" i="2"/>
  <c r="I415" i="2"/>
  <c r="J415" i="2" s="1"/>
  <c r="K415" i="2" s="1"/>
  <c r="M414" i="2"/>
  <c r="I414" i="2"/>
  <c r="J414" i="2" s="1"/>
  <c r="K414" i="2" s="1"/>
  <c r="M413" i="2"/>
  <c r="I413" i="2"/>
  <c r="J413" i="2" s="1"/>
  <c r="K413" i="2" s="1"/>
  <c r="M412" i="2"/>
  <c r="I412" i="2"/>
  <c r="J412" i="2" s="1"/>
  <c r="K412" i="2" s="1"/>
  <c r="M411" i="2"/>
  <c r="I411" i="2"/>
  <c r="J411" i="2" s="1"/>
  <c r="K411" i="2" s="1"/>
  <c r="M410" i="2"/>
  <c r="I410" i="2"/>
  <c r="J410" i="2" s="1"/>
  <c r="K410" i="2" s="1"/>
  <c r="M409" i="2"/>
  <c r="I409" i="2"/>
  <c r="J409" i="2" s="1"/>
  <c r="K409" i="2" s="1"/>
  <c r="M408" i="2"/>
  <c r="I408" i="2"/>
  <c r="J408" i="2" s="1"/>
  <c r="K408" i="2" s="1"/>
  <c r="M407" i="2"/>
  <c r="L407" i="2"/>
  <c r="I407" i="2"/>
  <c r="J407" i="2" s="1"/>
  <c r="K407" i="2" s="1"/>
  <c r="M406" i="2"/>
  <c r="I406" i="2"/>
  <c r="J406" i="2" s="1"/>
  <c r="K406" i="2" s="1"/>
  <c r="M405" i="2"/>
  <c r="I405" i="2"/>
  <c r="J405" i="2" s="1"/>
  <c r="K405" i="2" s="1"/>
  <c r="M404" i="2"/>
  <c r="I404" i="2"/>
  <c r="J404" i="2" s="1"/>
  <c r="K404" i="2" s="1"/>
  <c r="M403" i="2"/>
  <c r="I403" i="2"/>
  <c r="J403" i="2" s="1"/>
  <c r="K403" i="2" s="1"/>
  <c r="M402" i="2"/>
  <c r="I402" i="2"/>
  <c r="J402" i="2" s="1"/>
  <c r="K402" i="2" s="1"/>
  <c r="M401" i="2"/>
  <c r="I401" i="2"/>
  <c r="J401" i="2" s="1"/>
  <c r="K401" i="2" s="1"/>
  <c r="M400" i="2"/>
  <c r="I400" i="2"/>
  <c r="J400" i="2" s="1"/>
  <c r="K400" i="2" s="1"/>
  <c r="M399" i="2"/>
  <c r="I399" i="2"/>
  <c r="J399" i="2" s="1"/>
  <c r="K399" i="2" s="1"/>
  <c r="M398" i="2"/>
  <c r="I398" i="2"/>
  <c r="J398" i="2" s="1"/>
  <c r="K398" i="2" s="1"/>
  <c r="M397" i="2"/>
  <c r="I397" i="2"/>
  <c r="J397" i="2" s="1"/>
  <c r="K397" i="2" s="1"/>
  <c r="M396" i="2"/>
  <c r="I396" i="2"/>
  <c r="J396" i="2" s="1"/>
  <c r="K396" i="2" s="1"/>
  <c r="M395" i="2"/>
  <c r="I395" i="2"/>
  <c r="J395" i="2" s="1"/>
  <c r="K395" i="2" s="1"/>
  <c r="M394" i="2"/>
  <c r="I394" i="2"/>
  <c r="J394" i="2" s="1"/>
  <c r="K394" i="2" s="1"/>
  <c r="M393" i="2"/>
  <c r="I393" i="2"/>
  <c r="J393" i="2" s="1"/>
  <c r="K393" i="2" s="1"/>
  <c r="M392" i="2"/>
  <c r="I392" i="2"/>
  <c r="J392" i="2" s="1"/>
  <c r="K392" i="2" s="1"/>
  <c r="M391" i="2"/>
  <c r="I391" i="2"/>
  <c r="J391" i="2" s="1"/>
  <c r="K391" i="2" s="1"/>
  <c r="M390" i="2"/>
  <c r="I390" i="2"/>
  <c r="J390" i="2" s="1"/>
  <c r="K390" i="2" s="1"/>
  <c r="M389" i="2"/>
  <c r="I389" i="2"/>
  <c r="J389" i="2" s="1"/>
  <c r="K389" i="2" s="1"/>
  <c r="M388" i="2"/>
  <c r="I388" i="2"/>
  <c r="J388" i="2" s="1"/>
  <c r="K388" i="2" s="1"/>
  <c r="M387" i="2"/>
  <c r="I387" i="2"/>
  <c r="J387" i="2" s="1"/>
  <c r="K387" i="2" s="1"/>
  <c r="M386" i="2"/>
  <c r="I386" i="2"/>
  <c r="J386" i="2" s="1"/>
  <c r="K386" i="2" s="1"/>
  <c r="M385" i="2"/>
  <c r="I385" i="2"/>
  <c r="J385" i="2" s="1"/>
  <c r="K385" i="2" s="1"/>
  <c r="M384" i="2"/>
  <c r="I384" i="2"/>
  <c r="J384" i="2" s="1"/>
  <c r="K384" i="2" s="1"/>
  <c r="M383" i="2"/>
  <c r="L383" i="2"/>
  <c r="K383" i="2"/>
  <c r="I383" i="2"/>
  <c r="J383" i="2" s="1"/>
  <c r="M382" i="2"/>
  <c r="I382" i="2"/>
  <c r="J382" i="2" s="1"/>
  <c r="K382" i="2" s="1"/>
  <c r="M381" i="2"/>
  <c r="I381" i="2"/>
  <c r="J381" i="2" s="1"/>
  <c r="K381" i="2" s="1"/>
  <c r="M380" i="2"/>
  <c r="I380" i="2"/>
  <c r="J380" i="2" s="1"/>
  <c r="K380" i="2" s="1"/>
  <c r="M379" i="2"/>
  <c r="I379" i="2"/>
  <c r="J379" i="2" s="1"/>
  <c r="K379" i="2" s="1"/>
  <c r="M378" i="2"/>
  <c r="I378" i="2"/>
  <c r="J378" i="2" s="1"/>
  <c r="K378" i="2" s="1"/>
  <c r="M377" i="2"/>
  <c r="I377" i="2"/>
  <c r="J377" i="2" s="1"/>
  <c r="K377" i="2" s="1"/>
  <c r="M376" i="2"/>
  <c r="I376" i="2"/>
  <c r="J376" i="2" s="1"/>
  <c r="K376" i="2" s="1"/>
  <c r="M375" i="2"/>
  <c r="I375" i="2"/>
  <c r="J375" i="2" s="1"/>
  <c r="K375" i="2" s="1"/>
  <c r="M374" i="2"/>
  <c r="I374" i="2"/>
  <c r="J374" i="2" s="1"/>
  <c r="K374" i="2" s="1"/>
  <c r="M373" i="2"/>
  <c r="I373" i="2"/>
  <c r="J373" i="2" s="1"/>
  <c r="K373" i="2" s="1"/>
  <c r="M372" i="2"/>
  <c r="I372" i="2"/>
  <c r="J372" i="2" s="1"/>
  <c r="K372" i="2" s="1"/>
  <c r="M371" i="2"/>
  <c r="I371" i="2"/>
  <c r="J371" i="2" s="1"/>
  <c r="K371" i="2" s="1"/>
  <c r="M370" i="2"/>
  <c r="I370" i="2"/>
  <c r="J370" i="2" s="1"/>
  <c r="K370" i="2" s="1"/>
  <c r="M369" i="2"/>
  <c r="I369" i="2"/>
  <c r="J369" i="2" s="1"/>
  <c r="K369" i="2" s="1"/>
  <c r="M368" i="2"/>
  <c r="I368" i="2"/>
  <c r="J368" i="2" s="1"/>
  <c r="K368" i="2" s="1"/>
  <c r="M71" i="1"/>
  <c r="L71" i="1"/>
  <c r="K71" i="1"/>
  <c r="I71" i="1"/>
  <c r="J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K60" i="1"/>
  <c r="I60" i="1"/>
  <c r="J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K54" i="1"/>
  <c r="I54" i="1"/>
  <c r="J54" i="1" s="1"/>
  <c r="M53" i="1"/>
  <c r="L53" i="1"/>
  <c r="I53" i="1"/>
  <c r="J53" i="1" s="1"/>
  <c r="K53" i="1" s="1"/>
  <c r="M52" i="1"/>
  <c r="L52" i="1"/>
  <c r="I52" i="1"/>
  <c r="J52" i="1" s="1"/>
  <c r="K52" i="1" s="1"/>
  <c r="M51" i="1"/>
  <c r="L51" i="1"/>
  <c r="K51" i="1"/>
  <c r="I51" i="1"/>
  <c r="J51" i="1" s="1"/>
  <c r="I44" i="5" l="1"/>
  <c r="I108" i="4"/>
  <c r="J16" i="5"/>
  <c r="J44" i="5" s="1"/>
  <c r="J32" i="4"/>
  <c r="J108" i="4" s="1"/>
  <c r="D13" i="3"/>
  <c r="E13" i="3"/>
  <c r="F13" i="3"/>
  <c r="G13" i="3"/>
  <c r="H13" i="3"/>
  <c r="D20" i="3"/>
  <c r="E20" i="3"/>
  <c r="F20" i="3"/>
  <c r="G20" i="3"/>
  <c r="H20" i="3"/>
  <c r="K16" i="5" l="1"/>
  <c r="K32" i="4"/>
  <c r="M11" i="4"/>
  <c r="I11" i="4"/>
  <c r="M10" i="4"/>
  <c r="I10" i="4"/>
  <c r="J10" i="4" s="1"/>
  <c r="K10" i="4" s="1"/>
  <c r="J11" i="4" l="1"/>
  <c r="I24" i="4"/>
  <c r="I52" i="4"/>
  <c r="J52" i="4" s="1"/>
  <c r="K52" i="4" s="1"/>
  <c r="M52" i="4"/>
  <c r="I53" i="4"/>
  <c r="J53" i="4" s="1"/>
  <c r="K53" i="4" s="1"/>
  <c r="M53" i="4"/>
  <c r="I54" i="4"/>
  <c r="J54" i="4" s="1"/>
  <c r="K54" i="4" s="1"/>
  <c r="M54" i="4"/>
  <c r="I55" i="4"/>
  <c r="J55" i="4" s="1"/>
  <c r="K55" i="4" s="1"/>
  <c r="M55" i="4"/>
  <c r="M306" i="2"/>
  <c r="I306" i="2"/>
  <c r="J306" i="2" s="1"/>
  <c r="K306" i="2" s="1"/>
  <c r="M305" i="2"/>
  <c r="I305" i="2"/>
  <c r="J305" i="2" s="1"/>
  <c r="K305" i="2" s="1"/>
  <c r="M304" i="2"/>
  <c r="I304" i="2"/>
  <c r="J304" i="2" s="1"/>
  <c r="K304" i="2" s="1"/>
  <c r="M303" i="2"/>
  <c r="I303" i="2"/>
  <c r="J303" i="2" s="1"/>
  <c r="K303" i="2" s="1"/>
  <c r="M302" i="2"/>
  <c r="I302" i="2"/>
  <c r="J302" i="2" s="1"/>
  <c r="K302" i="2" s="1"/>
  <c r="M301" i="2"/>
  <c r="I301" i="2"/>
  <c r="J301" i="2" s="1"/>
  <c r="K301" i="2" s="1"/>
  <c r="M300" i="2"/>
  <c r="I300" i="2"/>
  <c r="J300" i="2" s="1"/>
  <c r="K300" i="2" s="1"/>
  <c r="M299" i="2"/>
  <c r="I299" i="2"/>
  <c r="J299" i="2" s="1"/>
  <c r="K299" i="2" s="1"/>
  <c r="M298" i="2"/>
  <c r="I298" i="2"/>
  <c r="J298" i="2" s="1"/>
  <c r="K298" i="2" s="1"/>
  <c r="M297" i="2"/>
  <c r="I297" i="2"/>
  <c r="J297" i="2" s="1"/>
  <c r="K297" i="2" s="1"/>
  <c r="M296" i="2"/>
  <c r="I296" i="2"/>
  <c r="J296" i="2" s="1"/>
  <c r="K296" i="2" s="1"/>
  <c r="M295" i="2"/>
  <c r="I295" i="2"/>
  <c r="J295" i="2" s="1"/>
  <c r="K295" i="2" s="1"/>
  <c r="M294" i="2"/>
  <c r="I294" i="2"/>
  <c r="J294" i="2" s="1"/>
  <c r="K294" i="2" s="1"/>
  <c r="M293" i="2"/>
  <c r="I293" i="2"/>
  <c r="J293" i="2" s="1"/>
  <c r="K293" i="2" s="1"/>
  <c r="M292" i="2"/>
  <c r="I292" i="2"/>
  <c r="J292" i="2" s="1"/>
  <c r="K292" i="2" s="1"/>
  <c r="M291" i="2"/>
  <c r="I291" i="2"/>
  <c r="J291" i="2" s="1"/>
  <c r="K291" i="2" s="1"/>
  <c r="M290" i="2"/>
  <c r="I290" i="2"/>
  <c r="J290" i="2" s="1"/>
  <c r="K290" i="2" s="1"/>
  <c r="M289" i="2"/>
  <c r="I289" i="2"/>
  <c r="J289" i="2" s="1"/>
  <c r="K289" i="2" s="1"/>
  <c r="M288" i="2"/>
  <c r="I288" i="2"/>
  <c r="J288" i="2" s="1"/>
  <c r="K288" i="2" s="1"/>
  <c r="M287" i="2"/>
  <c r="I287" i="2"/>
  <c r="J287" i="2" s="1"/>
  <c r="K287" i="2" s="1"/>
  <c r="M286" i="2"/>
  <c r="I286" i="2"/>
  <c r="J286" i="2" s="1"/>
  <c r="K286" i="2" s="1"/>
  <c r="M285" i="2"/>
  <c r="I285" i="2"/>
  <c r="J285" i="2" s="1"/>
  <c r="K285" i="2" s="1"/>
  <c r="M284" i="2"/>
  <c r="I284" i="2"/>
  <c r="J284" i="2" s="1"/>
  <c r="K284" i="2" s="1"/>
  <c r="M283" i="2"/>
  <c r="I283" i="2"/>
  <c r="J283" i="2" s="1"/>
  <c r="K283" i="2" s="1"/>
  <c r="M282" i="2"/>
  <c r="I282" i="2"/>
  <c r="J282" i="2" s="1"/>
  <c r="K282" i="2" s="1"/>
  <c r="M281" i="2"/>
  <c r="I281" i="2"/>
  <c r="J281" i="2" s="1"/>
  <c r="K281" i="2" s="1"/>
  <c r="M280" i="2"/>
  <c r="I280" i="2"/>
  <c r="J280" i="2" s="1"/>
  <c r="K280" i="2" s="1"/>
  <c r="M279" i="2"/>
  <c r="I279" i="2"/>
  <c r="J279" i="2" s="1"/>
  <c r="K279" i="2" s="1"/>
  <c r="M278" i="2"/>
  <c r="I278" i="2"/>
  <c r="J278" i="2" s="1"/>
  <c r="K278" i="2" s="1"/>
  <c r="M277" i="2"/>
  <c r="I277" i="2"/>
  <c r="J277" i="2" s="1"/>
  <c r="K277" i="2" s="1"/>
  <c r="M276" i="2"/>
  <c r="I276" i="2"/>
  <c r="J276" i="2" s="1"/>
  <c r="K276" i="2" s="1"/>
  <c r="M275" i="2"/>
  <c r="I275" i="2"/>
  <c r="J275" i="2" s="1"/>
  <c r="K275" i="2" s="1"/>
  <c r="M274" i="2"/>
  <c r="I274" i="2"/>
  <c r="J274" i="2" s="1"/>
  <c r="K274" i="2" s="1"/>
  <c r="M273" i="2"/>
  <c r="I273" i="2"/>
  <c r="J273" i="2" s="1"/>
  <c r="K273" i="2" s="1"/>
  <c r="M272" i="2"/>
  <c r="I272" i="2"/>
  <c r="J272" i="2" s="1"/>
  <c r="K272" i="2" s="1"/>
  <c r="M271" i="2"/>
  <c r="I271" i="2"/>
  <c r="J271" i="2" s="1"/>
  <c r="K271" i="2" s="1"/>
  <c r="M270" i="2"/>
  <c r="I270" i="2"/>
  <c r="J270" i="2" s="1"/>
  <c r="K270" i="2" s="1"/>
  <c r="M269" i="2"/>
  <c r="I269" i="2"/>
  <c r="J269" i="2" s="1"/>
  <c r="K269" i="2" s="1"/>
  <c r="M268" i="2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M265" i="2"/>
  <c r="I265" i="2"/>
  <c r="J265" i="2" s="1"/>
  <c r="K265" i="2" s="1"/>
  <c r="M264" i="2"/>
  <c r="I264" i="2"/>
  <c r="J264" i="2" s="1"/>
  <c r="K264" i="2" s="1"/>
  <c r="M263" i="2"/>
  <c r="I263" i="2"/>
  <c r="J263" i="2" s="1"/>
  <c r="K263" i="2" s="1"/>
  <c r="M262" i="2"/>
  <c r="I262" i="2"/>
  <c r="J262" i="2" s="1"/>
  <c r="K262" i="2" s="1"/>
  <c r="M261" i="2"/>
  <c r="I261" i="2"/>
  <c r="J261" i="2" s="1"/>
  <c r="K261" i="2" s="1"/>
  <c r="M260" i="2"/>
  <c r="I260" i="2"/>
  <c r="J260" i="2" s="1"/>
  <c r="K260" i="2" s="1"/>
  <c r="M259" i="2"/>
  <c r="I259" i="2"/>
  <c r="J259" i="2" s="1"/>
  <c r="K259" i="2" s="1"/>
  <c r="M258" i="2"/>
  <c r="I258" i="2"/>
  <c r="J258" i="2" s="1"/>
  <c r="K258" i="2" s="1"/>
  <c r="M257" i="2"/>
  <c r="I257" i="2"/>
  <c r="J257" i="2" s="1"/>
  <c r="K257" i="2" s="1"/>
  <c r="M256" i="2"/>
  <c r="I256" i="2"/>
  <c r="J256" i="2" s="1"/>
  <c r="K256" i="2" s="1"/>
  <c r="M255" i="2"/>
  <c r="I255" i="2"/>
  <c r="J255" i="2" s="1"/>
  <c r="K255" i="2" s="1"/>
  <c r="M254" i="2"/>
  <c r="I254" i="2"/>
  <c r="J254" i="2" s="1"/>
  <c r="K254" i="2" s="1"/>
  <c r="M253" i="2"/>
  <c r="I253" i="2"/>
  <c r="J253" i="2" s="1"/>
  <c r="K253" i="2" s="1"/>
  <c r="M252" i="2"/>
  <c r="I252" i="2"/>
  <c r="J252" i="2" s="1"/>
  <c r="K252" i="2" s="1"/>
  <c r="M251" i="2"/>
  <c r="I251" i="2"/>
  <c r="J251" i="2" s="1"/>
  <c r="K251" i="2" s="1"/>
  <c r="M250" i="2"/>
  <c r="I250" i="2"/>
  <c r="J250" i="2" s="1"/>
  <c r="K250" i="2" s="1"/>
  <c r="M249" i="2"/>
  <c r="I249" i="2"/>
  <c r="J249" i="2" s="1"/>
  <c r="K249" i="2" s="1"/>
  <c r="M248" i="2"/>
  <c r="I248" i="2"/>
  <c r="J248" i="2" s="1"/>
  <c r="K248" i="2" s="1"/>
  <c r="M247" i="2"/>
  <c r="I247" i="2"/>
  <c r="J247" i="2" s="1"/>
  <c r="K247" i="2" s="1"/>
  <c r="M246" i="2"/>
  <c r="I246" i="2"/>
  <c r="J246" i="2" s="1"/>
  <c r="K246" i="2" s="1"/>
  <c r="M245" i="2"/>
  <c r="I245" i="2"/>
  <c r="J245" i="2" s="1"/>
  <c r="K245" i="2" s="1"/>
  <c r="M244" i="2"/>
  <c r="I244" i="2"/>
  <c r="J244" i="2" s="1"/>
  <c r="K244" i="2" s="1"/>
  <c r="M243" i="2"/>
  <c r="I243" i="2"/>
  <c r="J243" i="2" s="1"/>
  <c r="K243" i="2" s="1"/>
  <c r="M242" i="2"/>
  <c r="I242" i="2"/>
  <c r="J242" i="2" s="1"/>
  <c r="K242" i="2" s="1"/>
  <c r="M241" i="2"/>
  <c r="I241" i="2"/>
  <c r="J241" i="2" s="1"/>
  <c r="K241" i="2" s="1"/>
  <c r="M240" i="2"/>
  <c r="I240" i="2"/>
  <c r="J240" i="2" s="1"/>
  <c r="K240" i="2" s="1"/>
  <c r="M58" i="4"/>
  <c r="I58" i="4"/>
  <c r="J58" i="4" s="1"/>
  <c r="K58" i="4" s="1"/>
  <c r="M57" i="4"/>
  <c r="I57" i="4"/>
  <c r="J57" i="4" s="1"/>
  <c r="K57" i="4" s="1"/>
  <c r="M56" i="4"/>
  <c r="I56" i="4"/>
  <c r="J56" i="4" s="1"/>
  <c r="K56" i="4" s="1"/>
  <c r="K11" i="4" l="1"/>
  <c r="J24" i="4"/>
  <c r="M12" i="5"/>
  <c r="L12" i="5"/>
  <c r="I12" i="5"/>
  <c r="J12" i="5" s="1"/>
  <c r="K12" i="5" s="1"/>
  <c r="M237" i="2"/>
  <c r="I237" i="2"/>
  <c r="J237" i="2" s="1"/>
  <c r="K237" i="2" s="1"/>
  <c r="M236" i="2"/>
  <c r="I236" i="2"/>
  <c r="J236" i="2" s="1"/>
  <c r="K236" i="2" s="1"/>
  <c r="M235" i="2"/>
  <c r="I235" i="2"/>
  <c r="J235" i="2" s="1"/>
  <c r="K235" i="2" s="1"/>
  <c r="M234" i="2"/>
  <c r="I234" i="2"/>
  <c r="J234" i="2" s="1"/>
  <c r="K234" i="2" s="1"/>
  <c r="M233" i="2"/>
  <c r="I233" i="2"/>
  <c r="J233" i="2" s="1"/>
  <c r="K233" i="2" s="1"/>
  <c r="M232" i="2"/>
  <c r="I232" i="2"/>
  <c r="J232" i="2" s="1"/>
  <c r="K232" i="2" s="1"/>
  <c r="M231" i="2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M228" i="2"/>
  <c r="I228" i="2"/>
  <c r="J228" i="2" s="1"/>
  <c r="K228" i="2" s="1"/>
  <c r="M227" i="2"/>
  <c r="I227" i="2"/>
  <c r="J227" i="2" s="1"/>
  <c r="K227" i="2" s="1"/>
  <c r="M226" i="2"/>
  <c r="I226" i="2"/>
  <c r="J226" i="2" s="1"/>
  <c r="K226" i="2" s="1"/>
  <c r="M225" i="2"/>
  <c r="I225" i="2"/>
  <c r="J225" i="2" s="1"/>
  <c r="K225" i="2" s="1"/>
  <c r="M224" i="2"/>
  <c r="I224" i="2"/>
  <c r="M223" i="2"/>
  <c r="I223" i="2"/>
  <c r="J223" i="2" s="1"/>
  <c r="K223" i="2" s="1"/>
  <c r="M222" i="2"/>
  <c r="I222" i="2"/>
  <c r="J222" i="2" s="1"/>
  <c r="K222" i="2" s="1"/>
  <c r="M221" i="2"/>
  <c r="I221" i="2"/>
  <c r="M220" i="2"/>
  <c r="I220" i="2"/>
  <c r="M219" i="2"/>
  <c r="I219" i="2"/>
  <c r="M218" i="2"/>
  <c r="I218" i="2"/>
  <c r="J218" i="2" s="1"/>
  <c r="K218" i="2" s="1"/>
  <c r="M217" i="2"/>
  <c r="I217" i="2"/>
  <c r="J217" i="2" s="1"/>
  <c r="K217" i="2" s="1"/>
  <c r="M216" i="2"/>
  <c r="I216" i="2"/>
  <c r="J216" i="2" s="1"/>
  <c r="K216" i="2" s="1"/>
  <c r="M215" i="2"/>
  <c r="I215" i="2"/>
  <c r="J215" i="2" s="1"/>
  <c r="K215" i="2" s="1"/>
  <c r="M214" i="2"/>
  <c r="I214" i="2"/>
  <c r="J214" i="2" s="1"/>
  <c r="K214" i="2" s="1"/>
  <c r="M213" i="2"/>
  <c r="I213" i="2"/>
  <c r="J213" i="2" s="1"/>
  <c r="K213" i="2" s="1"/>
  <c r="M212" i="2"/>
  <c r="I212" i="2"/>
  <c r="J212" i="2" s="1"/>
  <c r="K212" i="2" s="1"/>
  <c r="M211" i="2"/>
  <c r="I211" i="2"/>
  <c r="J211" i="2" s="1"/>
  <c r="K211" i="2" s="1"/>
  <c r="M210" i="2"/>
  <c r="I210" i="2"/>
  <c r="J210" i="2" s="1"/>
  <c r="K210" i="2" s="1"/>
  <c r="M209" i="2"/>
  <c r="I209" i="2"/>
  <c r="J209" i="2" s="1"/>
  <c r="K209" i="2" s="1"/>
  <c r="M208" i="2"/>
  <c r="I208" i="2"/>
  <c r="J208" i="2" s="1"/>
  <c r="K208" i="2" s="1"/>
  <c r="M207" i="2"/>
  <c r="I207" i="2"/>
  <c r="J207" i="2" s="1"/>
  <c r="K207" i="2" s="1"/>
  <c r="M206" i="2"/>
  <c r="I206" i="2"/>
  <c r="J206" i="2" s="1"/>
  <c r="K206" i="2" s="1"/>
  <c r="M205" i="2"/>
  <c r="I205" i="2"/>
  <c r="M204" i="2"/>
  <c r="I204" i="2"/>
  <c r="J204" i="2" s="1"/>
  <c r="K204" i="2" s="1"/>
  <c r="J224" i="2" l="1"/>
  <c r="J221" i="2"/>
  <c r="J205" i="2"/>
  <c r="J220" i="2"/>
  <c r="J219" i="2"/>
  <c r="K224" i="2" l="1"/>
  <c r="K221" i="2"/>
  <c r="K205" i="2"/>
  <c r="K220" i="2"/>
  <c r="K219" i="2"/>
  <c r="M347" i="1"/>
  <c r="L347" i="1"/>
  <c r="I347" i="1"/>
  <c r="J347" i="1" s="1"/>
  <c r="K347" i="1" s="1"/>
  <c r="M346" i="1"/>
  <c r="L346" i="1"/>
  <c r="I346" i="1"/>
  <c r="J346" i="1" s="1"/>
  <c r="K346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I568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J111" i="1" l="1"/>
  <c r="J568" i="1" s="1"/>
  <c r="J106" i="1"/>
  <c r="K111" i="1" l="1"/>
  <c r="K106" i="1"/>
  <c r="I367" i="2"/>
  <c r="J367" i="2" s="1"/>
  <c r="K367" i="2" s="1"/>
  <c r="I366" i="2"/>
  <c r="J366" i="2" s="1"/>
  <c r="K366" i="2" s="1"/>
  <c r="I365" i="2"/>
  <c r="J365" i="2" s="1"/>
  <c r="K365" i="2" s="1"/>
  <c r="M364" i="2"/>
  <c r="I364" i="2"/>
  <c r="J364" i="2" s="1"/>
  <c r="K364" i="2" s="1"/>
  <c r="I363" i="2"/>
  <c r="J363" i="2" s="1"/>
  <c r="K363" i="2" s="1"/>
  <c r="M362" i="2"/>
  <c r="I362" i="2"/>
  <c r="J362" i="2" s="1"/>
  <c r="K362" i="2" s="1"/>
  <c r="M361" i="2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M351" i="2"/>
  <c r="I351" i="2"/>
  <c r="J351" i="2" s="1"/>
  <c r="K351" i="2" s="1"/>
  <c r="M350" i="2"/>
  <c r="I350" i="2"/>
  <c r="J350" i="2" s="1"/>
  <c r="K350" i="2" s="1"/>
  <c r="I349" i="2"/>
  <c r="J349" i="2" s="1"/>
  <c r="K349" i="2" s="1"/>
  <c r="I348" i="2"/>
  <c r="J348" i="2" s="1"/>
  <c r="K348" i="2" s="1"/>
  <c r="M347" i="2"/>
  <c r="I347" i="2"/>
  <c r="J347" i="2" s="1"/>
  <c r="K347" i="2" s="1"/>
  <c r="I346" i="2"/>
  <c r="J346" i="2" s="1"/>
  <c r="K346" i="2" s="1"/>
  <c r="M345" i="2"/>
  <c r="I345" i="2"/>
  <c r="J345" i="2" s="1"/>
  <c r="K345" i="2" s="1"/>
  <c r="I344" i="2"/>
  <c r="J344" i="2" s="1"/>
  <c r="K344" i="2" s="1"/>
  <c r="I343" i="2"/>
  <c r="J343" i="2" s="1"/>
  <c r="K343" i="2" s="1"/>
  <c r="M74" i="5" l="1"/>
  <c r="I74" i="5"/>
  <c r="J74" i="5" s="1"/>
  <c r="K74" i="5" s="1"/>
  <c r="I73" i="5"/>
  <c r="J73" i="5" s="1"/>
  <c r="K73" i="5" s="1"/>
  <c r="I72" i="5"/>
  <c r="J72" i="5" s="1"/>
  <c r="K72" i="5" s="1"/>
  <c r="I11" i="1" l="1"/>
  <c r="J11" i="1" s="1"/>
  <c r="K11" i="1" s="1"/>
  <c r="I10" i="1"/>
  <c r="J10" i="1" s="1"/>
  <c r="I9" i="1"/>
  <c r="J9" i="1" s="1"/>
  <c r="I75" i="5" l="1"/>
  <c r="J75" i="5" s="1"/>
  <c r="K75" i="5" s="1"/>
  <c r="M71" i="5"/>
  <c r="I71" i="5"/>
  <c r="J71" i="5" s="1"/>
  <c r="K71" i="5" s="1"/>
  <c r="I50" i="5"/>
  <c r="J50" i="5" s="1"/>
  <c r="K50" i="5" s="1"/>
  <c r="M49" i="5"/>
  <c r="L49" i="5"/>
  <c r="I49" i="5"/>
  <c r="I89" i="5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I335" i="2"/>
  <c r="J335" i="2" s="1"/>
  <c r="K335" i="2" s="1"/>
  <c r="I334" i="2"/>
  <c r="J334" i="2" s="1"/>
  <c r="K334" i="2" s="1"/>
  <c r="I333" i="2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M326" i="2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I319" i="2"/>
  <c r="I318" i="2"/>
  <c r="J318" i="2" s="1"/>
  <c r="K318" i="2" s="1"/>
  <c r="I317" i="2"/>
  <c r="J317" i="2" s="1"/>
  <c r="K317" i="2" s="1"/>
  <c r="I316" i="2"/>
  <c r="J316" i="2" s="1"/>
  <c r="K316" i="2" s="1"/>
  <c r="I315" i="2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15" i="2" l="1"/>
  <c r="I512" i="2"/>
  <c r="J333" i="2"/>
  <c r="J327" i="2"/>
  <c r="J307" i="2"/>
  <c r="J336" i="2"/>
  <c r="J320" i="2"/>
  <c r="J49" i="5"/>
  <c r="J89" i="5" s="1"/>
  <c r="J319" i="2"/>
  <c r="M11" i="2"/>
  <c r="L11" i="2"/>
  <c r="I11" i="2"/>
  <c r="J11" i="2" s="1"/>
  <c r="K11" i="2" s="1"/>
  <c r="I10" i="2"/>
  <c r="J10" i="2" s="1"/>
  <c r="K10" i="2" s="1"/>
  <c r="K315" i="2" l="1"/>
  <c r="J512" i="2"/>
  <c r="K333" i="2"/>
  <c r="K327" i="2"/>
  <c r="K307" i="2"/>
  <c r="K336" i="2"/>
  <c r="K49" i="5"/>
  <c r="K320" i="2"/>
  <c r="K319" i="2"/>
  <c r="I239" i="2"/>
  <c r="J239" i="2" s="1"/>
  <c r="K239" i="2" s="1"/>
  <c r="I238" i="2"/>
  <c r="J238" i="2" s="1"/>
  <c r="K238" i="2" s="1"/>
  <c r="I136" i="2"/>
  <c r="I135" i="2"/>
  <c r="J135" i="2" s="1"/>
  <c r="K135" i="2" s="1"/>
  <c r="J136" i="2" l="1"/>
  <c r="K136" i="2" l="1"/>
  <c r="K24" i="4"/>
  <c r="I11" i="5" l="1"/>
  <c r="J11" i="5" s="1"/>
  <c r="K11" i="5" s="1"/>
  <c r="I10" i="5"/>
  <c r="J10" i="5" s="1"/>
  <c r="K10" i="5" s="1"/>
  <c r="I9" i="4" l="1"/>
  <c r="J9" i="4" s="1"/>
  <c r="K9" i="4" s="1"/>
  <c r="I60" i="4" l="1"/>
  <c r="I59" i="4"/>
  <c r="J60" i="4" l="1"/>
  <c r="J59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K60" i="4" l="1"/>
  <c r="J15" i="3"/>
  <c r="J20" i="3" s="1"/>
  <c r="I20" i="3"/>
  <c r="K59" i="4"/>
  <c r="J16" i="3"/>
  <c r="K16" i="3" s="1"/>
  <c r="I48" i="5"/>
  <c r="J48" i="5" s="1"/>
  <c r="K48" i="5" s="1"/>
  <c r="I47" i="5"/>
  <c r="J47" i="5" s="1"/>
  <c r="K47" i="5" s="1"/>
  <c r="I46" i="5"/>
  <c r="J46" i="5" s="1"/>
  <c r="K46" i="5" s="1"/>
  <c r="I27" i="4"/>
  <c r="J27" i="4" s="1"/>
  <c r="K27" i="4" s="1"/>
  <c r="I9" i="2" l="1"/>
  <c r="J9" i="2" s="1"/>
  <c r="K9" i="2" s="1"/>
  <c r="I134" i="2" l="1"/>
  <c r="J134" i="2" s="1"/>
  <c r="K134" i="2" s="1"/>
  <c r="I133" i="2"/>
  <c r="J133" i="2" s="1"/>
  <c r="K133" i="2" s="1"/>
  <c r="I132" i="2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72" i="1"/>
  <c r="J72" i="1" s="1"/>
  <c r="K72" i="1" s="1"/>
  <c r="L72" i="1"/>
  <c r="M72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J132" i="2" l="1"/>
  <c r="K132" i="2" l="1"/>
  <c r="M10" i="1" l="1"/>
  <c r="L10" i="1"/>
  <c r="K10" i="1"/>
  <c r="M9" i="1"/>
  <c r="L9" i="1"/>
  <c r="K9" i="1"/>
  <c r="L42" i="1" l="1"/>
  <c r="M42" i="1"/>
  <c r="I26" i="4"/>
  <c r="J26" i="4" s="1"/>
  <c r="K26" i="4" s="1"/>
  <c r="I9" i="5" l="1"/>
  <c r="J9" i="5" s="1"/>
  <c r="K9" i="5" s="1"/>
  <c r="I8" i="5"/>
  <c r="I127" i="2"/>
  <c r="J127" i="2" s="1"/>
  <c r="K127" i="2" s="1"/>
  <c r="I126" i="2"/>
  <c r="J126" i="2" s="1"/>
  <c r="K126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K108" i="4" l="1"/>
  <c r="K42" i="1" l="1"/>
  <c r="I44" i="2" l="1"/>
  <c r="J44" i="2" s="1"/>
  <c r="K44" i="2" s="1"/>
  <c r="K512" i="2" l="1"/>
  <c r="K568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188" i="2" l="1"/>
  <c r="L159" i="2"/>
  <c r="L152" i="2"/>
  <c r="L145" i="2"/>
  <c r="L141" i="2"/>
  <c r="L137" i="2"/>
  <c r="L174" i="2"/>
  <c r="L196" i="2"/>
  <c r="L184" i="2"/>
  <c r="L180" i="2"/>
  <c r="L148" i="2"/>
  <c r="L202" i="2"/>
  <c r="L191" i="2"/>
  <c r="L169" i="2"/>
  <c r="L162" i="2"/>
  <c r="L189" i="2"/>
  <c r="L187" i="2"/>
  <c r="L158" i="2"/>
  <c r="L151" i="2"/>
  <c r="L144" i="2"/>
  <c r="L140" i="2"/>
  <c r="L200" i="2"/>
  <c r="L167" i="2"/>
  <c r="L142" i="2"/>
  <c r="L198" i="2"/>
  <c r="L183" i="2"/>
  <c r="L179" i="2"/>
  <c r="L160" i="2"/>
  <c r="L194" i="2"/>
  <c r="L154" i="2"/>
  <c r="L138" i="2"/>
  <c r="L177" i="2"/>
  <c r="L150" i="2"/>
  <c r="L143" i="2"/>
  <c r="L139" i="2"/>
  <c r="L185" i="2"/>
  <c r="L197" i="2"/>
  <c r="L182" i="2"/>
  <c r="L178" i="2"/>
  <c r="L181" i="2"/>
  <c r="L193" i="2"/>
  <c r="L171" i="2"/>
  <c r="L164" i="2"/>
  <c r="L192" i="2"/>
  <c r="L170" i="2"/>
  <c r="L163" i="2"/>
  <c r="L156" i="2"/>
  <c r="L503" i="2"/>
  <c r="L469" i="2"/>
  <c r="L497" i="2"/>
  <c r="L486" i="2"/>
  <c r="L452" i="2"/>
  <c r="L496" i="2"/>
  <c r="L499" i="2"/>
  <c r="L489" i="2"/>
  <c r="L484" i="2"/>
  <c r="L454" i="2"/>
  <c r="L449" i="2"/>
  <c r="L487" i="2"/>
  <c r="L460" i="2"/>
  <c r="L389" i="2"/>
  <c r="L411" i="2"/>
  <c r="L405" i="2"/>
  <c r="L368" i="2"/>
  <c r="L70" i="5"/>
  <c r="L63" i="5"/>
  <c r="L56" i="5"/>
  <c r="L60" i="5"/>
  <c r="L69" i="5"/>
  <c r="L55" i="5"/>
  <c r="L58" i="5"/>
  <c r="L68" i="5"/>
  <c r="L61" i="5"/>
  <c r="L57" i="5"/>
  <c r="L67" i="5"/>
  <c r="L80" i="5"/>
  <c r="L85" i="5"/>
  <c r="L79" i="5"/>
  <c r="L84" i="5"/>
  <c r="L82" i="5"/>
  <c r="L74" i="5"/>
  <c r="L71" i="5"/>
  <c r="L26" i="5"/>
  <c r="L31" i="5"/>
  <c r="L39" i="5"/>
  <c r="L38" i="5"/>
  <c r="L106" i="4"/>
  <c r="L96" i="4"/>
  <c r="L92" i="4"/>
  <c r="L102" i="4"/>
  <c r="L105" i="4"/>
  <c r="L95" i="4"/>
  <c r="L91" i="4"/>
  <c r="L101" i="4"/>
  <c r="L94" i="4"/>
  <c r="L100" i="4"/>
  <c r="L90" i="4"/>
  <c r="L97" i="4"/>
  <c r="L69" i="4"/>
  <c r="L62" i="4"/>
  <c r="L72" i="4"/>
  <c r="L12" i="4"/>
  <c r="L11" i="4"/>
  <c r="L27" i="2"/>
  <c r="L24" i="2"/>
  <c r="L32" i="2"/>
  <c r="L28" i="2"/>
  <c r="L33" i="2"/>
  <c r="L23" i="2"/>
  <c r="L30" i="2"/>
  <c r="L22" i="2"/>
  <c r="L36" i="2"/>
  <c r="L83" i="5"/>
  <c r="L81" i="5"/>
  <c r="L43" i="4"/>
  <c r="L46" i="4"/>
  <c r="L42" i="4"/>
  <c r="L45" i="4"/>
  <c r="L38" i="4"/>
  <c r="L44" i="4"/>
  <c r="L79" i="4"/>
  <c r="L85" i="4"/>
  <c r="L65" i="4"/>
  <c r="L74" i="4"/>
  <c r="L73" i="4"/>
  <c r="L29" i="4"/>
  <c r="L125" i="2"/>
  <c r="L102" i="2"/>
  <c r="L98" i="2"/>
  <c r="L94" i="2"/>
  <c r="L111" i="2"/>
  <c r="L105" i="2"/>
  <c r="L124" i="2"/>
  <c r="L99" i="2"/>
  <c r="L97" i="2"/>
  <c r="L93" i="2"/>
  <c r="L120" i="2"/>
  <c r="L104" i="2"/>
  <c r="L123" i="2"/>
  <c r="L116" i="2"/>
  <c r="L100" i="2"/>
  <c r="L96" i="2"/>
  <c r="L92" i="2"/>
  <c r="L91" i="2"/>
  <c r="L119" i="2"/>
  <c r="L95" i="2"/>
  <c r="L470" i="2"/>
  <c r="L505" i="2"/>
  <c r="L456" i="2"/>
  <c r="L475" i="2"/>
  <c r="L477" i="2"/>
  <c r="L474" i="2"/>
  <c r="L479" i="2"/>
  <c r="L465" i="2"/>
  <c r="L481" i="2"/>
  <c r="L495" i="2"/>
  <c r="L455" i="2"/>
  <c r="L476" i="2"/>
  <c r="L480" i="2"/>
  <c r="L472" i="2"/>
  <c r="L447" i="2"/>
  <c r="L401" i="2"/>
  <c r="L421" i="2"/>
  <c r="L395" i="2"/>
  <c r="L398" i="2"/>
  <c r="L423" i="2"/>
  <c r="L422" i="2"/>
  <c r="L13" i="4"/>
  <c r="L15" i="4"/>
  <c r="L14" i="4"/>
  <c r="L31" i="2"/>
  <c r="L34" i="2"/>
  <c r="L29" i="2"/>
  <c r="L40" i="2"/>
  <c r="L39" i="2"/>
  <c r="L35" i="2"/>
  <c r="L87" i="5"/>
  <c r="L77" i="5"/>
  <c r="L84" i="4"/>
  <c r="L77" i="4"/>
  <c r="L80" i="4"/>
  <c r="L70" i="4"/>
  <c r="L68" i="4"/>
  <c r="L87" i="4"/>
  <c r="L63" i="4"/>
  <c r="L83" i="4"/>
  <c r="L78" i="4"/>
  <c r="L76" i="4"/>
  <c r="L86" i="4"/>
  <c r="L82" i="4"/>
  <c r="L75" i="4"/>
  <c r="L81" i="4"/>
  <c r="L64" i="4"/>
  <c r="L61" i="4"/>
  <c r="L88" i="4"/>
  <c r="L67" i="4"/>
  <c r="L51" i="4"/>
  <c r="L37" i="2"/>
  <c r="L502" i="2"/>
  <c r="L492" i="2"/>
  <c r="L464" i="2"/>
  <c r="L508" i="2"/>
  <c r="L467" i="2"/>
  <c r="L457" i="2"/>
  <c r="L501" i="2"/>
  <c r="L482" i="2"/>
  <c r="L473" i="2"/>
  <c r="L504" i="2"/>
  <c r="L491" i="2"/>
  <c r="L488" i="2"/>
  <c r="L485" i="2"/>
  <c r="L451" i="2"/>
  <c r="L461" i="2"/>
  <c r="L507" i="2"/>
  <c r="L466" i="2"/>
  <c r="L463" i="2"/>
  <c r="L483" i="2"/>
  <c r="L500" i="2"/>
  <c r="L494" i="2"/>
  <c r="L510" i="2"/>
  <c r="L478" i="2"/>
  <c r="L459" i="2"/>
  <c r="L450" i="2"/>
  <c r="L462" i="2"/>
  <c r="L506" i="2"/>
  <c r="L471" i="2"/>
  <c r="L468" i="2"/>
  <c r="L458" i="2"/>
  <c r="L435" i="2"/>
  <c r="L391" i="2"/>
  <c r="L375" i="2"/>
  <c r="L382" i="2"/>
  <c r="L434" i="2"/>
  <c r="L414" i="2"/>
  <c r="L438" i="2"/>
  <c r="L397" i="2"/>
  <c r="L437" i="2"/>
  <c r="L417" i="2"/>
  <c r="L246" i="2"/>
  <c r="L231" i="2"/>
  <c r="L76" i="5"/>
  <c r="L78" i="5"/>
  <c r="L51" i="2"/>
  <c r="L57" i="2"/>
  <c r="L62" i="2"/>
  <c r="L65" i="2"/>
  <c r="L55" i="2"/>
  <c r="L61" i="2"/>
  <c r="L50" i="2"/>
  <c r="L53" i="2"/>
  <c r="L64" i="2"/>
  <c r="L54" i="2"/>
  <c r="L60" i="2"/>
  <c r="L63" i="2"/>
  <c r="L430" i="2"/>
  <c r="L413" i="2"/>
  <c r="L409" i="2"/>
  <c r="L404" i="2"/>
  <c r="L433" i="2"/>
  <c r="L399" i="2"/>
  <c r="L436" i="2"/>
  <c r="L424" i="2"/>
  <c r="L439" i="2"/>
  <c r="L428" i="2"/>
  <c r="L384" i="2"/>
  <c r="L380" i="2"/>
  <c r="L432" i="2"/>
  <c r="L431" i="2"/>
  <c r="L427" i="2"/>
  <c r="L410" i="2"/>
  <c r="L402" i="2"/>
  <c r="L269" i="2"/>
  <c r="L271" i="2"/>
  <c r="L263" i="2"/>
  <c r="L289" i="2"/>
  <c r="L225" i="2"/>
  <c r="L224" i="2"/>
  <c r="L228" i="2"/>
  <c r="L226" i="2"/>
  <c r="L35" i="5"/>
  <c r="L16" i="5"/>
  <c r="L22" i="5"/>
  <c r="L40" i="5"/>
  <c r="L15" i="5"/>
  <c r="L33" i="4"/>
  <c r="L30" i="4"/>
  <c r="L32" i="4"/>
  <c r="L35" i="4"/>
  <c r="L28" i="4"/>
  <c r="L50" i="4"/>
  <c r="L53" i="4"/>
  <c r="L429" i="2"/>
  <c r="L420" i="2"/>
  <c r="L388" i="2"/>
  <c r="L371" i="2"/>
  <c r="L441" i="2"/>
  <c r="L426" i="2"/>
  <c r="L381" i="2"/>
  <c r="L374" i="2"/>
  <c r="L377" i="2"/>
  <c r="L370" i="2"/>
  <c r="L418" i="2"/>
  <c r="L444" i="2"/>
  <c r="L416" i="2"/>
  <c r="L394" i="2"/>
  <c r="L387" i="2"/>
  <c r="L369" i="2"/>
  <c r="L425" i="2"/>
  <c r="L419" i="2"/>
  <c r="L379" i="2"/>
  <c r="L440" i="2"/>
  <c r="L403" i="2"/>
  <c r="L400" i="2"/>
  <c r="L390" i="2"/>
  <c r="L373" i="2"/>
  <c r="L443" i="2"/>
  <c r="L406" i="2"/>
  <c r="L393" i="2"/>
  <c r="L386" i="2"/>
  <c r="L376" i="2"/>
  <c r="L446" i="2"/>
  <c r="L415" i="2"/>
  <c r="L412" i="2"/>
  <c r="L396" i="2"/>
  <c r="L392" i="2"/>
  <c r="L442" i="2"/>
  <c r="L408" i="2"/>
  <c r="L385" i="2"/>
  <c r="L372" i="2"/>
  <c r="L445" i="2"/>
  <c r="L378" i="2"/>
  <c r="L275" i="2"/>
  <c r="L261" i="2"/>
  <c r="L250" i="2"/>
  <c r="L244" i="2"/>
  <c r="L300" i="2"/>
  <c r="L279" i="2"/>
  <c r="L260" i="2"/>
  <c r="L249" i="2"/>
  <c r="L267" i="2"/>
  <c r="L304" i="2"/>
  <c r="L286" i="2"/>
  <c r="L287" i="2"/>
  <c r="L282" i="2"/>
  <c r="L290" i="2"/>
  <c r="L241" i="2"/>
  <c r="L205" i="2"/>
  <c r="L237" i="2"/>
  <c r="L220" i="2"/>
  <c r="L218" i="2"/>
  <c r="L229" i="2"/>
  <c r="L236" i="2"/>
  <c r="L223" i="2"/>
  <c r="L54" i="4"/>
  <c r="L58" i="4"/>
  <c r="L10" i="4"/>
  <c r="L264" i="2"/>
  <c r="L254" i="2"/>
  <c r="L302" i="2"/>
  <c r="L283" i="2"/>
  <c r="L280" i="2"/>
  <c r="L277" i="2"/>
  <c r="L247" i="2"/>
  <c r="L303" i="2"/>
  <c r="L305" i="2"/>
  <c r="L298" i="2"/>
  <c r="L295" i="2"/>
  <c r="L273" i="2"/>
  <c r="L257" i="2"/>
  <c r="L243" i="2"/>
  <c r="L270" i="2"/>
  <c r="L253" i="2"/>
  <c r="L240" i="2"/>
  <c r="L301" i="2"/>
  <c r="L291" i="2"/>
  <c r="L288" i="2"/>
  <c r="L276" i="2"/>
  <c r="L278" i="2"/>
  <c r="L297" i="2"/>
  <c r="L294" i="2"/>
  <c r="L285" i="2"/>
  <c r="L256" i="2"/>
  <c r="L272" i="2"/>
  <c r="L266" i="2"/>
  <c r="L252" i="2"/>
  <c r="L268" i="2"/>
  <c r="L262" i="2"/>
  <c r="L259" i="2"/>
  <c r="L293" i="2"/>
  <c r="L248" i="2"/>
  <c r="L245" i="2"/>
  <c r="L242" i="2"/>
  <c r="L296" i="2"/>
  <c r="L284" i="2"/>
  <c r="L281" i="2"/>
  <c r="L265" i="2"/>
  <c r="L255" i="2"/>
  <c r="L251" i="2"/>
  <c r="L306" i="2"/>
  <c r="L299" i="2"/>
  <c r="L292" i="2"/>
  <c r="L274" i="2"/>
  <c r="L258" i="2"/>
  <c r="L52" i="4"/>
  <c r="L55" i="4"/>
  <c r="L57" i="4"/>
  <c r="L56" i="4"/>
  <c r="L227" i="2"/>
  <c r="L211" i="2"/>
  <c r="L204" i="2"/>
  <c r="L212" i="2"/>
  <c r="L230" i="2"/>
  <c r="L221" i="2"/>
  <c r="L207" i="2"/>
  <c r="L233" i="2"/>
  <c r="L214" i="2"/>
  <c r="L219" i="2"/>
  <c r="L217" i="2"/>
  <c r="L210" i="2"/>
  <c r="L232" i="2"/>
  <c r="L213" i="2"/>
  <c r="L206" i="2"/>
  <c r="L222" i="2"/>
  <c r="L235" i="2"/>
  <c r="L216" i="2"/>
  <c r="L209" i="2"/>
  <c r="L234" i="2"/>
  <c r="L215" i="2"/>
  <c r="L208" i="2"/>
  <c r="L350" i="2"/>
  <c r="L347" i="2"/>
  <c r="L364" i="2"/>
  <c r="L362" i="2"/>
  <c r="L351" i="2"/>
  <c r="L361" i="2"/>
  <c r="L345" i="2"/>
  <c r="L326" i="2"/>
  <c r="L367" i="2"/>
  <c r="L357" i="2"/>
  <c r="L344" i="2"/>
  <c r="L343" i="2"/>
  <c r="L360" i="2"/>
  <c r="L353" i="2"/>
  <c r="L346" i="2"/>
  <c r="L363" i="2"/>
  <c r="L356" i="2"/>
  <c r="L366" i="2"/>
  <c r="L359" i="2"/>
  <c r="L352" i="2"/>
  <c r="L349" i="2"/>
  <c r="L365" i="2"/>
  <c r="L355" i="2"/>
  <c r="L354" i="2"/>
  <c r="L358" i="2"/>
  <c r="L348" i="2"/>
  <c r="L342" i="2"/>
  <c r="L325" i="2"/>
  <c r="L324" i="2"/>
  <c r="L337" i="2"/>
  <c r="L60" i="4"/>
  <c r="M60" i="4"/>
  <c r="L72" i="5"/>
  <c r="L73" i="5"/>
  <c r="L50" i="5"/>
  <c r="L75" i="5"/>
  <c r="L46" i="5"/>
  <c r="L48" i="5"/>
  <c r="L47" i="5"/>
  <c r="M72" i="5"/>
  <c r="M73" i="5"/>
  <c r="M50" i="5"/>
  <c r="M75" i="5"/>
  <c r="M46" i="5"/>
  <c r="M48" i="5"/>
  <c r="M47" i="5"/>
  <c r="L336" i="2"/>
  <c r="L320" i="2"/>
  <c r="L329" i="2"/>
  <c r="L341" i="2"/>
  <c r="L333" i="2"/>
  <c r="L323" i="2"/>
  <c r="L331" i="2"/>
  <c r="L317" i="2"/>
  <c r="L319" i="2"/>
  <c r="L332" i="2"/>
  <c r="L322" i="2"/>
  <c r="L316" i="2"/>
  <c r="L335" i="2"/>
  <c r="L309" i="2"/>
  <c r="L338" i="2"/>
  <c r="L328" i="2"/>
  <c r="L312" i="2"/>
  <c r="L321" i="2"/>
  <c r="L315" i="2"/>
  <c r="L334" i="2"/>
  <c r="L318" i="2"/>
  <c r="L308" i="2"/>
  <c r="L327" i="2"/>
  <c r="L311" i="2"/>
  <c r="L339" i="2"/>
  <c r="L314" i="2"/>
  <c r="L340" i="2"/>
  <c r="L330" i="2"/>
  <c r="L307" i="2"/>
  <c r="L310" i="2"/>
  <c r="L313" i="2"/>
  <c r="L10" i="2"/>
  <c r="L59" i="4"/>
  <c r="M59" i="4"/>
  <c r="L135" i="2"/>
  <c r="L238" i="2"/>
  <c r="L239" i="2"/>
  <c r="L136" i="2"/>
  <c r="L10" i="5"/>
  <c r="L11" i="5"/>
  <c r="M10" i="5"/>
  <c r="M11" i="5"/>
  <c r="L9" i="4"/>
  <c r="M9" i="4"/>
  <c r="L108" i="4"/>
  <c r="M108" i="4"/>
  <c r="L27" i="4"/>
  <c r="M27" i="4"/>
  <c r="L11" i="3"/>
  <c r="L18" i="3"/>
  <c r="L17" i="3"/>
  <c r="M11" i="3"/>
  <c r="M18" i="3"/>
  <c r="M17" i="3"/>
  <c r="L9" i="2"/>
  <c r="L129" i="2"/>
  <c r="L133" i="2"/>
  <c r="L128" i="2"/>
  <c r="L132" i="2"/>
  <c r="L134" i="2"/>
  <c r="L131" i="2"/>
  <c r="L130" i="2"/>
  <c r="L26" i="4"/>
  <c r="M26" i="4"/>
  <c r="L9" i="5"/>
  <c r="M9" i="5"/>
  <c r="L127" i="2"/>
  <c r="L87" i="2"/>
  <c r="L78" i="2"/>
  <c r="L67" i="2"/>
  <c r="L46" i="2"/>
  <c r="L81" i="2"/>
  <c r="L74" i="2"/>
  <c r="L69" i="2"/>
  <c r="L126" i="2"/>
  <c r="L86" i="2"/>
  <c r="L71" i="2"/>
  <c r="L49" i="2"/>
  <c r="L88" i="2"/>
  <c r="L83" i="2"/>
  <c r="L77" i="2"/>
  <c r="L73" i="2"/>
  <c r="L68" i="2"/>
  <c r="L45" i="2"/>
  <c r="L80" i="2"/>
  <c r="L84" i="2"/>
  <c r="L89" i="2"/>
  <c r="L85" i="2"/>
  <c r="L48" i="2"/>
  <c r="L47" i="2"/>
  <c r="L82" i="2"/>
  <c r="L76" i="2"/>
  <c r="L72" i="2"/>
  <c r="L79" i="2"/>
  <c r="L70" i="2"/>
  <c r="L75" i="2"/>
  <c r="L512" i="2"/>
  <c r="L24" i="4"/>
  <c r="M24" i="4"/>
  <c r="L44" i="2"/>
  <c r="L10" i="3"/>
  <c r="M10" i="3"/>
  <c r="L8" i="5"/>
  <c r="L44" i="5"/>
  <c r="L89" i="5"/>
  <c r="M8" i="5"/>
  <c r="M89" i="5"/>
  <c r="M44" i="5"/>
  <c r="L8" i="4"/>
  <c r="M8" i="4"/>
  <c r="L42" i="2"/>
  <c r="L8" i="2"/>
  <c r="K42" i="2" l="1"/>
  <c r="L568" i="1"/>
  <c r="M568" i="1" l="1"/>
  <c r="I10" i="3"/>
  <c r="J10" i="3" s="1"/>
  <c r="K10" i="3" l="1"/>
  <c r="M360" i="2" l="1"/>
  <c r="M353" i="2"/>
  <c r="M344" i="2"/>
  <c r="M363" i="2"/>
  <c r="M356" i="2"/>
  <c r="M366" i="2"/>
  <c r="M346" i="2"/>
  <c r="M343" i="2"/>
  <c r="M359" i="2"/>
  <c r="M352" i="2"/>
  <c r="M349" i="2"/>
  <c r="M365" i="2"/>
  <c r="M355" i="2"/>
  <c r="M367" i="2"/>
  <c r="M358" i="2"/>
  <c r="M348" i="2"/>
  <c r="M354" i="2"/>
  <c r="M357" i="2"/>
  <c r="M342" i="2"/>
  <c r="M325" i="2"/>
  <c r="M324" i="2"/>
  <c r="M337" i="2"/>
  <c r="M329" i="2"/>
  <c r="M341" i="2"/>
  <c r="M336" i="2"/>
  <c r="M320" i="2"/>
  <c r="M333" i="2"/>
  <c r="M323" i="2"/>
  <c r="M331" i="2"/>
  <c r="M319" i="2"/>
  <c r="M317" i="2"/>
  <c r="M335" i="2"/>
  <c r="M309" i="2"/>
  <c r="M338" i="2"/>
  <c r="M328" i="2"/>
  <c r="M312" i="2"/>
  <c r="M332" i="2"/>
  <c r="M321" i="2"/>
  <c r="M315" i="2"/>
  <c r="M334" i="2"/>
  <c r="M318" i="2"/>
  <c r="M308" i="2"/>
  <c r="M327" i="2"/>
  <c r="M311" i="2"/>
  <c r="M314" i="2"/>
  <c r="M340" i="2"/>
  <c r="M330" i="2"/>
  <c r="M307" i="2"/>
  <c r="M322" i="2"/>
  <c r="M310" i="2"/>
  <c r="M313" i="2"/>
  <c r="M339" i="2"/>
  <c r="M316" i="2"/>
  <c r="M10" i="2"/>
  <c r="M135" i="2"/>
  <c r="M239" i="2"/>
  <c r="M238" i="2"/>
  <c r="M136" i="2"/>
  <c r="M9" i="2"/>
  <c r="M129" i="2"/>
  <c r="M133" i="2"/>
  <c r="M128" i="2"/>
  <c r="M132" i="2"/>
  <c r="M131" i="2"/>
  <c r="M130" i="2"/>
  <c r="M134" i="2"/>
  <c r="M127" i="2"/>
  <c r="M87" i="2"/>
  <c r="M78" i="2"/>
  <c r="M67" i="2"/>
  <c r="M46" i="2"/>
  <c r="M84" i="2"/>
  <c r="M70" i="2"/>
  <c r="M81" i="2"/>
  <c r="M74" i="2"/>
  <c r="M69" i="2"/>
  <c r="M126" i="2"/>
  <c r="M86" i="2"/>
  <c r="M71" i="2"/>
  <c r="M49" i="2"/>
  <c r="M83" i="2"/>
  <c r="M77" i="2"/>
  <c r="M73" i="2"/>
  <c r="M68" i="2"/>
  <c r="M45" i="2"/>
  <c r="M88" i="2"/>
  <c r="M47" i="2"/>
  <c r="M80" i="2"/>
  <c r="M89" i="2"/>
  <c r="M85" i="2"/>
  <c r="M48" i="2"/>
  <c r="M82" i="2"/>
  <c r="M76" i="2"/>
  <c r="M72" i="2"/>
  <c r="M79" i="2"/>
  <c r="M75" i="2"/>
  <c r="M512" i="2"/>
  <c r="M44" i="2"/>
  <c r="M42" i="2"/>
  <c r="M8" i="2"/>
  <c r="I8" i="3" l="1"/>
  <c r="I9" i="3" l="1"/>
  <c r="I13" i="3" s="1"/>
  <c r="K89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<sst xmlns="http://schemas.openxmlformats.org/spreadsheetml/2006/main" count="2569" uniqueCount="573">
  <si>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</si>
  <si>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</si>
  <si>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</si>
  <si>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</si>
  <si>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</si>
  <si>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</si>
  <si>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</si>
  <si>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</si>
  <si>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</si>
  <si>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</si>
  <si>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</si>
  <si>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</si>
  <si>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</si>
  <si>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</si>
  <si>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</si>
  <si>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</si>
  <si>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</si>
  <si>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</si>
  <si>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</si>
  <si>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</si>
  <si>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</si>
  <si>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</si>
  <si>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</si>
  <si>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</si>
  <si>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</si>
  <si>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</si>
  <si>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</si>
  <si>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</si>
  <si>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</si>
  <si>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</si>
  <si>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</si>
  <si>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</si>
  <si>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</si>
  <si>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</si>
  <si>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</si>
  <si>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</si>
  <si>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</si>
  <si>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</si>
  <si>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FY2025 GENERAL FUND (DETAIL)</t>
  </si>
  <si>
    <t>FY2025 SCHOOL NUTRITION (DETAIL)</t>
  </si>
  <si>
    <t>FY2025 CAPITAL PROJECTS (DETAIL)</t>
  </si>
  <si>
    <t>FY2025 DEBT SERVICE (DETAIL)</t>
  </si>
  <si>
    <t>FY2025 SPECIAL REVENUE (DETAIL)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</si>
  <si>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</si>
  <si>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</si>
  <si>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</si>
  <si>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</si>
  <si>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</si>
  <si>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</si>
  <si>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</si>
  <si>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</si>
  <si>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</si>
  <si>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</si>
  <si>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</si>
  <si>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</si>
  <si>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</si>
  <si>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</si>
  <si>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</si>
  <si>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</si>
  <si>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</si>
  <si>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</si>
  <si>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</si>
  <si>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</si>
  <si>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</si>
  <si>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</si>
  <si>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</si>
  <si>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</si>
  <si>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</si>
  <si>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</si>
  <si>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</si>
  <si>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</si>
  <si>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</si>
  <si>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</si>
  <si>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</si>
  <si>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</si>
  <si>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</si>
  <si>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</si>
  <si>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</si>
  <si>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</si>
  <si>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</si>
  <si>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</si>
  <si>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</si>
  <si>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</si>
  <si>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</si>
  <si>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</si>
  <si>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</si>
  <si>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</si>
  <si>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</si>
  <si>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</si>
  <si>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</si>
  <si>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</si>
  <si>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</si>
  <si>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</si>
  <si>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</si>
  <si>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</si>
  <si>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</si>
  <si>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</si>
  <si>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</si>
  <si>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</si>
  <si>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</si>
  <si>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</si>
  <si>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</si>
  <si>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</si>
  <si>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</si>
  <si>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</si>
  <si>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</si>
  <si>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</si>
  <si>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</si>
  <si>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</si>
  <si>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</si>
  <si>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</si>
  <si>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</si>
  <si>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</si>
  <si>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</si>
  <si>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</si>
  <si>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</si>
  <si>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</si>
  <si>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</si>
  <si>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</si>
  <si>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</si>
  <si>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</si>
  <si>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</si>
  <si>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</si>
  <si>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</si>
  <si>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</si>
  <si>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516300</t>
  </si>
  <si>
    <t>SCH NURSE/SPEC EDUC NURSE LPN</t>
  </si>
  <si>
    <t>516400</t>
  </si>
  <si>
    <t>PHYS/OCCUP/SPEECH THERAPIST</t>
  </si>
  <si>
    <t>516500</t>
  </si>
  <si>
    <t>LIBRARIAN/MEDIA SPECIALIST</t>
  </si>
  <si>
    <t>517100</t>
  </si>
  <si>
    <t>TEACHER SUPT SPEC/DIAG/AUDIO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</si>
  <si>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</si>
  <si>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</si>
  <si>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</si>
  <si>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</si>
  <si>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</si>
  <si>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</si>
  <si>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</si>
  <si>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</si>
  <si>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</si>
  <si>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</si>
  <si>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</si>
  <si>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</si>
  <si>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</si>
  <si>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</si>
  <si>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</si>
  <si>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</si>
  <si>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</si>
  <si>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</si>
  <si>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</si>
  <si>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</si>
  <si>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524000</t>
  </si>
  <si>
    <t>EMPLOYEES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</si>
  <si>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</si>
  <si>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</si>
  <si>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</si>
  <si>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</si>
  <si>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</si>
  <si>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</si>
  <si>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</si>
  <si>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</si>
  <si>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</si>
  <si>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</si>
  <si>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</si>
  <si>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</si>
  <si>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</si>
  <si>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</si>
  <si>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</si>
  <si>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</si>
  <si>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</si>
  <si>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</si>
  <si>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</si>
  <si>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</si>
  <si>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</si>
  <si>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</si>
  <si>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</si>
  <si>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</si>
  <si>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</si>
  <si>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</si>
  <si>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</si>
  <si>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</si>
  <si>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</si>
  <si>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</si>
  <si>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</si>
  <si>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</si>
  <si>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556100</t>
  </si>
  <si>
    <t>TUITION TO OTHER GEORGIA LUAS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</si>
  <si>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</si>
  <si>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</si>
  <si>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</si>
  <si>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</si>
  <si>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</si>
  <si>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</si>
  <si>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</si>
  <si>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</si>
  <si>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</si>
  <si>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</si>
  <si>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</si>
  <si>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</si>
  <si>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</si>
  <si>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</si>
  <si>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</si>
  <si>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</si>
  <si>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</si>
  <si>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</si>
  <si>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</si>
  <si>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</si>
  <si>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</si>
  <si>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</si>
  <si>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</si>
  <si>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</si>
  <si>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</si>
  <si>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</si>
  <si>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</si>
  <si>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</si>
  <si>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</si>
  <si>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</si>
  <si>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</si>
  <si>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</si>
  <si>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</si>
  <si>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</si>
  <si>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</si>
  <si>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</si>
  <si>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</si>
  <si>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</si>
  <si>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</si>
  <si>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</si>
  <si>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</si>
  <si>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</si>
  <si>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</si>
  <si>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</si>
  <si>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</si>
  <si>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</si>
  <si>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</si>
  <si>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</si>
  <si>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</si>
  <si>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</si>
  <si>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514800</t>
  </si>
  <si>
    <t>ACCOUNTANT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</si>
  <si>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</si>
  <si>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</si>
  <si>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</si>
  <si>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</si>
  <si>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</si>
  <si>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</si>
  <si>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</si>
  <si>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</si>
  <si>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</si>
  <si>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</si>
  <si>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</si>
  <si>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</si>
  <si>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</si>
  <si>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</si>
  <si>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</si>
  <si>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</si>
  <si>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</si>
  <si>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</si>
  <si>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552000</t>
  </si>
  <si>
    <t>INSURANCE (OTHR THAN EMPL BEN)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</si>
  <si>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</si>
  <si>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</si>
  <si>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</si>
  <si>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</si>
  <si>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</si>
  <si>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</si>
  <si>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</si>
  <si>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</si>
  <si>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</si>
  <si>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</si>
  <si>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</si>
  <si>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</si>
  <si>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</si>
  <si>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</si>
  <si>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</si>
  <si>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</si>
  <si>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</si>
  <si>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</si>
  <si>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</si>
  <si>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</si>
  <si>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</si>
  <si>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</si>
  <si>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</si>
  <si>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</si>
  <si>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</si>
  <si>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</si>
  <si>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514100</t>
  </si>
  <si>
    <t>SALARY OF SERETARIAL STAFF</t>
  </si>
  <si>
    <t>527000</t>
  </si>
  <si>
    <t>ON BEHALF PAYMENTS</t>
  </si>
  <si>
    <t>530002</t>
  </si>
  <si>
    <t>OTHER COST-BOARD LEGAL FEES</t>
  </si>
  <si>
    <t>533200</t>
  </si>
  <si>
    <t>DRUG&amp;ALCOHOL TEST-FINGERPRINT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</si>
  <si>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</si>
  <si>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</si>
  <si>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</si>
  <si>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</si>
  <si>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</si>
  <si>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</si>
  <si>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</si>
  <si>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</si>
  <si>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</si>
  <si>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</si>
  <si>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</si>
  <si>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</si>
  <si>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</si>
  <si>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</si>
  <si>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</si>
  <si>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</si>
  <si>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</si>
  <si>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</si>
  <si>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</si>
  <si>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</si>
  <si>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</si>
  <si>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</si>
  <si>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</si>
  <si>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</si>
  <si>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</si>
  <si>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</si>
  <si>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>588000</t>
  </si>
  <si>
    <t>FEDERAL INDIRECT COST CHARGES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</si>
  <si>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</si>
  <si>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</si>
  <si>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</si>
  <si>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</si>
  <si>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</si>
  <si>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</si>
  <si>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</si>
  <si>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</si>
  <si>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</si>
  <si>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</si>
  <si>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</si>
  <si>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</si>
  <si>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</si>
  <si>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</si>
  <si>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</si>
  <si>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</si>
  <si>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</si>
  <si>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</si>
  <si>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</si>
  <si>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</si>
  <si>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</si>
  <si>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</si>
  <si>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</si>
  <si>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</si>
  <si>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</si>
  <si>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</si>
  <si>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</si>
  <si>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</si>
  <si>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</si>
  <si>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</si>
  <si>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</si>
  <si>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</si>
  <si>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</si>
  <si>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</si>
  <si>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</si>
  <si>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</si>
  <si>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</si>
  <si>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</si>
  <si>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</si>
  <si>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</si>
  <si>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</si>
  <si>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</si>
  <si>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</si>
  <si>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</si>
  <si>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</si>
  <si>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</si>
  <si>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</si>
  <si>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</si>
  <si>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</si>
  <si>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</si>
  <si>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</si>
  <si>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</si>
  <si>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</si>
  <si>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</si>
  <si>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</si>
  <si>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</si>
  <si>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</si>
  <si>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</si>
  <si>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</si>
  <si>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</si>
  <si>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</si>
  <si>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</si>
  <si>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</si>
  <si>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</si>
  <si>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</si>
  <si>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</si>
  <si>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</si>
  <si>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</si>
  <si>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</si>
  <si>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</si>
  <si>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</si>
  <si>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</si>
  <si>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</si>
  <si>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SCHOOL SAFETY AND SECURITY</t>
  </si>
  <si>
    <t>518300</t>
  </si>
  <si>
    <t>SAFETY AND SECURITY PERSONNEL</t>
  </si>
  <si>
    <t xml:space="preserve">   SCHOOL SAFETY AND SECURITY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</si>
  <si>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</si>
  <si>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</si>
  <si>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</si>
  <si>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</si>
  <si>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</si>
  <si>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</si>
  <si>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</si>
  <si>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</si>
  <si>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</si>
  <si>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</si>
  <si>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</si>
  <si>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</si>
  <si>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</si>
  <si>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</si>
  <si>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</si>
  <si>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</si>
  <si>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</si>
  <si>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>530500</t>
  </si>
  <si>
    <t>ATHLETIC EVENT STAFF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</si>
  <si>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</si>
  <si>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</si>
  <si>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</si>
  <si>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</si>
  <si>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</si>
  <si>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</si>
  <si>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</si>
  <si>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</si>
  <si>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</si>
  <si>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</si>
  <si>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</si>
  <si>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</si>
  <si>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</si>
  <si>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</si>
  <si>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</si>
  <si>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</si>
  <si>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</si>
  <si>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</si>
  <si>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</si>
  <si>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</si>
  <si>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</si>
  <si>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</si>
  <si>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</si>
  <si>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</si>
  <si>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</si>
  <si>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</si>
  <si>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</si>
  <si>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</si>
  <si>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</si>
  <si>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</si>
  <si>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</si>
  <si>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</si>
  <si>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</si>
  <si>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</si>
  <si>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</si>
  <si>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</si>
  <si>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</si>
  <si>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</si>
  <si>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</si>
  <si>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</si>
  <si>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</si>
  <si>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</si>
  <si>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</si>
  <si>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561099</t>
  </si>
  <si>
    <t>SURPLUS</t>
  </si>
  <si>
    <t>517800</t>
  </si>
  <si>
    <t>GRADUATION COACH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</si>
  <si>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</si>
  <si>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</si>
  <si>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</si>
  <si>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</si>
  <si>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</si>
  <si>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</si>
  <si>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</si>
  <si>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</si>
  <si>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</si>
  <si>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</si>
  <si>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</si>
  <si>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531000</t>
  </si>
  <si>
    <t>CONTRACTED SERVICE -ADMIN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</si>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</sst>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80"/>
  <sheetViews>
    <sheetView tabSelected="1" workbookViewId="0">
      <pane ySplit="7" topLeftCell="A8" activePane="bottomLeft" state="frozen"/>
      <selection activeCell="A2" sqref="A2:M2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3">
        <v>45504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43</v>
      </c>
      <c r="B8" s="66" t="s">
        <v>44</v>
      </c>
      <c r="C8" s="51" t="s">
        <v>45</v>
      </c>
      <c r="D8" s="56">
        <v>919668398</v>
      </c>
      <c r="E8" s="56">
        <v>919668398</v>
      </c>
      <c r="F8" s="56">
        <v>14355279.65</v>
      </c>
      <c r="G8" s="56">
        <v>14355279.65</v>
      </c>
      <c r="H8" s="56">
        <v>0</v>
      </c>
      <c r="I8" s="56">
        <f t="shared" ref="I8" si="0">SUM(G8:H8)</f>
        <v>14355279.65</v>
      </c>
      <c r="J8" s="56">
        <f t="shared" ref="J8" si="1">E8-I8</f>
        <v>905313118.35000002</v>
      </c>
      <c r="K8" s="57">
        <f t="shared" ref="K8:K10" si="2">IF(E8=0,"NA",J8/E8)</f>
        <v>0.98439080903375786</v>
      </c>
      <c r="L8" s="57">
        <f t="shared" ref="L8:L10" si="3">IF(E8=0,"NA",(  ( F8 - (E8/$L$6)) / (E8/$L$6)))</f>
        <v>-0.98439080903375786</v>
      </c>
      <c r="M8" s="57">
        <f t="shared" ref="M8:M10" si="4">IF(E8=0,"NA",(  ( G8 - ($M$6*(E8/12))) / ($M$6*(E8/12))))</f>
        <v>-0.81268970840509414</v>
      </c>
      <c r="R8" s="53"/>
      <c r="S8" s="53"/>
      <c r="T8" s="53"/>
      <c r="U8" s="53"/>
      <c r="V8" s="53"/>
    </row>
    <row r="9" spans="1:25" s="51" customFormat="1" x14ac:dyDescent="0.2">
      <c r="B9" s="66" t="s">
        <v>46</v>
      </c>
      <c r="C9" s="51" t="s">
        <v>47</v>
      </c>
      <c r="D9" s="56">
        <v>6500000</v>
      </c>
      <c r="E9" s="56">
        <v>6500000</v>
      </c>
      <c r="F9" s="56">
        <v>0</v>
      </c>
      <c r="G9" s="56">
        <v>0</v>
      </c>
      <c r="H9" s="56">
        <v>0</v>
      </c>
      <c r="I9" s="56">
        <f t="shared" ref="I9:I11" si="5">SUM(G9:H9)</f>
        <v>0</v>
      </c>
      <c r="J9" s="56">
        <f t="shared" ref="J9:J11" si="6">E9-I9</f>
        <v>6500000</v>
      </c>
      <c r="K9" s="57">
        <f t="shared" si="2"/>
        <v>1</v>
      </c>
      <c r="L9" s="57">
        <f t="shared" si="3"/>
        <v>-1</v>
      </c>
      <c r="M9" s="57">
        <f t="shared" si="4"/>
        <v>-1</v>
      </c>
      <c r="R9" s="53"/>
      <c r="S9" s="53"/>
      <c r="T9" s="53"/>
      <c r="U9" s="53"/>
      <c r="V9" s="53"/>
    </row>
    <row r="10" spans="1:25" s="51" customFormat="1" x14ac:dyDescent="0.2">
      <c r="B10" s="66" t="s">
        <v>48</v>
      </c>
      <c r="C10" s="51" t="s">
        <v>49</v>
      </c>
      <c r="D10" s="56">
        <v>3000000</v>
      </c>
      <c r="E10" s="56">
        <v>3000000</v>
      </c>
      <c r="F10" s="56">
        <v>313708.01</v>
      </c>
      <c r="G10" s="56">
        <v>313708.01</v>
      </c>
      <c r="H10" s="56">
        <v>0</v>
      </c>
      <c r="I10" s="56">
        <f t="shared" si="5"/>
        <v>313708.01</v>
      </c>
      <c r="J10" s="56">
        <f t="shared" si="6"/>
        <v>2686291.99</v>
      </c>
      <c r="K10" s="57">
        <f t="shared" si="2"/>
        <v>0.89543066333333343</v>
      </c>
      <c r="L10" s="57">
        <f t="shared" si="3"/>
        <v>-0.89543066333333343</v>
      </c>
      <c r="M10" s="57">
        <f t="shared" si="4"/>
        <v>0.25483204000000004</v>
      </c>
      <c r="R10" s="53"/>
      <c r="S10" s="53"/>
      <c r="T10" s="53"/>
      <c r="U10" s="53"/>
      <c r="V10" s="53"/>
    </row>
    <row r="11" spans="1:25" s="51" customFormat="1" x14ac:dyDescent="0.2">
      <c r="B11" s="66" t="s">
        <v>50</v>
      </c>
      <c r="C11" s="51" t="s">
        <v>51</v>
      </c>
      <c r="D11" s="56">
        <v>33600000</v>
      </c>
      <c r="E11" s="56">
        <v>33600000</v>
      </c>
      <c r="F11" s="56">
        <v>3074358.22</v>
      </c>
      <c r="G11" s="56">
        <v>3074358.22</v>
      </c>
      <c r="H11" s="56">
        <v>0</v>
      </c>
      <c r="I11" s="56">
        <f t="shared" si="5"/>
        <v>3074358.22</v>
      </c>
      <c r="J11" s="56">
        <f t="shared" si="6"/>
        <v>30525641.780000001</v>
      </c>
      <c r="K11" s="57">
        <f t="shared" ref="K11:K40" si="7">IF(E11=0,"NA",J11/E11)</f>
        <v>0.90850124345238104</v>
      </c>
      <c r="L11" s="57">
        <f t="shared" ref="L11:L40" si="8">IF(E11=0,"NA",(  ( F11 - (E11/$L$6)) / (E11/$L$6)))</f>
        <v>-0.90850124345238104</v>
      </c>
      <c r="M11" s="57">
        <f t="shared" ref="M11:M40" si="9">IF(E11=0,"NA",(  ( G11 - ($M$6*(E11/12))) / ($M$6*(E11/12))))</f>
        <v>9.7985078571428644E-2</v>
      </c>
      <c r="R11" s="53"/>
      <c r="S11" s="53"/>
      <c r="T11" s="53"/>
      <c r="U11" s="53"/>
      <c r="V11" s="53"/>
    </row>
    <row r="12" spans="1:25" s="51" customFormat="1" x14ac:dyDescent="0.2">
      <c r="B12" s="66" t="s">
        <v>52</v>
      </c>
      <c r="C12" s="51" t="s">
        <v>53</v>
      </c>
      <c r="D12" s="56">
        <v>0</v>
      </c>
      <c r="E12" s="56">
        <v>40025.839999999997</v>
      </c>
      <c r="F12" s="56">
        <v>0</v>
      </c>
      <c r="G12" s="56">
        <v>0</v>
      </c>
      <c r="H12" s="56">
        <v>0</v>
      </c>
      <c r="I12" s="56">
        <f t="shared" ref="I12:I40" si="10">SUM(G12:H12)</f>
        <v>0</v>
      </c>
      <c r="J12" s="56">
        <f t="shared" ref="J12:J40" si="11">E12-I12</f>
        <v>40025.839999999997</v>
      </c>
      <c r="K12" s="57">
        <f t="shared" si="7"/>
        <v>1</v>
      </c>
      <c r="L12" s="57">
        <f t="shared" si="8"/>
        <v>-1</v>
      </c>
      <c r="M12" s="57">
        <f t="shared" si="9"/>
        <v>-1</v>
      </c>
      <c r="R12" s="53"/>
      <c r="S12" s="53"/>
      <c r="T12" s="53"/>
      <c r="U12" s="53"/>
      <c r="V12" s="53"/>
    </row>
    <row r="13" spans="1:25" s="51" customFormat="1" x14ac:dyDescent="0.2">
      <c r="B13" s="66" t="s">
        <v>54</v>
      </c>
      <c r="C13" s="51" t="s">
        <v>55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56</v>
      </c>
      <c r="C14" s="51" t="s">
        <v>57</v>
      </c>
      <c r="D14" s="56">
        <v>775000</v>
      </c>
      <c r="E14" s="56">
        <v>775000</v>
      </c>
      <c r="F14" s="56">
        <v>1997.98</v>
      </c>
      <c r="G14" s="56">
        <v>1997.98</v>
      </c>
      <c r="H14" s="56">
        <v>0</v>
      </c>
      <c r="I14" s="56">
        <f t="shared" si="10"/>
        <v>1997.98</v>
      </c>
      <c r="J14" s="56">
        <f t="shared" si="11"/>
        <v>773002.02</v>
      </c>
      <c r="K14" s="57">
        <f t="shared" si="7"/>
        <v>0.99742196129032257</v>
      </c>
      <c r="L14" s="57">
        <f t="shared" si="8"/>
        <v>-0.99742196129032257</v>
      </c>
      <c r="M14" s="57">
        <f t="shared" si="9"/>
        <v>-0.96906353548387092</v>
      </c>
      <c r="R14" s="53"/>
      <c r="S14" s="53"/>
      <c r="T14" s="53"/>
      <c r="U14" s="53"/>
      <c r="V14" s="53"/>
    </row>
    <row r="15" spans="1:25" s="51" customFormat="1" x14ac:dyDescent="0.2">
      <c r="B15" s="66" t="s">
        <v>58</v>
      </c>
      <c r="C15" s="51" t="s">
        <v>59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60</v>
      </c>
      <c r="C16" s="51" t="s">
        <v>61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0</v>
      </c>
      <c r="K16" s="57" t="str">
        <f t="shared" si="7"/>
        <v>NA</v>
      </c>
      <c r="L16" s="57" t="str">
        <f t="shared" si="8"/>
        <v>NA</v>
      </c>
      <c r="M16" s="57" t="str">
        <f t="shared" si="9"/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62</v>
      </c>
      <c r="C17" s="51" t="s">
        <v>63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2">SUM(G17:H17)</f>
        <v>0</v>
      </c>
      <c r="J17" s="56">
        <f t="shared" ref="J17:J35" si="13">E17-I17</f>
        <v>0</v>
      </c>
      <c r="K17" s="57" t="str">
        <f t="shared" ref="K17:K35" si="14">IF(E17=0,"NA",J17/E17)</f>
        <v>NA</v>
      </c>
      <c r="L17" s="57" t="str">
        <f t="shared" ref="L17:L35" si="15">IF(E17=0,"NA",(  ( F17 - (E17/$L$6)) / (E17/$L$6)))</f>
        <v>NA</v>
      </c>
      <c r="M17" s="57" t="str">
        <f t="shared" ref="M17:M35" si="16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64</v>
      </c>
      <c r="C18" s="51" t="s">
        <v>65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66</v>
      </c>
      <c r="C19" s="51" t="s">
        <v>67</v>
      </c>
      <c r="D19" s="56">
        <v>1795000</v>
      </c>
      <c r="E19" s="56">
        <v>1795000</v>
      </c>
      <c r="F19" s="56">
        <v>480969.26</v>
      </c>
      <c r="G19" s="56">
        <v>480969.26</v>
      </c>
      <c r="H19" s="56">
        <v>0</v>
      </c>
      <c r="I19" s="56">
        <f t="shared" si="12"/>
        <v>480969.26</v>
      </c>
      <c r="J19" s="56">
        <f t="shared" si="13"/>
        <v>1314030.74</v>
      </c>
      <c r="K19" s="57">
        <f t="shared" si="14"/>
        <v>0.73205055153203347</v>
      </c>
      <c r="L19" s="57">
        <f t="shared" si="15"/>
        <v>-0.73205055153203347</v>
      </c>
      <c r="M19" s="57">
        <f t="shared" si="16"/>
        <v>2.2153933816155984</v>
      </c>
      <c r="R19" s="53"/>
      <c r="S19" s="53"/>
      <c r="T19" s="53"/>
      <c r="U19" s="53"/>
      <c r="V19" s="53"/>
    </row>
    <row r="20" spans="1:22" s="51" customFormat="1" x14ac:dyDescent="0.2">
      <c r="B20" s="66" t="s">
        <v>68</v>
      </c>
      <c r="C20" s="51" t="s">
        <v>69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70</v>
      </c>
      <c r="B21" s="74"/>
      <c r="C21" s="63"/>
      <c r="D21" s="64">
        <v>970338398</v>
      </c>
      <c r="E21" s="64">
        <v>970378423.84000003</v>
      </c>
      <c r="F21" s="64">
        <v>18226313.120000001</v>
      </c>
      <c r="G21" s="64">
        <v>18226313.120000001</v>
      </c>
      <c r="H21" s="64">
        <v>0</v>
      </c>
      <c r="I21" s="64">
        <f t="shared" si="12"/>
        <v>18226313.120000001</v>
      </c>
      <c r="J21" s="64">
        <f t="shared" si="13"/>
        <v>952152110.72000003</v>
      </c>
      <c r="K21" s="65">
        <f t="shared" si="14"/>
        <v>0.98121731411970758</v>
      </c>
      <c r="L21" s="65">
        <f t="shared" si="15"/>
        <v>-0.98121731411970758</v>
      </c>
      <c r="M21" s="65">
        <f t="shared" si="16"/>
        <v>-0.77460776943649068</v>
      </c>
      <c r="R21" s="53"/>
      <c r="S21" s="53"/>
      <c r="T21" s="53"/>
      <c r="U21" s="53"/>
      <c r="V21" s="53"/>
    </row>
    <row r="22" spans="1:22" s="51" customFormat="1" x14ac:dyDescent="0.2">
      <c r="A22" s="51" t="s">
        <v>20</v>
      </c>
      <c r="B22" s="66" t="s">
        <v>21</v>
      </c>
      <c r="C22" s="51" t="s">
        <v>22</v>
      </c>
      <c r="D22" s="56">
        <v>15000000</v>
      </c>
      <c r="E22" s="56">
        <v>15000000</v>
      </c>
      <c r="F22" s="56">
        <v>1742554.54</v>
      </c>
      <c r="G22" s="56">
        <v>3743541.4000000004</v>
      </c>
      <c r="H22" s="56">
        <v>0</v>
      </c>
      <c r="I22" s="56">
        <f t="shared" si="12"/>
        <v>3743541.4000000004</v>
      </c>
      <c r="J22" s="56">
        <f t="shared" si="13"/>
        <v>11256458.6</v>
      </c>
      <c r="K22" s="57">
        <f t="shared" si="14"/>
        <v>0.7504305733333333</v>
      </c>
      <c r="L22" s="57">
        <f t="shared" si="15"/>
        <v>-0.88382969733333339</v>
      </c>
      <c r="M22" s="57">
        <f t="shared" si="16"/>
        <v>1.9948331200000002</v>
      </c>
      <c r="R22" s="53"/>
      <c r="S22" s="53"/>
      <c r="T22" s="53"/>
      <c r="U22" s="53"/>
      <c r="V22" s="53"/>
    </row>
    <row r="23" spans="1:22" s="51" customFormat="1" x14ac:dyDescent="0.2">
      <c r="A23" s="63" t="s">
        <v>23</v>
      </c>
      <c r="B23" s="74"/>
      <c r="C23" s="63"/>
      <c r="D23" s="64">
        <v>15000000</v>
      </c>
      <c r="E23" s="64">
        <v>15000000</v>
      </c>
      <c r="F23" s="64">
        <v>1742554.54</v>
      </c>
      <c r="G23" s="64">
        <v>3743541.4000000004</v>
      </c>
      <c r="H23" s="64">
        <v>0</v>
      </c>
      <c r="I23" s="64">
        <f t="shared" si="12"/>
        <v>3743541.4000000004</v>
      </c>
      <c r="J23" s="64">
        <f t="shared" si="13"/>
        <v>11256458.6</v>
      </c>
      <c r="K23" s="65">
        <f t="shared" si="14"/>
        <v>0.7504305733333333</v>
      </c>
      <c r="L23" s="65">
        <f t="shared" si="15"/>
        <v>-0.88382969733333339</v>
      </c>
      <c r="M23" s="65">
        <f t="shared" si="16"/>
        <v>1.9948331200000002</v>
      </c>
      <c r="R23" s="53"/>
      <c r="S23" s="53"/>
      <c r="T23" s="53"/>
      <c r="U23" s="53"/>
      <c r="V23" s="53"/>
    </row>
    <row r="24" spans="1:22" s="51" customFormat="1" x14ac:dyDescent="0.2">
      <c r="A24" s="51" t="s">
        <v>71</v>
      </c>
      <c r="B24" s="66" t="s">
        <v>72</v>
      </c>
      <c r="C24" s="51" t="s">
        <v>73</v>
      </c>
      <c r="D24" s="56">
        <v>669730614</v>
      </c>
      <c r="E24" s="56">
        <v>669730614</v>
      </c>
      <c r="F24" s="56">
        <v>17557636</v>
      </c>
      <c r="G24" s="56">
        <v>35115403</v>
      </c>
      <c r="H24" s="56">
        <v>0</v>
      </c>
      <c r="I24" s="56">
        <f t="shared" ref="I24:I25" si="17">SUM(G24:H24)</f>
        <v>35115403</v>
      </c>
      <c r="J24" s="56">
        <f t="shared" si="13"/>
        <v>634615211</v>
      </c>
      <c r="K24" s="57">
        <f t="shared" si="14"/>
        <v>0.94756786942996163</v>
      </c>
      <c r="L24" s="57">
        <f t="shared" si="15"/>
        <v>-0.97378403251549739</v>
      </c>
      <c r="M24" s="57">
        <f t="shared" si="16"/>
        <v>-0.37081443315953899</v>
      </c>
      <c r="R24" s="53"/>
      <c r="S24" s="53"/>
      <c r="T24" s="53"/>
      <c r="U24" s="53"/>
      <c r="V24" s="53"/>
    </row>
    <row r="25" spans="1:22" s="51" customFormat="1" x14ac:dyDescent="0.2">
      <c r="B25" s="66" t="s">
        <v>74</v>
      </c>
      <c r="C25" s="51" t="s">
        <v>75</v>
      </c>
      <c r="D25" s="56">
        <v>39838074</v>
      </c>
      <c r="E25" s="56">
        <v>39838074</v>
      </c>
      <c r="F25" s="56">
        <v>3319830</v>
      </c>
      <c r="G25" s="56">
        <v>6639774</v>
      </c>
      <c r="H25" s="56">
        <v>0</v>
      </c>
      <c r="I25" s="56">
        <f t="shared" si="17"/>
        <v>6639774</v>
      </c>
      <c r="J25" s="56">
        <f t="shared" si="13"/>
        <v>33198300</v>
      </c>
      <c r="K25" s="57">
        <f t="shared" si="14"/>
        <v>0.83333094867989854</v>
      </c>
      <c r="L25" s="57">
        <f t="shared" si="15"/>
        <v>-0.9166669051320101</v>
      </c>
      <c r="M25" s="57">
        <f t="shared" si="16"/>
        <v>1.0000286158412177</v>
      </c>
      <c r="R25" s="53"/>
      <c r="S25" s="53"/>
      <c r="T25" s="53"/>
      <c r="U25" s="53"/>
      <c r="V25" s="53"/>
    </row>
    <row r="26" spans="1:22" s="51" customFormat="1" x14ac:dyDescent="0.2">
      <c r="B26" s="66" t="s">
        <v>76</v>
      </c>
      <c r="C26" s="51" t="s">
        <v>77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ref="I26:I32" si="18">SUM(G26:H26)</f>
        <v>0</v>
      </c>
      <c r="J26" s="56">
        <f t="shared" ref="J26:J32" si="19">E26-I26</f>
        <v>0</v>
      </c>
      <c r="K26" s="57" t="str">
        <f t="shared" ref="K26:K32" si="20">IF(E26=0,"NA",J26/E26)</f>
        <v>NA</v>
      </c>
      <c r="L26" s="57" t="str">
        <f t="shared" ref="L26:L32" si="21">IF(E26=0,"NA",(  ( F26 - (E26/$L$6)) / (E26/$L$6)))</f>
        <v>NA</v>
      </c>
      <c r="M26" s="57" t="str">
        <f t="shared" ref="M26:M32" si="22">IF(E26=0,"NA",(  ( G26 - ($M$6*(E26/12))) / ($M$6*(E26/12))))</f>
        <v>NA</v>
      </c>
      <c r="R26" s="53"/>
      <c r="S26" s="53"/>
      <c r="T26" s="53"/>
      <c r="U26" s="53"/>
      <c r="V26" s="53"/>
    </row>
    <row r="27" spans="1:22" s="51" customFormat="1" x14ac:dyDescent="0.2">
      <c r="B27" s="66" t="s">
        <v>78</v>
      </c>
      <c r="C27" s="51" t="s">
        <v>79</v>
      </c>
      <c r="D27" s="56">
        <v>17951797</v>
      </c>
      <c r="E27" s="56">
        <v>17951797</v>
      </c>
      <c r="F27" s="56">
        <v>1220587</v>
      </c>
      <c r="G27" s="56">
        <v>2441186</v>
      </c>
      <c r="H27" s="56">
        <v>0</v>
      </c>
      <c r="I27" s="56">
        <f t="shared" si="18"/>
        <v>2441186</v>
      </c>
      <c r="J27" s="56">
        <f t="shared" si="19"/>
        <v>15510611</v>
      </c>
      <c r="K27" s="57">
        <f t="shared" si="20"/>
        <v>0.86401439365652366</v>
      </c>
      <c r="L27" s="57">
        <f t="shared" si="21"/>
        <v>-0.93200753105664014</v>
      </c>
      <c r="M27" s="57">
        <f t="shared" si="22"/>
        <v>0.63182727612171652</v>
      </c>
      <c r="R27" s="53"/>
      <c r="S27" s="53"/>
      <c r="T27" s="53"/>
      <c r="U27" s="53"/>
      <c r="V27" s="53"/>
    </row>
    <row r="28" spans="1:22" s="51" customFormat="1" x14ac:dyDescent="0.2">
      <c r="B28" s="66" t="s">
        <v>80</v>
      </c>
      <c r="C28" s="51" t="s">
        <v>81</v>
      </c>
      <c r="D28" s="56">
        <v>-183008042</v>
      </c>
      <c r="E28" s="56">
        <v>-183008042</v>
      </c>
      <c r="F28" s="56">
        <v>-15250659</v>
      </c>
      <c r="G28" s="56">
        <v>-30501452</v>
      </c>
      <c r="H28" s="56">
        <v>0</v>
      </c>
      <c r="I28" s="56">
        <f t="shared" si="18"/>
        <v>-30501452</v>
      </c>
      <c r="J28" s="56">
        <f t="shared" si="19"/>
        <v>-152506590</v>
      </c>
      <c r="K28" s="57">
        <f t="shared" si="20"/>
        <v>0.83333272315978335</v>
      </c>
      <c r="L28" s="57">
        <f t="shared" si="21"/>
        <v>-0.91666672768402169</v>
      </c>
      <c r="M28" s="57">
        <f t="shared" si="22"/>
        <v>1.0000073220826002</v>
      </c>
      <c r="R28" s="53"/>
      <c r="S28" s="53"/>
      <c r="T28" s="53"/>
      <c r="U28" s="53"/>
      <c r="V28" s="53"/>
    </row>
    <row r="29" spans="1:22" s="51" customFormat="1" x14ac:dyDescent="0.2">
      <c r="B29" s="66" t="s">
        <v>82</v>
      </c>
      <c r="C29" s="51" t="s">
        <v>83</v>
      </c>
      <c r="D29" s="56">
        <v>6552300</v>
      </c>
      <c r="E29" s="56">
        <v>7393748</v>
      </c>
      <c r="F29" s="56">
        <v>662297</v>
      </c>
      <c r="G29" s="56">
        <v>1658041</v>
      </c>
      <c r="H29" s="56">
        <v>0</v>
      </c>
      <c r="I29" s="56">
        <f t="shared" si="18"/>
        <v>1658041</v>
      </c>
      <c r="J29" s="56">
        <f t="shared" si="19"/>
        <v>5735707</v>
      </c>
      <c r="K29" s="57">
        <f t="shared" si="20"/>
        <v>0.77575094525807475</v>
      </c>
      <c r="L29" s="57">
        <f t="shared" si="21"/>
        <v>-0.91042472640398342</v>
      </c>
      <c r="M29" s="57">
        <f t="shared" si="22"/>
        <v>1.6909886569031027</v>
      </c>
      <c r="R29" s="53"/>
      <c r="S29" s="53"/>
      <c r="T29" s="53"/>
      <c r="U29" s="53"/>
      <c r="V29" s="53"/>
    </row>
    <row r="30" spans="1:22" s="51" customFormat="1" x14ac:dyDescent="0.2">
      <c r="B30" s="66" t="s">
        <v>84</v>
      </c>
      <c r="C30" s="51" t="s">
        <v>85</v>
      </c>
      <c r="D30" s="56">
        <v>188000</v>
      </c>
      <c r="E30" s="56">
        <v>188000</v>
      </c>
      <c r="F30" s="56">
        <v>0</v>
      </c>
      <c r="G30" s="56">
        <v>0</v>
      </c>
      <c r="H30" s="56">
        <v>0</v>
      </c>
      <c r="I30" s="56">
        <f t="shared" si="18"/>
        <v>0</v>
      </c>
      <c r="J30" s="56">
        <f t="shared" si="19"/>
        <v>188000</v>
      </c>
      <c r="K30" s="57">
        <f t="shared" si="20"/>
        <v>1</v>
      </c>
      <c r="L30" s="57">
        <f t="shared" si="21"/>
        <v>-1</v>
      </c>
      <c r="M30" s="57">
        <f t="shared" si="22"/>
        <v>-1</v>
      </c>
      <c r="R30" s="53"/>
      <c r="S30" s="53"/>
      <c r="T30" s="53"/>
      <c r="U30" s="53"/>
      <c r="V30" s="53"/>
    </row>
    <row r="31" spans="1:22" s="51" customFormat="1" x14ac:dyDescent="0.2">
      <c r="B31" s="66" t="s">
        <v>86</v>
      </c>
      <c r="C31" s="51" t="s">
        <v>87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18"/>
        <v>0</v>
      </c>
      <c r="J31" s="56">
        <f t="shared" si="19"/>
        <v>1917413</v>
      </c>
      <c r="K31" s="57">
        <f t="shared" si="20"/>
        <v>1</v>
      </c>
      <c r="L31" s="57">
        <f t="shared" si="21"/>
        <v>-1</v>
      </c>
      <c r="M31" s="57">
        <f t="shared" si="22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88</v>
      </c>
      <c r="C32" s="51" t="s">
        <v>89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8"/>
        <v>0</v>
      </c>
      <c r="J32" s="56">
        <f t="shared" si="19"/>
        <v>0</v>
      </c>
      <c r="K32" s="57" t="str">
        <f t="shared" si="20"/>
        <v>NA</v>
      </c>
      <c r="L32" s="57" t="str">
        <f t="shared" si="21"/>
        <v>NA</v>
      </c>
      <c r="M32" s="57" t="str">
        <f t="shared" si="22"/>
        <v>NA</v>
      </c>
      <c r="R32" s="53"/>
      <c r="S32" s="53"/>
      <c r="T32" s="53"/>
      <c r="U32" s="53"/>
      <c r="V32" s="53"/>
    </row>
    <row r="33" spans="1:25" s="51" customFormat="1" x14ac:dyDescent="0.2">
      <c r="A33" s="63" t="s">
        <v>90</v>
      </c>
      <c r="B33" s="74"/>
      <c r="C33" s="63"/>
      <c r="D33" s="64">
        <v>553170156</v>
      </c>
      <c r="E33" s="64">
        <v>554011604</v>
      </c>
      <c r="F33" s="64">
        <v>7509691</v>
      </c>
      <c r="G33" s="64">
        <v>15352952</v>
      </c>
      <c r="H33" s="64">
        <v>0</v>
      </c>
      <c r="I33" s="64">
        <f t="shared" ref="I33:I35" si="23">SUM(G33:H33)</f>
        <v>15352952</v>
      </c>
      <c r="J33" s="64">
        <f t="shared" si="13"/>
        <v>538658652</v>
      </c>
      <c r="K33" s="65">
        <f t="shared" si="14"/>
        <v>0.97228767071095501</v>
      </c>
      <c r="L33" s="65">
        <f t="shared" si="15"/>
        <v>-0.98644488500641581</v>
      </c>
      <c r="M33" s="65">
        <f t="shared" si="16"/>
        <v>-0.66745204853146001</v>
      </c>
      <c r="R33" s="53"/>
      <c r="S33" s="53"/>
      <c r="T33" s="53"/>
      <c r="U33" s="53"/>
      <c r="V33" s="53"/>
    </row>
    <row r="34" spans="1:25" s="51" customFormat="1" x14ac:dyDescent="0.2">
      <c r="A34" s="51" t="s">
        <v>91</v>
      </c>
      <c r="B34" s="66" t="s">
        <v>92</v>
      </c>
      <c r="C34" s="51" t="s">
        <v>93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3"/>
        <v>0</v>
      </c>
      <c r="J34" s="56">
        <f t="shared" si="13"/>
        <v>0</v>
      </c>
      <c r="K34" s="57" t="str">
        <f t="shared" si="14"/>
        <v>NA</v>
      </c>
      <c r="L34" s="57" t="str">
        <f t="shared" si="15"/>
        <v>NA</v>
      </c>
      <c r="M34" s="57" t="str">
        <f t="shared" si="16"/>
        <v>NA</v>
      </c>
      <c r="R34" s="53"/>
      <c r="S34" s="53"/>
      <c r="T34" s="53"/>
      <c r="U34" s="53"/>
      <c r="V34" s="53"/>
    </row>
    <row r="35" spans="1:25" s="51" customFormat="1" x14ac:dyDescent="0.2">
      <c r="A35" s="63" t="s">
        <v>94</v>
      </c>
      <c r="B35" s="74"/>
      <c r="C35" s="63"/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f t="shared" si="23"/>
        <v>0</v>
      </c>
      <c r="J35" s="64">
        <f t="shared" si="13"/>
        <v>0</v>
      </c>
      <c r="K35" s="65" t="str">
        <f t="shared" si="14"/>
        <v>NA</v>
      </c>
      <c r="L35" s="65" t="str">
        <f t="shared" si="15"/>
        <v>NA</v>
      </c>
      <c r="M35" s="65" t="str">
        <f t="shared" si="16"/>
        <v>NA</v>
      </c>
      <c r="R35" s="53"/>
      <c r="S35" s="53"/>
      <c r="T35" s="53"/>
      <c r="U35" s="53"/>
      <c r="V35" s="53"/>
    </row>
    <row r="36" spans="1:25" s="51" customFormat="1" x14ac:dyDescent="0.2">
      <c r="A36" s="51" t="s">
        <v>24</v>
      </c>
      <c r="B36" s="66" t="s">
        <v>25</v>
      </c>
      <c r="C36" s="51" t="s">
        <v>26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0"/>
        <v>0</v>
      </c>
      <c r="J36" s="56">
        <f t="shared" si="11"/>
        <v>0</v>
      </c>
      <c r="K36" s="57" t="str">
        <f t="shared" si="7"/>
        <v>NA</v>
      </c>
      <c r="L36" s="57" t="str">
        <f t="shared" si="8"/>
        <v>NA</v>
      </c>
      <c r="M36" s="57" t="str">
        <f t="shared" si="9"/>
        <v>NA</v>
      </c>
      <c r="R36" s="53"/>
      <c r="S36" s="53"/>
      <c r="T36" s="53"/>
      <c r="U36" s="53"/>
      <c r="V36" s="53"/>
    </row>
    <row r="37" spans="1:25" s="51" customFormat="1" x14ac:dyDescent="0.2">
      <c r="B37" s="66" t="s">
        <v>95</v>
      </c>
      <c r="C37" s="51" t="s">
        <v>96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10"/>
        <v>0</v>
      </c>
      <c r="J37" s="56">
        <f t="shared" si="11"/>
        <v>0</v>
      </c>
      <c r="K37" s="57" t="str">
        <f t="shared" si="7"/>
        <v>NA</v>
      </c>
      <c r="L37" s="57" t="str">
        <f t="shared" si="8"/>
        <v>NA</v>
      </c>
      <c r="M37" s="57" t="str">
        <f t="shared" si="9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97</v>
      </c>
      <c r="C38" s="51" t="s">
        <v>98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0"/>
        <v>0</v>
      </c>
      <c r="J38" s="56">
        <f t="shared" si="11"/>
        <v>0</v>
      </c>
      <c r="K38" s="57" t="str">
        <f t="shared" si="7"/>
        <v>NA</v>
      </c>
      <c r="L38" s="57" t="str">
        <f t="shared" si="8"/>
        <v>NA</v>
      </c>
      <c r="M38" s="57" t="str">
        <f t="shared" si="9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99</v>
      </c>
      <c r="C39" s="51" t="s">
        <v>100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10"/>
        <v>0</v>
      </c>
      <c r="J39" s="56">
        <f t="shared" si="11"/>
        <v>0</v>
      </c>
      <c r="K39" s="57" t="str">
        <f t="shared" si="7"/>
        <v>NA</v>
      </c>
      <c r="L39" s="57" t="str">
        <f t="shared" si="8"/>
        <v>NA</v>
      </c>
      <c r="M39" s="57" t="str">
        <f t="shared" si="9"/>
        <v>NA</v>
      </c>
      <c r="R39" s="53"/>
      <c r="S39" s="53"/>
      <c r="T39" s="53"/>
      <c r="U39" s="53"/>
      <c r="V39" s="53"/>
    </row>
    <row r="40" spans="1:25" s="51" customFormat="1" x14ac:dyDescent="0.2">
      <c r="A40" s="63" t="s">
        <v>27</v>
      </c>
      <c r="B40" s="74"/>
      <c r="C40" s="63"/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  <c r="J40" s="64">
        <f t="shared" si="11"/>
        <v>0</v>
      </c>
      <c r="K40" s="65" t="str">
        <f t="shared" si="7"/>
        <v>NA</v>
      </c>
      <c r="L40" s="65" t="str">
        <f t="shared" si="8"/>
        <v>NA</v>
      </c>
      <c r="M40" s="65" t="str">
        <f t="shared" si="9"/>
        <v>NA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1538508554</v>
      </c>
      <c r="E42" s="6">
        <f t="shared" ref="E42:J42" si="24">+E21+E23+E33+E35+E40</f>
        <v>1539390027.8400002</v>
      </c>
      <c r="F42" s="6">
        <f t="shared" si="24"/>
        <v>27478558.66</v>
      </c>
      <c r="G42" s="6">
        <f t="shared" si="24"/>
        <v>37322806.520000003</v>
      </c>
      <c r="H42" s="6">
        <f t="shared" si="24"/>
        <v>0</v>
      </c>
      <c r="I42" s="6">
        <f t="shared" si="24"/>
        <v>37322806.520000003</v>
      </c>
      <c r="J42" s="6">
        <f t="shared" si="24"/>
        <v>1502067221.3200002</v>
      </c>
      <c r="K42" s="38">
        <f>IF(E42=0,"NA",J42/E42)</f>
        <v>0.97575480817400795</v>
      </c>
      <c r="L42" s="38">
        <f>IF(E42=0,"NA",(  ( F42 - (E42/12)) / (E42/12)))</f>
        <v>-0.7857965181295351</v>
      </c>
      <c r="M42" s="38">
        <f>IF(E42=0,"NA",(  ( G42 - ($M$6*(E42/12))) / ($M$6*(E42/12))))</f>
        <v>-0.70905769808809582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101</v>
      </c>
      <c r="B44" s="66" t="s">
        <v>102</v>
      </c>
      <c r="C44" s="51" t="s">
        <v>103</v>
      </c>
      <c r="D44" s="56">
        <v>447341202.84999818</v>
      </c>
      <c r="E44" s="56">
        <v>447136264.5799982</v>
      </c>
      <c r="F44" s="56">
        <v>1049459.3799999999</v>
      </c>
      <c r="G44" s="56">
        <v>1381150.4700000002</v>
      </c>
      <c r="H44" s="56">
        <v>0</v>
      </c>
      <c r="I44" s="56">
        <f t="shared" ref="I44" si="25">SUM(G44:H44)</f>
        <v>1381150.4700000002</v>
      </c>
      <c r="J44" s="56">
        <f t="shared" ref="J44" si="26">E44-I44</f>
        <v>445755114.10999817</v>
      </c>
      <c r="K44" s="57">
        <f t="shared" ref="K44" si="27">IF(E44=0,"NA",J44/E44)</f>
        <v>0.99691111954138334</v>
      </c>
      <c r="L44" s="57">
        <f t="shared" ref="L44" si="28">IF(E44=0,"NA",(  ( F44 - (E44/$L$6)) / (E44/$L$6)))</f>
        <v>-0.99765293163822044</v>
      </c>
      <c r="M44" s="57">
        <f t="shared" ref="M44" si="29">IF(E44=0,"NA",(  ( G44 - ($M$6*(E44/12))) / ($M$6*(E44/12))))</f>
        <v>-0.96293343449660029</v>
      </c>
      <c r="R44" s="53"/>
      <c r="S44" s="53"/>
      <c r="T44" s="53"/>
      <c r="U44" s="53"/>
      <c r="V44" s="53"/>
    </row>
    <row r="45" spans="1:25" s="51" customFormat="1" x14ac:dyDescent="0.2">
      <c r="B45" s="66" t="s">
        <v>104</v>
      </c>
      <c r="C45" s="51" t="s">
        <v>105</v>
      </c>
      <c r="D45" s="56">
        <v>1885000</v>
      </c>
      <c r="E45" s="56">
        <v>1965000</v>
      </c>
      <c r="F45" s="56">
        <v>8022.54</v>
      </c>
      <c r="G45" s="56">
        <v>34454.300000000003</v>
      </c>
      <c r="H45" s="56">
        <v>0</v>
      </c>
      <c r="I45" s="56">
        <f t="shared" ref="I45:I102" si="30">SUM(G45:H45)</f>
        <v>34454.300000000003</v>
      </c>
      <c r="J45" s="56">
        <f t="shared" ref="J45:J102" si="31">E45-I45</f>
        <v>1930545.7</v>
      </c>
      <c r="K45" s="57">
        <f t="shared" ref="K45:K102" si="32">IF(E45=0,"NA",J45/E45)</f>
        <v>0.98246600508905846</v>
      </c>
      <c r="L45" s="57">
        <f t="shared" ref="L45:L102" si="33">IF(E45=0,"NA",(  ( F45 - (E45/$L$6)) / (E45/$L$6)))</f>
        <v>-0.99591728244274802</v>
      </c>
      <c r="M45" s="57">
        <f t="shared" ref="M45:M102" si="34">IF(E45=0,"NA",(  ( G45 - ($M$6*(E45/12))) / ($M$6*(E45/12))))</f>
        <v>-0.78959206106870228</v>
      </c>
      <c r="R45" s="53"/>
      <c r="S45" s="53"/>
      <c r="T45" s="53"/>
      <c r="U45" s="53"/>
      <c r="V45" s="53"/>
    </row>
    <row r="46" spans="1:25" s="51" customFormat="1" x14ac:dyDescent="0.2">
      <c r="B46" s="66" t="s">
        <v>106</v>
      </c>
      <c r="C46" s="51" t="s">
        <v>105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30"/>
        <v>0</v>
      </c>
      <c r="J46" s="56">
        <f t="shared" si="31"/>
        <v>0</v>
      </c>
      <c r="K46" s="57" t="str">
        <f t="shared" si="32"/>
        <v>NA</v>
      </c>
      <c r="L46" s="57" t="str">
        <f t="shared" si="33"/>
        <v>NA</v>
      </c>
      <c r="M46" s="57" t="str">
        <f t="shared" si="34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107</v>
      </c>
      <c r="C47" s="51" t="s">
        <v>108</v>
      </c>
      <c r="D47" s="56">
        <v>930671.75</v>
      </c>
      <c r="E47" s="56">
        <v>930671.75</v>
      </c>
      <c r="F47" s="56">
        <v>0</v>
      </c>
      <c r="G47" s="56">
        <v>0</v>
      </c>
      <c r="H47" s="56">
        <v>0</v>
      </c>
      <c r="I47" s="56">
        <f t="shared" si="30"/>
        <v>0</v>
      </c>
      <c r="J47" s="56">
        <f t="shared" si="31"/>
        <v>930671.75</v>
      </c>
      <c r="K47" s="57">
        <f t="shared" si="32"/>
        <v>1</v>
      </c>
      <c r="L47" s="57">
        <f t="shared" si="33"/>
        <v>-1</v>
      </c>
      <c r="M47" s="57">
        <f t="shared" si="34"/>
        <v>-1</v>
      </c>
      <c r="R47" s="53"/>
      <c r="S47" s="53"/>
      <c r="T47" s="53"/>
      <c r="U47" s="53"/>
      <c r="V47" s="53"/>
    </row>
    <row r="48" spans="1:25" s="51" customFormat="1" x14ac:dyDescent="0.2">
      <c r="B48" s="66" t="s">
        <v>109</v>
      </c>
      <c r="C48" s="51" t="s">
        <v>110</v>
      </c>
      <c r="D48" s="56">
        <v>0</v>
      </c>
      <c r="E48" s="56">
        <v>95000</v>
      </c>
      <c r="F48" s="56">
        <v>1150</v>
      </c>
      <c r="G48" s="56">
        <v>1150</v>
      </c>
      <c r="H48" s="56">
        <v>0</v>
      </c>
      <c r="I48" s="56">
        <f t="shared" si="30"/>
        <v>1150</v>
      </c>
      <c r="J48" s="56">
        <f t="shared" si="31"/>
        <v>93850</v>
      </c>
      <c r="K48" s="57">
        <f t="shared" si="32"/>
        <v>0.98789473684210527</v>
      </c>
      <c r="L48" s="57">
        <f t="shared" si="33"/>
        <v>-0.98789473684210527</v>
      </c>
      <c r="M48" s="57">
        <f t="shared" si="34"/>
        <v>-0.85473684210526313</v>
      </c>
      <c r="R48" s="53"/>
      <c r="S48" s="53"/>
      <c r="T48" s="53"/>
      <c r="U48" s="53"/>
      <c r="V48" s="53"/>
    </row>
    <row r="49" spans="2:22" s="51" customFormat="1" x14ac:dyDescent="0.2">
      <c r="B49" s="66" t="s">
        <v>111</v>
      </c>
      <c r="C49" s="51" t="s">
        <v>112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30"/>
        <v>0</v>
      </c>
      <c r="J49" s="56">
        <f t="shared" si="31"/>
        <v>0</v>
      </c>
      <c r="K49" s="57" t="str">
        <f t="shared" si="32"/>
        <v>NA</v>
      </c>
      <c r="L49" s="57" t="str">
        <f t="shared" si="33"/>
        <v>NA</v>
      </c>
      <c r="M49" s="57" t="str">
        <f t="shared" si="34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113</v>
      </c>
      <c r="C50" s="51" t="s">
        <v>114</v>
      </c>
      <c r="D50" s="56">
        <v>44328950.24000001</v>
      </c>
      <c r="E50" s="56">
        <v>44315404.49000001</v>
      </c>
      <c r="F50" s="56">
        <v>23306.82</v>
      </c>
      <c r="G50" s="56">
        <v>48589.729999999996</v>
      </c>
      <c r="H50" s="56">
        <v>0</v>
      </c>
      <c r="I50" s="56">
        <f t="shared" si="30"/>
        <v>48589.729999999996</v>
      </c>
      <c r="J50" s="56">
        <f t="shared" si="31"/>
        <v>44266814.760000013</v>
      </c>
      <c r="K50" s="57">
        <f t="shared" si="32"/>
        <v>0.99890354763633127</v>
      </c>
      <c r="L50" s="57">
        <f t="shared" si="33"/>
        <v>-0.99947406956411156</v>
      </c>
      <c r="M50" s="57">
        <f t="shared" si="34"/>
        <v>-0.98684257163597422</v>
      </c>
      <c r="R50" s="53"/>
      <c r="S50" s="53"/>
      <c r="T50" s="53"/>
      <c r="U50" s="53"/>
      <c r="V50" s="53"/>
    </row>
    <row r="51" spans="2:22" s="51" customFormat="1" x14ac:dyDescent="0.2">
      <c r="B51" s="66" t="s">
        <v>115</v>
      </c>
      <c r="C51" s="51" t="s">
        <v>116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35">SUM(G51:H51)</f>
        <v>0</v>
      </c>
      <c r="J51" s="56">
        <f t="shared" ref="J51:J71" si="36">E51-I51</f>
        <v>0</v>
      </c>
      <c r="K51" s="57" t="str">
        <f t="shared" ref="K51:K71" si="37">IF(E51=0,"NA",J51/E51)</f>
        <v>NA</v>
      </c>
      <c r="L51" s="57" t="str">
        <f t="shared" ref="L51:L71" si="38">IF(E51=0,"NA",(  ( F51 - (E51/$L$6)) / (E51/$L$6)))</f>
        <v>NA</v>
      </c>
      <c r="M51" s="57" t="str">
        <f t="shared" ref="M51:M71" si="39">IF(E51=0,"NA",(  ( G51 - ($M$6*(E51/12))) / ($M$6*(E51/12))))</f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117</v>
      </c>
      <c r="C52" s="51" t="s">
        <v>118</v>
      </c>
      <c r="D52" s="56">
        <v>24984096.989999983</v>
      </c>
      <c r="E52" s="56">
        <v>24977634.349999983</v>
      </c>
      <c r="F52" s="56">
        <v>51152.060000000012</v>
      </c>
      <c r="G52" s="56">
        <v>62064.470000000016</v>
      </c>
      <c r="H52" s="56">
        <v>0</v>
      </c>
      <c r="I52" s="56">
        <f t="shared" si="35"/>
        <v>62064.470000000016</v>
      </c>
      <c r="J52" s="56">
        <f t="shared" si="36"/>
        <v>24915569.879999984</v>
      </c>
      <c r="K52" s="57">
        <f t="shared" si="37"/>
        <v>0.99751519823173329</v>
      </c>
      <c r="L52" s="57">
        <f t="shared" si="38"/>
        <v>-0.99795208548242686</v>
      </c>
      <c r="M52" s="57">
        <f t="shared" si="39"/>
        <v>-0.97018237878079916</v>
      </c>
      <c r="R52" s="53"/>
      <c r="S52" s="53"/>
      <c r="T52" s="53"/>
      <c r="U52" s="53"/>
      <c r="V52" s="53"/>
    </row>
    <row r="53" spans="2:22" s="51" customFormat="1" x14ac:dyDescent="0.2">
      <c r="B53" s="66" t="s">
        <v>119</v>
      </c>
      <c r="C53" s="51" t="s">
        <v>120</v>
      </c>
      <c r="D53" s="56">
        <v>9227324.3199999984</v>
      </c>
      <c r="E53" s="56">
        <v>9227324.3199999984</v>
      </c>
      <c r="F53" s="56">
        <v>0</v>
      </c>
      <c r="G53" s="56">
        <v>0</v>
      </c>
      <c r="H53" s="56">
        <v>0</v>
      </c>
      <c r="I53" s="56">
        <f t="shared" si="35"/>
        <v>0</v>
      </c>
      <c r="J53" s="56">
        <f t="shared" si="36"/>
        <v>9227324.3199999984</v>
      </c>
      <c r="K53" s="57">
        <f t="shared" si="37"/>
        <v>1</v>
      </c>
      <c r="L53" s="57">
        <f t="shared" si="38"/>
        <v>-1</v>
      </c>
      <c r="M53" s="57">
        <f t="shared" si="39"/>
        <v>-1</v>
      </c>
      <c r="R53" s="53"/>
      <c r="S53" s="53"/>
      <c r="T53" s="53"/>
      <c r="U53" s="53"/>
      <c r="V53" s="53"/>
    </row>
    <row r="54" spans="2:22" s="51" customFormat="1" x14ac:dyDescent="0.2">
      <c r="B54" s="66" t="s">
        <v>121</v>
      </c>
      <c r="C54" s="51" t="s">
        <v>122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si="35"/>
        <v>0</v>
      </c>
      <c r="J54" s="56">
        <f t="shared" si="36"/>
        <v>0</v>
      </c>
      <c r="K54" s="57" t="str">
        <f t="shared" si="37"/>
        <v>NA</v>
      </c>
      <c r="L54" s="57" t="str">
        <f t="shared" si="38"/>
        <v>NA</v>
      </c>
      <c r="M54" s="57" t="str">
        <f t="shared" si="39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123</v>
      </c>
      <c r="C55" s="51" t="s">
        <v>124</v>
      </c>
      <c r="D55" s="56">
        <v>83317</v>
      </c>
      <c r="E55" s="56">
        <v>83317</v>
      </c>
      <c r="F55" s="56">
        <v>0</v>
      </c>
      <c r="G55" s="56">
        <v>0</v>
      </c>
      <c r="H55" s="56">
        <v>0</v>
      </c>
      <c r="I55" s="56">
        <f t="shared" si="35"/>
        <v>0</v>
      </c>
      <c r="J55" s="56">
        <f t="shared" si="36"/>
        <v>83317</v>
      </c>
      <c r="K55" s="57">
        <f t="shared" si="37"/>
        <v>1</v>
      </c>
      <c r="L55" s="57">
        <f t="shared" si="38"/>
        <v>-1</v>
      </c>
      <c r="M55" s="57">
        <f t="shared" si="39"/>
        <v>-1</v>
      </c>
      <c r="R55" s="53"/>
      <c r="S55" s="53"/>
      <c r="T55" s="53"/>
      <c r="U55" s="53"/>
      <c r="V55" s="53"/>
    </row>
    <row r="56" spans="2:22" s="51" customFormat="1" x14ac:dyDescent="0.2">
      <c r="B56" s="66" t="s">
        <v>125</v>
      </c>
      <c r="C56" s="51" t="s">
        <v>126</v>
      </c>
      <c r="D56" s="56">
        <v>5946825.8599999957</v>
      </c>
      <c r="E56" s="56">
        <v>5946825.8599999957</v>
      </c>
      <c r="F56" s="56">
        <v>0</v>
      </c>
      <c r="G56" s="56">
        <v>0</v>
      </c>
      <c r="H56" s="56">
        <v>0</v>
      </c>
      <c r="I56" s="56">
        <f t="shared" si="35"/>
        <v>0</v>
      </c>
      <c r="J56" s="56">
        <f t="shared" si="36"/>
        <v>5946825.8599999957</v>
      </c>
      <c r="K56" s="57">
        <f t="shared" si="37"/>
        <v>1</v>
      </c>
      <c r="L56" s="57">
        <f t="shared" si="38"/>
        <v>-1</v>
      </c>
      <c r="M56" s="57">
        <f t="shared" si="39"/>
        <v>-1</v>
      </c>
      <c r="R56" s="53"/>
      <c r="S56" s="53"/>
      <c r="T56" s="53"/>
      <c r="U56" s="53"/>
      <c r="V56" s="53"/>
    </row>
    <row r="57" spans="2:22" s="51" customFormat="1" x14ac:dyDescent="0.2">
      <c r="B57" s="66" t="s">
        <v>127</v>
      </c>
      <c r="C57" s="51" t="s">
        <v>128</v>
      </c>
      <c r="D57" s="56">
        <v>9558767.5199999996</v>
      </c>
      <c r="E57" s="56">
        <v>9558767.5199999996</v>
      </c>
      <c r="F57" s="56">
        <v>26048.780000000002</v>
      </c>
      <c r="G57" s="56">
        <v>46782.780000000006</v>
      </c>
      <c r="H57" s="56">
        <v>0</v>
      </c>
      <c r="I57" s="56">
        <f t="shared" si="35"/>
        <v>46782.780000000006</v>
      </c>
      <c r="J57" s="56">
        <f t="shared" si="36"/>
        <v>9511984.7400000002</v>
      </c>
      <c r="K57" s="57">
        <f t="shared" si="37"/>
        <v>0.99510577279946244</v>
      </c>
      <c r="L57" s="57">
        <f t="shared" si="38"/>
        <v>-0.99727488089384986</v>
      </c>
      <c r="M57" s="57">
        <f t="shared" si="39"/>
        <v>-0.94126927359354795</v>
      </c>
      <c r="R57" s="53"/>
      <c r="S57" s="53"/>
      <c r="T57" s="53"/>
      <c r="U57" s="53"/>
      <c r="V57" s="53"/>
    </row>
    <row r="58" spans="2:22" s="51" customFormat="1" x14ac:dyDescent="0.2">
      <c r="B58" s="66" t="s">
        <v>129</v>
      </c>
      <c r="C58" s="51" t="s">
        <v>130</v>
      </c>
      <c r="D58" s="56">
        <v>81750.509999999995</v>
      </c>
      <c r="E58" s="56">
        <v>81750.509999999995</v>
      </c>
      <c r="F58" s="56">
        <v>0</v>
      </c>
      <c r="G58" s="56">
        <v>0</v>
      </c>
      <c r="H58" s="56">
        <v>0</v>
      </c>
      <c r="I58" s="56">
        <f t="shared" si="35"/>
        <v>0</v>
      </c>
      <c r="J58" s="56">
        <f t="shared" si="36"/>
        <v>81750.509999999995</v>
      </c>
      <c r="K58" s="57">
        <f t="shared" si="37"/>
        <v>1</v>
      </c>
      <c r="L58" s="57">
        <f t="shared" si="38"/>
        <v>-1</v>
      </c>
      <c r="M58" s="57">
        <f t="shared" si="39"/>
        <v>-1</v>
      </c>
      <c r="R58" s="53"/>
      <c r="S58" s="53"/>
      <c r="T58" s="53"/>
      <c r="U58" s="53"/>
      <c r="V58" s="53"/>
    </row>
    <row r="59" spans="2:22" s="51" customFormat="1" x14ac:dyDescent="0.2">
      <c r="B59" s="66" t="s">
        <v>131</v>
      </c>
      <c r="C59" s="51" t="s">
        <v>132</v>
      </c>
      <c r="D59" s="56">
        <v>84421</v>
      </c>
      <c r="E59" s="56">
        <v>84421</v>
      </c>
      <c r="F59" s="56">
        <v>0</v>
      </c>
      <c r="G59" s="56">
        <v>0</v>
      </c>
      <c r="H59" s="56">
        <v>0</v>
      </c>
      <c r="I59" s="56">
        <f t="shared" si="35"/>
        <v>0</v>
      </c>
      <c r="J59" s="56">
        <f t="shared" si="36"/>
        <v>84421</v>
      </c>
      <c r="K59" s="57">
        <f t="shared" si="37"/>
        <v>1</v>
      </c>
      <c r="L59" s="57">
        <f t="shared" si="38"/>
        <v>-1</v>
      </c>
      <c r="M59" s="57">
        <f t="shared" si="39"/>
        <v>-1</v>
      </c>
      <c r="R59" s="53"/>
      <c r="S59" s="53"/>
      <c r="T59" s="53"/>
      <c r="U59" s="53"/>
      <c r="V59" s="53"/>
    </row>
    <row r="60" spans="2:22" s="51" customFormat="1" x14ac:dyDescent="0.2">
      <c r="B60" s="66" t="s">
        <v>133</v>
      </c>
      <c r="C60" s="51" t="s">
        <v>134</v>
      </c>
      <c r="D60" s="56">
        <v>0</v>
      </c>
      <c r="E60" s="56">
        <v>0</v>
      </c>
      <c r="F60" s="56">
        <v>2407.9</v>
      </c>
      <c r="G60" s="56">
        <v>2407.9</v>
      </c>
      <c r="H60" s="56">
        <v>0</v>
      </c>
      <c r="I60" s="56">
        <f t="shared" si="35"/>
        <v>2407.9</v>
      </c>
      <c r="J60" s="56">
        <f t="shared" si="36"/>
        <v>-2407.9</v>
      </c>
      <c r="K60" s="57" t="str">
        <f t="shared" si="37"/>
        <v>NA</v>
      </c>
      <c r="L60" s="57" t="str">
        <f t="shared" si="38"/>
        <v>NA</v>
      </c>
      <c r="M60" s="57" t="str">
        <f t="shared" si="39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135</v>
      </c>
      <c r="C61" s="51" t="s">
        <v>136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5"/>
        <v>0</v>
      </c>
      <c r="J61" s="56">
        <f t="shared" si="36"/>
        <v>0</v>
      </c>
      <c r="K61" s="57" t="str">
        <f t="shared" si="37"/>
        <v>NA</v>
      </c>
      <c r="L61" s="57" t="str">
        <f t="shared" si="38"/>
        <v>NA</v>
      </c>
      <c r="M61" s="57" t="str">
        <f t="shared" si="39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137</v>
      </c>
      <c r="C62" s="51" t="s">
        <v>138</v>
      </c>
      <c r="D62" s="56">
        <v>93905</v>
      </c>
      <c r="E62" s="56">
        <v>93905</v>
      </c>
      <c r="F62" s="56">
        <v>0</v>
      </c>
      <c r="G62" s="56">
        <v>0</v>
      </c>
      <c r="H62" s="56">
        <v>0</v>
      </c>
      <c r="I62" s="56">
        <f t="shared" si="35"/>
        <v>0</v>
      </c>
      <c r="J62" s="56">
        <f t="shared" si="36"/>
        <v>93905</v>
      </c>
      <c r="K62" s="57">
        <f t="shared" si="37"/>
        <v>1</v>
      </c>
      <c r="L62" s="57">
        <f t="shared" si="38"/>
        <v>-1</v>
      </c>
      <c r="M62" s="57">
        <f t="shared" si="39"/>
        <v>-1</v>
      </c>
      <c r="R62" s="53"/>
      <c r="S62" s="53"/>
      <c r="T62" s="53"/>
      <c r="U62" s="53"/>
      <c r="V62" s="53"/>
    </row>
    <row r="63" spans="2:22" s="51" customFormat="1" x14ac:dyDescent="0.2">
      <c r="B63" s="66" t="s">
        <v>139</v>
      </c>
      <c r="C63" s="51" t="s">
        <v>140</v>
      </c>
      <c r="D63" s="56">
        <v>7354915.3200000077</v>
      </c>
      <c r="E63" s="56">
        <v>7354915.3200000077</v>
      </c>
      <c r="F63" s="56">
        <v>0</v>
      </c>
      <c r="G63" s="56">
        <v>0</v>
      </c>
      <c r="H63" s="56">
        <v>0</v>
      </c>
      <c r="I63" s="56">
        <f t="shared" si="35"/>
        <v>0</v>
      </c>
      <c r="J63" s="56">
        <f t="shared" si="36"/>
        <v>7354915.3200000077</v>
      </c>
      <c r="K63" s="57">
        <f t="shared" si="37"/>
        <v>1</v>
      </c>
      <c r="L63" s="57">
        <f t="shared" si="38"/>
        <v>-1</v>
      </c>
      <c r="M63" s="57">
        <f t="shared" si="39"/>
        <v>-1</v>
      </c>
      <c r="R63" s="53"/>
      <c r="S63" s="53"/>
      <c r="T63" s="53"/>
      <c r="U63" s="53"/>
      <c r="V63" s="53"/>
    </row>
    <row r="64" spans="2:22" s="51" customFormat="1" x14ac:dyDescent="0.2">
      <c r="B64" s="66" t="s">
        <v>141</v>
      </c>
      <c r="C64" s="51" t="s">
        <v>142</v>
      </c>
      <c r="D64" s="56">
        <v>-12107184.460000001</v>
      </c>
      <c r="E64" s="56">
        <v>-12039684.460000001</v>
      </c>
      <c r="F64" s="56">
        <v>1830</v>
      </c>
      <c r="G64" s="56">
        <v>2935</v>
      </c>
      <c r="H64" s="56">
        <v>0</v>
      </c>
      <c r="I64" s="56">
        <f t="shared" si="35"/>
        <v>2935</v>
      </c>
      <c r="J64" s="56">
        <f t="shared" si="36"/>
        <v>-12042619.460000001</v>
      </c>
      <c r="K64" s="57">
        <f t="shared" si="37"/>
        <v>1.0002437771529438</v>
      </c>
      <c r="L64" s="57">
        <f t="shared" si="38"/>
        <v>-1.0001519973389734</v>
      </c>
      <c r="M64" s="57">
        <f t="shared" si="39"/>
        <v>-1.002925325835325</v>
      </c>
      <c r="R64" s="53"/>
      <c r="S64" s="53"/>
      <c r="T64" s="53"/>
      <c r="U64" s="53"/>
      <c r="V64" s="53"/>
    </row>
    <row r="65" spans="2:22" s="51" customFormat="1" x14ac:dyDescent="0.2">
      <c r="B65" s="66" t="s">
        <v>143</v>
      </c>
      <c r="C65" s="51" t="s">
        <v>144</v>
      </c>
      <c r="D65" s="56">
        <v>101793</v>
      </c>
      <c r="E65" s="56">
        <v>101793</v>
      </c>
      <c r="F65" s="56">
        <v>1662.5</v>
      </c>
      <c r="G65" s="56">
        <v>1662.5</v>
      </c>
      <c r="H65" s="56">
        <v>0</v>
      </c>
      <c r="I65" s="56">
        <f t="shared" si="35"/>
        <v>1662.5</v>
      </c>
      <c r="J65" s="56">
        <f t="shared" si="36"/>
        <v>100130.5</v>
      </c>
      <c r="K65" s="57">
        <f t="shared" si="37"/>
        <v>0.98366783570579508</v>
      </c>
      <c r="L65" s="57">
        <f t="shared" si="38"/>
        <v>-0.98366783570579508</v>
      </c>
      <c r="M65" s="57">
        <f t="shared" si="39"/>
        <v>-0.80401402846954118</v>
      </c>
      <c r="R65" s="53"/>
      <c r="S65" s="53"/>
      <c r="T65" s="53"/>
      <c r="U65" s="53"/>
      <c r="V65" s="53"/>
    </row>
    <row r="66" spans="2:22" s="51" customFormat="1" x14ac:dyDescent="0.2">
      <c r="B66" s="66" t="s">
        <v>145</v>
      </c>
      <c r="C66" s="51" t="s">
        <v>146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35"/>
        <v>0</v>
      </c>
      <c r="J66" s="56">
        <f t="shared" si="36"/>
        <v>0</v>
      </c>
      <c r="K66" s="57" t="str">
        <f t="shared" si="37"/>
        <v>NA</v>
      </c>
      <c r="L66" s="57" t="str">
        <f t="shared" si="38"/>
        <v>NA</v>
      </c>
      <c r="M66" s="57" t="str">
        <f t="shared" si="39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147</v>
      </c>
      <c r="C67" s="51" t="s">
        <v>148</v>
      </c>
      <c r="D67" s="56">
        <v>116478935</v>
      </c>
      <c r="E67" s="56">
        <v>116444656.45999999</v>
      </c>
      <c r="F67" s="56">
        <v>69798.170000000013</v>
      </c>
      <c r="G67" s="56">
        <v>102011.02</v>
      </c>
      <c r="H67" s="56">
        <v>0</v>
      </c>
      <c r="I67" s="56">
        <f t="shared" si="35"/>
        <v>102011.02</v>
      </c>
      <c r="J67" s="56">
        <f t="shared" si="36"/>
        <v>116342645.44</v>
      </c>
      <c r="K67" s="57">
        <f t="shared" si="37"/>
        <v>0.9991239527591802</v>
      </c>
      <c r="L67" s="57">
        <f t="shared" si="38"/>
        <v>-0.99940058932610631</v>
      </c>
      <c r="M67" s="57">
        <f t="shared" si="39"/>
        <v>-0.98948743311016163</v>
      </c>
      <c r="R67" s="53"/>
      <c r="S67" s="53"/>
      <c r="T67" s="53"/>
      <c r="U67" s="53"/>
      <c r="V67" s="53"/>
    </row>
    <row r="68" spans="2:22" s="51" customFormat="1" x14ac:dyDescent="0.2">
      <c r="B68" s="66" t="s">
        <v>149</v>
      </c>
      <c r="C68" s="51" t="s">
        <v>150</v>
      </c>
      <c r="D68" s="56">
        <v>0</v>
      </c>
      <c r="E68" s="56">
        <v>0</v>
      </c>
      <c r="F68" s="56">
        <v>45794.029999999992</v>
      </c>
      <c r="G68" s="56">
        <v>49819.069999999985</v>
      </c>
      <c r="H68" s="56">
        <v>0</v>
      </c>
      <c r="I68" s="56">
        <f t="shared" si="35"/>
        <v>49819.069999999985</v>
      </c>
      <c r="J68" s="56">
        <f t="shared" si="36"/>
        <v>-49819.069999999985</v>
      </c>
      <c r="K68" s="57" t="str">
        <f t="shared" si="37"/>
        <v>NA</v>
      </c>
      <c r="L68" s="57" t="str">
        <f t="shared" si="38"/>
        <v>NA</v>
      </c>
      <c r="M68" s="57" t="str">
        <f t="shared" si="39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151</v>
      </c>
      <c r="C69" s="51" t="s">
        <v>152</v>
      </c>
      <c r="D69" s="56">
        <v>110337447.12999983</v>
      </c>
      <c r="E69" s="56">
        <v>110294859.20999983</v>
      </c>
      <c r="F69" s="56">
        <v>280172.17999999993</v>
      </c>
      <c r="G69" s="56">
        <v>359670.88999999966</v>
      </c>
      <c r="H69" s="56">
        <v>0</v>
      </c>
      <c r="I69" s="56">
        <f t="shared" si="35"/>
        <v>359670.88999999966</v>
      </c>
      <c r="J69" s="56">
        <f t="shared" si="36"/>
        <v>109935188.31999983</v>
      </c>
      <c r="K69" s="57">
        <f t="shared" si="37"/>
        <v>0.99673900585597386</v>
      </c>
      <c r="L69" s="57">
        <f t="shared" si="38"/>
        <v>-0.99745978931378332</v>
      </c>
      <c r="M69" s="57">
        <f t="shared" si="39"/>
        <v>-0.96086807027168608</v>
      </c>
      <c r="R69" s="53"/>
      <c r="S69" s="53"/>
      <c r="T69" s="53"/>
      <c r="U69" s="53"/>
      <c r="V69" s="53"/>
    </row>
    <row r="70" spans="2:22" s="51" customFormat="1" x14ac:dyDescent="0.2">
      <c r="B70" s="66" t="s">
        <v>153</v>
      </c>
      <c r="C70" s="51" t="s">
        <v>154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35"/>
        <v>0</v>
      </c>
      <c r="J70" s="56">
        <f t="shared" si="36"/>
        <v>0</v>
      </c>
      <c r="K70" s="57" t="str">
        <f t="shared" si="37"/>
        <v>NA</v>
      </c>
      <c r="L70" s="57" t="str">
        <f t="shared" si="38"/>
        <v>NA</v>
      </c>
      <c r="M70" s="57" t="str">
        <f t="shared" si="39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155</v>
      </c>
      <c r="C71" s="51" t="s">
        <v>156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35"/>
        <v>0</v>
      </c>
      <c r="J71" s="56">
        <f t="shared" si="36"/>
        <v>0</v>
      </c>
      <c r="K71" s="57" t="str">
        <f t="shared" si="37"/>
        <v>NA</v>
      </c>
      <c r="L71" s="57" t="str">
        <f t="shared" si="38"/>
        <v>NA</v>
      </c>
      <c r="M71" s="57" t="str">
        <f t="shared" si="39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157</v>
      </c>
      <c r="C72" s="51" t="s">
        <v>158</v>
      </c>
      <c r="D72" s="56">
        <v>8500000</v>
      </c>
      <c r="E72" s="56">
        <v>8500000</v>
      </c>
      <c r="F72" s="56">
        <v>628810.18000000005</v>
      </c>
      <c r="G72" s="56">
        <v>1180501.44</v>
      </c>
      <c r="H72" s="56">
        <v>0</v>
      </c>
      <c r="I72" s="56">
        <f t="shared" si="30"/>
        <v>1180501.44</v>
      </c>
      <c r="J72" s="56">
        <f t="shared" si="31"/>
        <v>7319498.5600000005</v>
      </c>
      <c r="K72" s="57">
        <f t="shared" si="32"/>
        <v>0.86111747764705893</v>
      </c>
      <c r="L72" s="57">
        <f t="shared" si="33"/>
        <v>-0.92602233176470594</v>
      </c>
      <c r="M72" s="57">
        <f t="shared" si="34"/>
        <v>0.66659026823529399</v>
      </c>
      <c r="R72" s="53"/>
      <c r="S72" s="53"/>
      <c r="T72" s="53"/>
      <c r="U72" s="53"/>
      <c r="V72" s="53"/>
    </row>
    <row r="73" spans="2:22" s="51" customFormat="1" x14ac:dyDescent="0.2">
      <c r="B73" s="66" t="s">
        <v>159</v>
      </c>
      <c r="C73" s="51" t="s">
        <v>160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0"/>
        <v>0</v>
      </c>
      <c r="J73" s="56">
        <f t="shared" si="31"/>
        <v>0</v>
      </c>
      <c r="K73" s="57" t="str">
        <f t="shared" si="32"/>
        <v>NA</v>
      </c>
      <c r="L73" s="57" t="str">
        <f t="shared" si="33"/>
        <v>NA</v>
      </c>
      <c r="M73" s="57" t="str">
        <f t="shared" si="34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161</v>
      </c>
      <c r="C74" s="51" t="s">
        <v>162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0"/>
        <v>0</v>
      </c>
      <c r="J74" s="56">
        <f t="shared" si="31"/>
        <v>0</v>
      </c>
      <c r="K74" s="57" t="str">
        <f t="shared" si="32"/>
        <v>NA</v>
      </c>
      <c r="L74" s="57" t="str">
        <f t="shared" si="33"/>
        <v>NA</v>
      </c>
      <c r="M74" s="57" t="str">
        <f t="shared" si="34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163</v>
      </c>
      <c r="C75" s="51" t="s">
        <v>164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0"/>
        <v>0</v>
      </c>
      <c r="J75" s="56">
        <f t="shared" si="31"/>
        <v>0</v>
      </c>
      <c r="K75" s="57" t="str">
        <f t="shared" si="32"/>
        <v>NA</v>
      </c>
      <c r="L75" s="57" t="str">
        <f t="shared" si="33"/>
        <v>NA</v>
      </c>
      <c r="M75" s="57" t="str">
        <f t="shared" si="34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165</v>
      </c>
      <c r="C76" s="51" t="s">
        <v>166</v>
      </c>
      <c r="D76" s="56">
        <v>0</v>
      </c>
      <c r="E76" s="56">
        <v>0</v>
      </c>
      <c r="F76" s="56">
        <v>956.1400000000001</v>
      </c>
      <c r="G76" s="56">
        <v>1458.46</v>
      </c>
      <c r="H76" s="56">
        <v>0</v>
      </c>
      <c r="I76" s="56">
        <f t="shared" si="30"/>
        <v>1458.46</v>
      </c>
      <c r="J76" s="56">
        <f t="shared" si="31"/>
        <v>-1458.46</v>
      </c>
      <c r="K76" s="57" t="str">
        <f t="shared" si="32"/>
        <v>NA</v>
      </c>
      <c r="L76" s="57" t="str">
        <f t="shared" si="33"/>
        <v>NA</v>
      </c>
      <c r="M76" s="57" t="str">
        <f t="shared" si="34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167</v>
      </c>
      <c r="C77" s="51" t="s">
        <v>168</v>
      </c>
      <c r="D77" s="56">
        <v>19831708.97999993</v>
      </c>
      <c r="E77" s="56">
        <v>19826277.899999931</v>
      </c>
      <c r="F77" s="56">
        <v>18028.109999999997</v>
      </c>
      <c r="G77" s="56">
        <v>23611.370000000003</v>
      </c>
      <c r="H77" s="56">
        <v>0</v>
      </c>
      <c r="I77" s="56">
        <f t="shared" si="30"/>
        <v>23611.370000000003</v>
      </c>
      <c r="J77" s="56">
        <f t="shared" si="31"/>
        <v>19802666.52999993</v>
      </c>
      <c r="K77" s="57">
        <f t="shared" si="32"/>
        <v>0.99880908710555294</v>
      </c>
      <c r="L77" s="57">
        <f t="shared" si="33"/>
        <v>-0.9990906961916437</v>
      </c>
      <c r="M77" s="57">
        <f t="shared" si="34"/>
        <v>-0.98570904526663561</v>
      </c>
      <c r="R77" s="53"/>
      <c r="S77" s="53"/>
      <c r="T77" s="53"/>
      <c r="U77" s="53"/>
      <c r="V77" s="53"/>
    </row>
    <row r="78" spans="2:22" s="51" customFormat="1" x14ac:dyDescent="0.2">
      <c r="B78" s="66" t="s">
        <v>169</v>
      </c>
      <c r="C78" s="51" t="s">
        <v>170</v>
      </c>
      <c r="D78" s="56">
        <v>4223439.3</v>
      </c>
      <c r="E78" s="56">
        <v>4485169.5999999996</v>
      </c>
      <c r="F78" s="56">
        <v>12058.75</v>
      </c>
      <c r="G78" s="56">
        <v>33208.75</v>
      </c>
      <c r="H78" s="56">
        <v>60692.5</v>
      </c>
      <c r="I78" s="56">
        <f t="shared" si="30"/>
        <v>93901.25</v>
      </c>
      <c r="J78" s="56">
        <f t="shared" si="31"/>
        <v>4391268.3499999996</v>
      </c>
      <c r="K78" s="57">
        <f t="shared" si="32"/>
        <v>0.97906405813505915</v>
      </c>
      <c r="L78" s="57">
        <f t="shared" si="33"/>
        <v>-0.99731141716469318</v>
      </c>
      <c r="M78" s="57">
        <f t="shared" si="34"/>
        <v>-0.91115051702838612</v>
      </c>
      <c r="R78" s="53"/>
      <c r="S78" s="53"/>
      <c r="T78" s="53"/>
      <c r="U78" s="53"/>
      <c r="V78" s="53"/>
    </row>
    <row r="79" spans="2:22" s="51" customFormat="1" x14ac:dyDescent="0.2">
      <c r="B79" s="66" t="s">
        <v>171</v>
      </c>
      <c r="C79" s="51" t="s">
        <v>172</v>
      </c>
      <c r="D79" s="56">
        <v>1530558</v>
      </c>
      <c r="E79" s="56">
        <v>1567058</v>
      </c>
      <c r="F79" s="56">
        <v>1336492.5</v>
      </c>
      <c r="G79" s="56">
        <v>1336492.5</v>
      </c>
      <c r="H79" s="56">
        <v>152772</v>
      </c>
      <c r="I79" s="56">
        <f t="shared" si="30"/>
        <v>1489264.5</v>
      </c>
      <c r="J79" s="56">
        <f t="shared" si="31"/>
        <v>77793.5</v>
      </c>
      <c r="K79" s="57">
        <f t="shared" si="32"/>
        <v>4.9643025337926229E-2</v>
      </c>
      <c r="L79" s="57">
        <f t="shared" si="33"/>
        <v>-0.14713271621088689</v>
      </c>
      <c r="M79" s="57">
        <f t="shared" si="34"/>
        <v>9.2344074054693568</v>
      </c>
      <c r="R79" s="53"/>
      <c r="S79" s="53"/>
      <c r="T79" s="53"/>
      <c r="U79" s="53"/>
      <c r="V79" s="53"/>
    </row>
    <row r="80" spans="2:22" s="51" customFormat="1" x14ac:dyDescent="0.2">
      <c r="B80" s="66" t="s">
        <v>173</v>
      </c>
      <c r="C80" s="51" t="s">
        <v>174</v>
      </c>
      <c r="D80" s="56">
        <v>0</v>
      </c>
      <c r="E80" s="56">
        <v>10000</v>
      </c>
      <c r="F80" s="56">
        <v>0</v>
      </c>
      <c r="G80" s="56">
        <v>0</v>
      </c>
      <c r="H80" s="56">
        <v>2318.36</v>
      </c>
      <c r="I80" s="56">
        <f t="shared" si="30"/>
        <v>2318.36</v>
      </c>
      <c r="J80" s="56">
        <f t="shared" si="31"/>
        <v>7681.6399999999994</v>
      </c>
      <c r="K80" s="57">
        <f t="shared" si="32"/>
        <v>0.76816399999999996</v>
      </c>
      <c r="L80" s="57">
        <f t="shared" si="33"/>
        <v>-1</v>
      </c>
      <c r="M80" s="57">
        <f t="shared" si="34"/>
        <v>-1</v>
      </c>
      <c r="R80" s="53"/>
      <c r="S80" s="53"/>
      <c r="T80" s="53"/>
      <c r="U80" s="53"/>
      <c r="V80" s="53"/>
    </row>
    <row r="81" spans="2:22" s="51" customFormat="1" x14ac:dyDescent="0.2">
      <c r="B81" s="66" t="s">
        <v>175</v>
      </c>
      <c r="C81" s="51" t="s">
        <v>176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0"/>
        <v>0</v>
      </c>
      <c r="J81" s="56">
        <f t="shared" si="31"/>
        <v>0</v>
      </c>
      <c r="K81" s="57" t="str">
        <f t="shared" si="32"/>
        <v>NA</v>
      </c>
      <c r="L81" s="57" t="str">
        <f t="shared" si="33"/>
        <v>NA</v>
      </c>
      <c r="M81" s="57" t="str">
        <f t="shared" si="34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177</v>
      </c>
      <c r="C82" s="51" t="s">
        <v>178</v>
      </c>
      <c r="D82" s="56">
        <v>1097700</v>
      </c>
      <c r="E82" s="56">
        <v>1099895</v>
      </c>
      <c r="F82" s="56">
        <v>260475.77</v>
      </c>
      <c r="G82" s="56">
        <v>939432.4</v>
      </c>
      <c r="H82" s="56">
        <v>1492558.74</v>
      </c>
      <c r="I82" s="56">
        <f t="shared" si="30"/>
        <v>2431991.14</v>
      </c>
      <c r="J82" s="56">
        <f t="shared" si="31"/>
        <v>-1332096.1400000001</v>
      </c>
      <c r="K82" s="57">
        <f t="shared" si="32"/>
        <v>-1.2111120970638107</v>
      </c>
      <c r="L82" s="57">
        <f t="shared" si="33"/>
        <v>-0.76318124002745713</v>
      </c>
      <c r="M82" s="57">
        <f t="shared" si="34"/>
        <v>9.2493317998536231</v>
      </c>
      <c r="R82" s="53"/>
      <c r="S82" s="53"/>
      <c r="T82" s="53"/>
      <c r="U82" s="53"/>
      <c r="V82" s="53"/>
    </row>
    <row r="83" spans="2:22" s="51" customFormat="1" x14ac:dyDescent="0.2">
      <c r="B83" s="66" t="s">
        <v>179</v>
      </c>
      <c r="C83" s="51" t="s">
        <v>180</v>
      </c>
      <c r="D83" s="56">
        <v>36200</v>
      </c>
      <c r="E83" s="56">
        <v>116200</v>
      </c>
      <c r="F83" s="56">
        <v>19986</v>
      </c>
      <c r="G83" s="56">
        <v>19986</v>
      </c>
      <c r="H83" s="56">
        <v>0</v>
      </c>
      <c r="I83" s="56">
        <f t="shared" si="30"/>
        <v>19986</v>
      </c>
      <c r="J83" s="56">
        <f t="shared" si="31"/>
        <v>96214</v>
      </c>
      <c r="K83" s="57">
        <f t="shared" si="32"/>
        <v>0.82800344234079171</v>
      </c>
      <c r="L83" s="57">
        <f t="shared" si="33"/>
        <v>-0.82800344234079171</v>
      </c>
      <c r="M83" s="57">
        <f t="shared" si="34"/>
        <v>1.0639586919104991</v>
      </c>
      <c r="R83" s="53"/>
      <c r="S83" s="53"/>
      <c r="T83" s="53"/>
      <c r="U83" s="53"/>
      <c r="V83" s="53"/>
    </row>
    <row r="84" spans="2:22" s="51" customFormat="1" x14ac:dyDescent="0.2">
      <c r="B84" s="66" t="s">
        <v>181</v>
      </c>
      <c r="C84" s="51" t="s">
        <v>182</v>
      </c>
      <c r="D84" s="56">
        <v>85863</v>
      </c>
      <c r="E84" s="56">
        <v>85863</v>
      </c>
      <c r="F84" s="56">
        <v>0</v>
      </c>
      <c r="G84" s="56">
        <v>827.6</v>
      </c>
      <c r="H84" s="56">
        <v>0</v>
      </c>
      <c r="I84" s="56">
        <f t="shared" si="30"/>
        <v>827.6</v>
      </c>
      <c r="J84" s="56">
        <f t="shared" si="31"/>
        <v>85035.4</v>
      </c>
      <c r="K84" s="57">
        <f t="shared" si="32"/>
        <v>0.99036138965561415</v>
      </c>
      <c r="L84" s="57">
        <f t="shared" si="33"/>
        <v>-1</v>
      </c>
      <c r="M84" s="57">
        <f t="shared" si="34"/>
        <v>-0.88433667586737008</v>
      </c>
      <c r="R84" s="53"/>
      <c r="S84" s="53"/>
      <c r="T84" s="53"/>
      <c r="U84" s="53"/>
      <c r="V84" s="53"/>
    </row>
    <row r="85" spans="2:22" s="51" customFormat="1" x14ac:dyDescent="0.2">
      <c r="B85" s="66" t="s">
        <v>183</v>
      </c>
      <c r="C85" s="51" t="s">
        <v>184</v>
      </c>
      <c r="D85" s="56">
        <v>43850</v>
      </c>
      <c r="E85" s="56">
        <v>29308.05</v>
      </c>
      <c r="F85" s="56">
        <v>0</v>
      </c>
      <c r="G85" s="56">
        <v>0</v>
      </c>
      <c r="H85" s="56">
        <v>0</v>
      </c>
      <c r="I85" s="56">
        <f t="shared" si="30"/>
        <v>0</v>
      </c>
      <c r="J85" s="56">
        <f t="shared" si="31"/>
        <v>29308.05</v>
      </c>
      <c r="K85" s="57">
        <f t="shared" si="32"/>
        <v>1</v>
      </c>
      <c r="L85" s="57">
        <f t="shared" si="33"/>
        <v>-1</v>
      </c>
      <c r="M85" s="57">
        <f t="shared" si="34"/>
        <v>-1</v>
      </c>
      <c r="R85" s="53"/>
      <c r="S85" s="53"/>
      <c r="T85" s="53"/>
      <c r="U85" s="53"/>
      <c r="V85" s="53"/>
    </row>
    <row r="86" spans="2:22" s="51" customFormat="1" x14ac:dyDescent="0.2">
      <c r="B86" s="66" t="s">
        <v>185</v>
      </c>
      <c r="C86" s="51" t="s">
        <v>186</v>
      </c>
      <c r="D86" s="56">
        <v>1530380</v>
      </c>
      <c r="E86" s="56">
        <v>1707745.16</v>
      </c>
      <c r="F86" s="56">
        <v>18959.88</v>
      </c>
      <c r="G86" s="56">
        <v>36433.880000000005</v>
      </c>
      <c r="H86" s="56">
        <v>56476.289999999994</v>
      </c>
      <c r="I86" s="56">
        <f t="shared" si="30"/>
        <v>92910.17</v>
      </c>
      <c r="J86" s="56">
        <f t="shared" si="31"/>
        <v>1614834.99</v>
      </c>
      <c r="K86" s="57">
        <f t="shared" si="32"/>
        <v>0.94559482750927548</v>
      </c>
      <c r="L86" s="57">
        <f t="shared" si="33"/>
        <v>-0.98889771117840564</v>
      </c>
      <c r="M86" s="57">
        <f t="shared" si="34"/>
        <v>-0.74398606405653633</v>
      </c>
      <c r="R86" s="53"/>
      <c r="S86" s="53"/>
      <c r="T86" s="53"/>
      <c r="U86" s="53"/>
      <c r="V86" s="53"/>
    </row>
    <row r="87" spans="2:22" s="51" customFormat="1" x14ac:dyDescent="0.2">
      <c r="B87" s="66" t="s">
        <v>187</v>
      </c>
      <c r="C87" s="51" t="s">
        <v>188</v>
      </c>
      <c r="D87" s="56">
        <v>0</v>
      </c>
      <c r="E87" s="56">
        <v>0</v>
      </c>
      <c r="F87" s="56">
        <v>0</v>
      </c>
      <c r="G87" s="56">
        <v>0</v>
      </c>
      <c r="H87" s="56">
        <v>11738</v>
      </c>
      <c r="I87" s="56">
        <f t="shared" si="30"/>
        <v>11738</v>
      </c>
      <c r="J87" s="56">
        <f t="shared" si="31"/>
        <v>-11738</v>
      </c>
      <c r="K87" s="57" t="str">
        <f t="shared" si="32"/>
        <v>NA</v>
      </c>
      <c r="L87" s="57" t="str">
        <f t="shared" si="33"/>
        <v>NA</v>
      </c>
      <c r="M87" s="57" t="str">
        <f t="shared" si="34"/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189</v>
      </c>
      <c r="C88" s="51" t="s">
        <v>190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30"/>
        <v>0</v>
      </c>
      <c r="J88" s="56">
        <f t="shared" si="31"/>
        <v>0</v>
      </c>
      <c r="K88" s="57" t="str">
        <f t="shared" si="32"/>
        <v>NA</v>
      </c>
      <c r="L88" s="57" t="str">
        <f t="shared" si="33"/>
        <v>NA</v>
      </c>
      <c r="M88" s="57" t="str">
        <f t="shared" si="34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191</v>
      </c>
      <c r="C89" s="51" t="s">
        <v>192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30"/>
        <v>0</v>
      </c>
      <c r="J89" s="56">
        <f t="shared" si="31"/>
        <v>0</v>
      </c>
      <c r="K89" s="57" t="str">
        <f t="shared" si="32"/>
        <v>NA</v>
      </c>
      <c r="L89" s="57" t="str">
        <f t="shared" si="33"/>
        <v>NA</v>
      </c>
      <c r="M89" s="57" t="str">
        <f t="shared" si="34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193</v>
      </c>
      <c r="C90" s="51" t="s">
        <v>194</v>
      </c>
      <c r="D90" s="56">
        <v>823050</v>
      </c>
      <c r="E90" s="56">
        <v>756917.69000000006</v>
      </c>
      <c r="F90" s="56">
        <v>15876.380000000001</v>
      </c>
      <c r="G90" s="56">
        <v>20916.820000000007</v>
      </c>
      <c r="H90" s="56">
        <v>501.5</v>
      </c>
      <c r="I90" s="56">
        <f t="shared" si="30"/>
        <v>21418.320000000007</v>
      </c>
      <c r="J90" s="56">
        <f t="shared" si="31"/>
        <v>735499.37000000011</v>
      </c>
      <c r="K90" s="57">
        <f t="shared" si="32"/>
        <v>0.97170323764001343</v>
      </c>
      <c r="L90" s="57">
        <f t="shared" si="33"/>
        <v>-0.97902495844693493</v>
      </c>
      <c r="M90" s="57">
        <f t="shared" si="34"/>
        <v>-0.66838951802011648</v>
      </c>
      <c r="R90" s="53"/>
      <c r="S90" s="53"/>
      <c r="T90" s="53"/>
      <c r="U90" s="53"/>
      <c r="V90" s="53"/>
    </row>
    <row r="91" spans="2:22" s="51" customFormat="1" x14ac:dyDescent="0.2">
      <c r="B91" s="66" t="s">
        <v>195</v>
      </c>
      <c r="C91" s="51" t="s">
        <v>196</v>
      </c>
      <c r="D91" s="56">
        <v>1399654</v>
      </c>
      <c r="E91" s="56">
        <v>985551</v>
      </c>
      <c r="F91" s="56">
        <v>73387.08</v>
      </c>
      <c r="G91" s="56">
        <v>146774.16</v>
      </c>
      <c r="H91" s="56">
        <v>0</v>
      </c>
      <c r="I91" s="56">
        <f t="shared" si="30"/>
        <v>146774.16</v>
      </c>
      <c r="J91" s="56">
        <f t="shared" si="31"/>
        <v>838776.84</v>
      </c>
      <c r="K91" s="57">
        <f t="shared" si="32"/>
        <v>0.85107400834659996</v>
      </c>
      <c r="L91" s="57">
        <f t="shared" si="33"/>
        <v>-0.92553700417330009</v>
      </c>
      <c r="M91" s="57">
        <f t="shared" si="34"/>
        <v>0.78711189984079977</v>
      </c>
      <c r="R91" s="53"/>
      <c r="S91" s="53"/>
      <c r="T91" s="53"/>
      <c r="U91" s="53"/>
      <c r="V91" s="53"/>
    </row>
    <row r="92" spans="2:22" s="51" customFormat="1" x14ac:dyDescent="0.2">
      <c r="B92" s="66" t="s">
        <v>197</v>
      </c>
      <c r="C92" s="51" t="s">
        <v>198</v>
      </c>
      <c r="D92" s="56">
        <v>62568382.320000008</v>
      </c>
      <c r="E92" s="56">
        <v>62568382.320000008</v>
      </c>
      <c r="F92" s="56">
        <v>5701503.3700000001</v>
      </c>
      <c r="G92" s="56">
        <v>11403006.74</v>
      </c>
      <c r="H92" s="56">
        <v>0</v>
      </c>
      <c r="I92" s="56">
        <f t="shared" si="30"/>
        <v>11403006.74</v>
      </c>
      <c r="J92" s="56">
        <f t="shared" si="31"/>
        <v>51165375.580000006</v>
      </c>
      <c r="K92" s="57">
        <f t="shared" si="32"/>
        <v>0.81775129358978127</v>
      </c>
      <c r="L92" s="57">
        <f t="shared" si="33"/>
        <v>-0.90887564679489075</v>
      </c>
      <c r="M92" s="57">
        <f t="shared" si="34"/>
        <v>1.1869844769226245</v>
      </c>
      <c r="R92" s="53"/>
      <c r="S92" s="53"/>
      <c r="T92" s="53"/>
      <c r="U92" s="53"/>
      <c r="V92" s="53"/>
    </row>
    <row r="93" spans="2:22" s="51" customFormat="1" x14ac:dyDescent="0.2">
      <c r="B93" s="66" t="s">
        <v>199</v>
      </c>
      <c r="C93" s="51" t="s">
        <v>200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30"/>
        <v>0</v>
      </c>
      <c r="J93" s="56">
        <f t="shared" si="31"/>
        <v>0</v>
      </c>
      <c r="K93" s="57" t="str">
        <f t="shared" si="32"/>
        <v>NA</v>
      </c>
      <c r="L93" s="57" t="str">
        <f t="shared" si="33"/>
        <v>NA</v>
      </c>
      <c r="M93" s="57" t="str">
        <f t="shared" si="34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201</v>
      </c>
      <c r="C94" s="51" t="s">
        <v>202</v>
      </c>
      <c r="D94" s="56">
        <v>2700568.88</v>
      </c>
      <c r="E94" s="56">
        <v>6796896.2200000035</v>
      </c>
      <c r="F94" s="56">
        <v>284661.00999999995</v>
      </c>
      <c r="G94" s="56">
        <v>381442.6</v>
      </c>
      <c r="H94" s="56">
        <v>369832.14999999997</v>
      </c>
      <c r="I94" s="56">
        <f t="shared" si="30"/>
        <v>751274.75</v>
      </c>
      <c r="J94" s="56">
        <f t="shared" si="31"/>
        <v>6045621.4700000035</v>
      </c>
      <c r="K94" s="57">
        <f t="shared" si="32"/>
        <v>0.88946796807205042</v>
      </c>
      <c r="L94" s="57">
        <f t="shared" si="33"/>
        <v>-0.95811897066158236</v>
      </c>
      <c r="M94" s="57">
        <f t="shared" si="34"/>
        <v>-0.3265586156029322</v>
      </c>
      <c r="R94" s="53"/>
      <c r="S94" s="53"/>
      <c r="T94" s="53"/>
      <c r="U94" s="53"/>
      <c r="V94" s="53"/>
    </row>
    <row r="95" spans="2:22" s="51" customFormat="1" x14ac:dyDescent="0.2">
      <c r="B95" s="66" t="s">
        <v>203</v>
      </c>
      <c r="C95" s="51" t="s">
        <v>204</v>
      </c>
      <c r="D95" s="56">
        <v>22500</v>
      </c>
      <c r="E95" s="56">
        <v>12500</v>
      </c>
      <c r="F95" s="56">
        <v>0</v>
      </c>
      <c r="G95" s="56">
        <v>0</v>
      </c>
      <c r="H95" s="56">
        <v>1696.18</v>
      </c>
      <c r="I95" s="56">
        <f t="shared" si="30"/>
        <v>1696.18</v>
      </c>
      <c r="J95" s="56">
        <f t="shared" si="31"/>
        <v>10803.82</v>
      </c>
      <c r="K95" s="57">
        <f t="shared" si="32"/>
        <v>0.86430560000000001</v>
      </c>
      <c r="L95" s="57">
        <f t="shared" si="33"/>
        <v>-1</v>
      </c>
      <c r="M95" s="57">
        <f t="shared" si="34"/>
        <v>-1</v>
      </c>
      <c r="R95" s="53"/>
      <c r="S95" s="53"/>
      <c r="T95" s="53"/>
      <c r="U95" s="53"/>
      <c r="V95" s="53"/>
    </row>
    <row r="96" spans="2:22" s="51" customFormat="1" x14ac:dyDescent="0.2">
      <c r="B96" s="66" t="s">
        <v>205</v>
      </c>
      <c r="C96" s="51" t="s">
        <v>206</v>
      </c>
      <c r="D96" s="56">
        <v>140962</v>
      </c>
      <c r="E96" s="56">
        <v>240612.36</v>
      </c>
      <c r="F96" s="56">
        <v>11442.73</v>
      </c>
      <c r="G96" s="56">
        <v>12200.68</v>
      </c>
      <c r="H96" s="56">
        <v>26022.760000000006</v>
      </c>
      <c r="I96" s="56">
        <f t="shared" si="30"/>
        <v>38223.440000000002</v>
      </c>
      <c r="J96" s="56">
        <f t="shared" si="31"/>
        <v>202388.91999999998</v>
      </c>
      <c r="K96" s="57">
        <f t="shared" si="32"/>
        <v>0.84114099541686049</v>
      </c>
      <c r="L96" s="57">
        <f t="shared" si="33"/>
        <v>-0.95244329925528348</v>
      </c>
      <c r="M96" s="57">
        <f t="shared" si="34"/>
        <v>-0.39151854044405693</v>
      </c>
      <c r="R96" s="53"/>
      <c r="S96" s="53"/>
      <c r="T96" s="53"/>
      <c r="U96" s="53"/>
      <c r="V96" s="53"/>
    </row>
    <row r="97" spans="1:22" s="51" customFormat="1" x14ac:dyDescent="0.2">
      <c r="B97" s="66" t="s">
        <v>207</v>
      </c>
      <c r="C97" s="51" t="s">
        <v>208</v>
      </c>
      <c r="D97" s="56">
        <v>7869441.5899999999</v>
      </c>
      <c r="E97" s="56">
        <v>8928881.129999999</v>
      </c>
      <c r="F97" s="56">
        <v>2939995.03</v>
      </c>
      <c r="G97" s="56">
        <v>4672127.8899999997</v>
      </c>
      <c r="H97" s="56">
        <v>112792</v>
      </c>
      <c r="I97" s="56">
        <f t="shared" si="30"/>
        <v>4784919.8899999997</v>
      </c>
      <c r="J97" s="56">
        <f t="shared" si="31"/>
        <v>4143961.2399999993</v>
      </c>
      <c r="K97" s="57">
        <f t="shared" si="32"/>
        <v>0.46410756058525326</v>
      </c>
      <c r="L97" s="57">
        <f t="shared" si="33"/>
        <v>-0.6707319778150076</v>
      </c>
      <c r="M97" s="57">
        <f t="shared" si="34"/>
        <v>5.2791220830151211</v>
      </c>
      <c r="R97" s="53"/>
      <c r="S97" s="53"/>
      <c r="T97" s="53"/>
      <c r="U97" s="53"/>
      <c r="V97" s="53"/>
    </row>
    <row r="98" spans="1:22" s="51" customFormat="1" x14ac:dyDescent="0.2">
      <c r="B98" s="66" t="s">
        <v>209</v>
      </c>
      <c r="C98" s="51" t="s">
        <v>210</v>
      </c>
      <c r="D98" s="56">
        <v>661268</v>
      </c>
      <c r="E98" s="56">
        <v>2440901.959999999</v>
      </c>
      <c r="F98" s="56">
        <v>55014.259999999995</v>
      </c>
      <c r="G98" s="56">
        <v>73555.459999999992</v>
      </c>
      <c r="H98" s="56">
        <v>461778.88000000006</v>
      </c>
      <c r="I98" s="56">
        <f t="shared" si="30"/>
        <v>535334.34000000008</v>
      </c>
      <c r="J98" s="56">
        <f t="shared" si="31"/>
        <v>1905567.6199999989</v>
      </c>
      <c r="K98" s="57">
        <f t="shared" si="32"/>
        <v>0.78068175257641226</v>
      </c>
      <c r="L98" s="57">
        <f t="shared" si="33"/>
        <v>-0.97746150361565531</v>
      </c>
      <c r="M98" s="57">
        <f t="shared" si="34"/>
        <v>-0.63838550893703239</v>
      </c>
      <c r="R98" s="53"/>
      <c r="S98" s="53"/>
      <c r="T98" s="53"/>
      <c r="U98" s="53"/>
      <c r="V98" s="53"/>
    </row>
    <row r="99" spans="1:22" s="51" customFormat="1" x14ac:dyDescent="0.2">
      <c r="B99" s="66" t="s">
        <v>211</v>
      </c>
      <c r="C99" s="51" t="s">
        <v>212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0"/>
        <v>0</v>
      </c>
      <c r="J99" s="56">
        <f t="shared" si="31"/>
        <v>0</v>
      </c>
      <c r="K99" s="57" t="str">
        <f t="shared" si="32"/>
        <v>NA</v>
      </c>
      <c r="L99" s="57" t="str">
        <f t="shared" si="33"/>
        <v>NA</v>
      </c>
      <c r="M99" s="57" t="str">
        <f t="shared" si="34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213</v>
      </c>
      <c r="C100" s="51" t="s">
        <v>214</v>
      </c>
      <c r="D100" s="56">
        <v>745400</v>
      </c>
      <c r="E100" s="56">
        <v>813031.16999999993</v>
      </c>
      <c r="F100" s="56">
        <v>51972.460000000006</v>
      </c>
      <c r="G100" s="56">
        <v>54325.990000000005</v>
      </c>
      <c r="H100" s="56">
        <v>32875.549999999996</v>
      </c>
      <c r="I100" s="56">
        <f t="shared" si="30"/>
        <v>87201.540000000008</v>
      </c>
      <c r="J100" s="56">
        <f t="shared" si="31"/>
        <v>725829.62999999989</v>
      </c>
      <c r="K100" s="57">
        <f t="shared" si="32"/>
        <v>0.89274514530605265</v>
      </c>
      <c r="L100" s="57">
        <f t="shared" si="33"/>
        <v>-0.93607568575753375</v>
      </c>
      <c r="M100" s="57">
        <f t="shared" si="34"/>
        <v>-0.19817111070907631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215</v>
      </c>
      <c r="C101" s="51" t="s">
        <v>216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0"/>
        <v>0</v>
      </c>
      <c r="J101" s="56">
        <f t="shared" si="31"/>
        <v>0</v>
      </c>
      <c r="K101" s="57" t="str">
        <f t="shared" si="32"/>
        <v>NA</v>
      </c>
      <c r="L101" s="57" t="str">
        <f t="shared" si="33"/>
        <v>NA</v>
      </c>
      <c r="M101" s="57" t="str">
        <f t="shared" si="34"/>
        <v>NA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217</v>
      </c>
      <c r="C102" s="51" t="s">
        <v>218</v>
      </c>
      <c r="D102" s="56">
        <v>713172.1</v>
      </c>
      <c r="E102" s="56">
        <v>702284.65</v>
      </c>
      <c r="F102" s="56">
        <v>150</v>
      </c>
      <c r="G102" s="56">
        <v>150</v>
      </c>
      <c r="H102" s="56">
        <v>329.67</v>
      </c>
      <c r="I102" s="56">
        <f t="shared" si="30"/>
        <v>479.67</v>
      </c>
      <c r="J102" s="56">
        <f t="shared" si="31"/>
        <v>701804.98</v>
      </c>
      <c r="K102" s="57">
        <f t="shared" si="32"/>
        <v>0.99931698635304067</v>
      </c>
      <c r="L102" s="57">
        <f t="shared" si="33"/>
        <v>-0.99978641139315805</v>
      </c>
      <c r="M102" s="57">
        <f t="shared" si="34"/>
        <v>-0.99743693671789635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219</v>
      </c>
      <c r="C103" s="51" t="s">
        <v>220</v>
      </c>
      <c r="D103" s="56">
        <v>5486524.4000000004</v>
      </c>
      <c r="E103" s="56">
        <v>5543891.3300000001</v>
      </c>
      <c r="F103" s="56">
        <v>0</v>
      </c>
      <c r="G103" s="56">
        <v>0</v>
      </c>
      <c r="H103" s="56">
        <v>3564059.45</v>
      </c>
      <c r="I103" s="56">
        <f t="shared" ref="I103:I397" si="40">SUM(G103:H103)</f>
        <v>3564059.45</v>
      </c>
      <c r="J103" s="56">
        <f t="shared" ref="J103:J397" si="41">E103-I103</f>
        <v>1979831.88</v>
      </c>
      <c r="K103" s="57">
        <f t="shared" ref="K103:K397" si="42">IF(E103=0,"NA",J103/E103)</f>
        <v>0.35711953249992723</v>
      </c>
      <c r="L103" s="57">
        <f t="shared" ref="L103:L397" si="43">IF(E103=0,"NA",(  ( F103 - (E103/$L$6)) / (E103/$L$6)))</f>
        <v>-1</v>
      </c>
      <c r="M103" s="57">
        <f t="shared" ref="M103:M397" si="44">IF(E103=0,"NA",(  ( G103 - ($M$6*(E103/12))) / ($M$6*(E103/12))))</f>
        <v>-1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221</v>
      </c>
      <c r="C104" s="51" t="s">
        <v>222</v>
      </c>
      <c r="D104" s="56">
        <v>55650</v>
      </c>
      <c r="E104" s="56">
        <v>88647.39</v>
      </c>
      <c r="F104" s="56">
        <v>4841.59</v>
      </c>
      <c r="G104" s="56">
        <v>4864.99</v>
      </c>
      <c r="H104" s="56">
        <v>15024.509999999995</v>
      </c>
      <c r="I104" s="56">
        <f t="shared" si="40"/>
        <v>19889.499999999993</v>
      </c>
      <c r="J104" s="56">
        <f t="shared" si="41"/>
        <v>68757.890000000014</v>
      </c>
      <c r="K104" s="57">
        <f t="shared" si="42"/>
        <v>0.77563355221174601</v>
      </c>
      <c r="L104" s="57">
        <f t="shared" si="43"/>
        <v>-0.94538372759762024</v>
      </c>
      <c r="M104" s="57">
        <f t="shared" si="44"/>
        <v>-0.34143712522162251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223</v>
      </c>
      <c r="C105" s="51" t="s">
        <v>224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40"/>
        <v>0</v>
      </c>
      <c r="J105" s="56">
        <f t="shared" si="41"/>
        <v>0</v>
      </c>
      <c r="K105" s="57" t="str">
        <f t="shared" si="42"/>
        <v>NA</v>
      </c>
      <c r="L105" s="57" t="str">
        <f t="shared" si="43"/>
        <v>NA</v>
      </c>
      <c r="M105" s="57" t="str">
        <f t="shared" si="44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225</v>
      </c>
      <c r="C106" s="51" t="s">
        <v>226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40"/>
        <v>0</v>
      </c>
      <c r="J106" s="56">
        <f t="shared" si="41"/>
        <v>0</v>
      </c>
      <c r="K106" s="57" t="str">
        <f t="shared" si="42"/>
        <v>NA</v>
      </c>
      <c r="L106" s="57" t="str">
        <f t="shared" si="43"/>
        <v>NA</v>
      </c>
      <c r="M106" s="57" t="str">
        <f t="shared" si="44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227</v>
      </c>
      <c r="C107" s="51" t="s">
        <v>228</v>
      </c>
      <c r="D107" s="56">
        <v>1878340</v>
      </c>
      <c r="E107" s="56">
        <v>1726195</v>
      </c>
      <c r="F107" s="56">
        <v>0</v>
      </c>
      <c r="G107" s="56">
        <v>0</v>
      </c>
      <c r="H107" s="56">
        <v>800</v>
      </c>
      <c r="I107" s="56">
        <f t="shared" si="40"/>
        <v>800</v>
      </c>
      <c r="J107" s="56">
        <f t="shared" si="41"/>
        <v>1725395</v>
      </c>
      <c r="K107" s="57">
        <f t="shared" si="42"/>
        <v>0.99953655293868882</v>
      </c>
      <c r="L107" s="57">
        <f t="shared" si="43"/>
        <v>-1</v>
      </c>
      <c r="M107" s="57">
        <f t="shared" si="44"/>
        <v>-1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229</v>
      </c>
      <c r="C108" s="51" t="s">
        <v>230</v>
      </c>
      <c r="D108" s="56">
        <v>20000</v>
      </c>
      <c r="E108" s="56">
        <v>20000</v>
      </c>
      <c r="F108" s="56">
        <v>0</v>
      </c>
      <c r="G108" s="56">
        <v>0</v>
      </c>
      <c r="H108" s="56">
        <v>0</v>
      </c>
      <c r="I108" s="56">
        <f t="shared" si="40"/>
        <v>0</v>
      </c>
      <c r="J108" s="56">
        <f t="shared" si="41"/>
        <v>20000</v>
      </c>
      <c r="K108" s="57">
        <f t="shared" si="42"/>
        <v>1</v>
      </c>
      <c r="L108" s="57">
        <f t="shared" si="43"/>
        <v>-1</v>
      </c>
      <c r="M108" s="57">
        <f t="shared" si="44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231</v>
      </c>
      <c r="C109" s="51" t="s">
        <v>232</v>
      </c>
      <c r="D109" s="56">
        <v>845712</v>
      </c>
      <c r="E109" s="56">
        <v>868452</v>
      </c>
      <c r="F109" s="56">
        <v>26565.1</v>
      </c>
      <c r="G109" s="56">
        <v>26565.1</v>
      </c>
      <c r="H109" s="56">
        <v>135527.9</v>
      </c>
      <c r="I109" s="56">
        <f t="shared" si="40"/>
        <v>162093</v>
      </c>
      <c r="J109" s="56">
        <f t="shared" si="41"/>
        <v>706359</v>
      </c>
      <c r="K109" s="57">
        <f t="shared" si="42"/>
        <v>0.813354105926407</v>
      </c>
      <c r="L109" s="57">
        <f t="shared" si="43"/>
        <v>-0.96941097493010553</v>
      </c>
      <c r="M109" s="57">
        <f t="shared" si="44"/>
        <v>-0.63293169916126624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233</v>
      </c>
      <c r="C110" s="51" t="s">
        <v>234</v>
      </c>
      <c r="D110" s="56">
        <v>1064369.93</v>
      </c>
      <c r="E110" s="56">
        <v>1064369.93</v>
      </c>
      <c r="F110" s="56">
        <v>0</v>
      </c>
      <c r="G110" s="56">
        <v>0</v>
      </c>
      <c r="H110" s="56">
        <v>0</v>
      </c>
      <c r="I110" s="56">
        <f t="shared" si="40"/>
        <v>0</v>
      </c>
      <c r="J110" s="56">
        <f t="shared" si="41"/>
        <v>1064369.93</v>
      </c>
      <c r="K110" s="57">
        <f t="shared" si="42"/>
        <v>1</v>
      </c>
      <c r="L110" s="57">
        <f t="shared" si="43"/>
        <v>-1</v>
      </c>
      <c r="M110" s="57">
        <f t="shared" si="44"/>
        <v>-1</v>
      </c>
      <c r="R110" s="53"/>
      <c r="S110" s="53"/>
      <c r="T110" s="53"/>
      <c r="U110" s="53"/>
      <c r="V110" s="53"/>
    </row>
    <row r="111" spans="1:22" s="51" customFormat="1" x14ac:dyDescent="0.2">
      <c r="A111" s="63" t="s">
        <v>235</v>
      </c>
      <c r="B111" s="74"/>
      <c r="C111" s="63"/>
      <c r="D111" s="64">
        <v>890586833.52999794</v>
      </c>
      <c r="E111" s="64">
        <v>897637856.76999807</v>
      </c>
      <c r="F111" s="64">
        <v>13021980.699999999</v>
      </c>
      <c r="G111" s="64">
        <v>22460580.960000001</v>
      </c>
      <c r="H111" s="64">
        <v>6497796.4399999995</v>
      </c>
      <c r="I111" s="64">
        <f t="shared" si="40"/>
        <v>28958377.399999999</v>
      </c>
      <c r="J111" s="64">
        <f t="shared" si="41"/>
        <v>868679479.3699981</v>
      </c>
      <c r="K111" s="65">
        <f t="shared" si="42"/>
        <v>0.96773935370306019</v>
      </c>
      <c r="L111" s="65">
        <f t="shared" si="43"/>
        <v>-0.98549305758242245</v>
      </c>
      <c r="M111" s="65">
        <f t="shared" si="44"/>
        <v>-0.69973751721006017</v>
      </c>
      <c r="R111" s="53"/>
      <c r="S111" s="53"/>
      <c r="T111" s="53"/>
      <c r="U111" s="53"/>
      <c r="V111" s="53"/>
    </row>
    <row r="112" spans="1:22" s="51" customFormat="1" x14ac:dyDescent="0.2">
      <c r="A112" s="51" t="s">
        <v>236</v>
      </c>
      <c r="B112" s="66" t="s">
        <v>102</v>
      </c>
      <c r="C112" s="51" t="s">
        <v>103</v>
      </c>
      <c r="D112" s="56">
        <v>35589.5</v>
      </c>
      <c r="E112" s="56">
        <v>35589.5</v>
      </c>
      <c r="F112" s="56">
        <v>0</v>
      </c>
      <c r="G112" s="56">
        <v>0</v>
      </c>
      <c r="H112" s="56">
        <v>0</v>
      </c>
      <c r="I112" s="56">
        <f t="shared" si="40"/>
        <v>0</v>
      </c>
      <c r="J112" s="56">
        <f t="shared" si="41"/>
        <v>35589.5</v>
      </c>
      <c r="K112" s="57">
        <f t="shared" si="42"/>
        <v>1</v>
      </c>
      <c r="L112" s="57">
        <f t="shared" si="43"/>
        <v>-1</v>
      </c>
      <c r="M112" s="57">
        <f t="shared" si="44"/>
        <v>-1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106</v>
      </c>
      <c r="C113" s="51" t="s">
        <v>105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40"/>
        <v>0</v>
      </c>
      <c r="J113" s="56">
        <f t="shared" si="41"/>
        <v>0</v>
      </c>
      <c r="K113" s="57" t="str">
        <f t="shared" si="42"/>
        <v>NA</v>
      </c>
      <c r="L113" s="57" t="str">
        <f t="shared" si="43"/>
        <v>NA</v>
      </c>
      <c r="M113" s="57" t="str">
        <f t="shared" si="44"/>
        <v>NA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109</v>
      </c>
      <c r="C114" s="51" t="s">
        <v>110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40"/>
        <v>0</v>
      </c>
      <c r="J114" s="56">
        <f t="shared" si="41"/>
        <v>0</v>
      </c>
      <c r="K114" s="57" t="str">
        <f t="shared" si="42"/>
        <v>NA</v>
      </c>
      <c r="L114" s="57" t="str">
        <f t="shared" si="43"/>
        <v>NA</v>
      </c>
      <c r="M114" s="57" t="str">
        <f t="shared" si="44"/>
        <v>NA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117</v>
      </c>
      <c r="C115" s="51" t="s">
        <v>118</v>
      </c>
      <c r="D115" s="56">
        <v>0</v>
      </c>
      <c r="E115" s="56">
        <v>0</v>
      </c>
      <c r="F115" s="56">
        <v>600</v>
      </c>
      <c r="G115" s="56">
        <v>660</v>
      </c>
      <c r="H115" s="56">
        <v>0</v>
      </c>
      <c r="I115" s="56">
        <f t="shared" si="40"/>
        <v>660</v>
      </c>
      <c r="J115" s="56">
        <f t="shared" si="41"/>
        <v>-660</v>
      </c>
      <c r="K115" s="57" t="str">
        <f t="shared" si="42"/>
        <v>NA</v>
      </c>
      <c r="L115" s="57" t="str">
        <f t="shared" si="43"/>
        <v>NA</v>
      </c>
      <c r="M115" s="57" t="str">
        <f t="shared" si="44"/>
        <v>NA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119</v>
      </c>
      <c r="C116" s="51" t="s">
        <v>120</v>
      </c>
      <c r="D116" s="56">
        <v>2499351.4299999997</v>
      </c>
      <c r="E116" s="56">
        <v>2440136.8299999996</v>
      </c>
      <c r="F116" s="56">
        <v>177106.41</v>
      </c>
      <c r="G116" s="56">
        <v>363082.45</v>
      </c>
      <c r="H116" s="56">
        <v>0</v>
      </c>
      <c r="I116" s="56">
        <f t="shared" si="40"/>
        <v>363082.45</v>
      </c>
      <c r="J116" s="56">
        <f t="shared" si="41"/>
        <v>2077054.3799999997</v>
      </c>
      <c r="K116" s="57">
        <f t="shared" si="42"/>
        <v>0.85120406137224691</v>
      </c>
      <c r="L116" s="57">
        <f t="shared" si="43"/>
        <v>-0.92741947589881668</v>
      </c>
      <c r="M116" s="57">
        <f t="shared" si="44"/>
        <v>0.7855512635330375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121</v>
      </c>
      <c r="C117" s="51" t="s">
        <v>122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40"/>
        <v>0</v>
      </c>
      <c r="J117" s="56">
        <f t="shared" si="41"/>
        <v>0</v>
      </c>
      <c r="K117" s="57" t="str">
        <f t="shared" si="42"/>
        <v>NA</v>
      </c>
      <c r="L117" s="57" t="str">
        <f t="shared" si="43"/>
        <v>NA</v>
      </c>
      <c r="M117" s="57" t="str">
        <f t="shared" si="44"/>
        <v>NA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237</v>
      </c>
      <c r="C118" s="51" t="s">
        <v>238</v>
      </c>
      <c r="D118" s="56">
        <v>1399391</v>
      </c>
      <c r="E118" s="56">
        <v>1322410.02</v>
      </c>
      <c r="F118" s="56">
        <v>90007.43</v>
      </c>
      <c r="G118" s="56">
        <v>197466.5</v>
      </c>
      <c r="H118" s="56">
        <v>0</v>
      </c>
      <c r="I118" s="56">
        <f t="shared" si="40"/>
        <v>197466.5</v>
      </c>
      <c r="J118" s="56">
        <f t="shared" si="41"/>
        <v>1124943.52</v>
      </c>
      <c r="K118" s="57">
        <f t="shared" si="42"/>
        <v>0.85067679689843856</v>
      </c>
      <c r="L118" s="57">
        <f t="shared" si="43"/>
        <v>-0.93193682092638719</v>
      </c>
      <c r="M118" s="57">
        <f t="shared" si="44"/>
        <v>0.79187843721873785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239</v>
      </c>
      <c r="C119" s="51" t="s">
        <v>240</v>
      </c>
      <c r="D119" s="56">
        <v>90180</v>
      </c>
      <c r="E119" s="56">
        <v>90180</v>
      </c>
      <c r="F119" s="56">
        <v>0</v>
      </c>
      <c r="G119" s="56">
        <v>0</v>
      </c>
      <c r="H119" s="56">
        <v>0</v>
      </c>
      <c r="I119" s="56">
        <f t="shared" si="40"/>
        <v>0</v>
      </c>
      <c r="J119" s="56">
        <f t="shared" si="41"/>
        <v>90180</v>
      </c>
      <c r="K119" s="57">
        <f t="shared" si="42"/>
        <v>1</v>
      </c>
      <c r="L119" s="57">
        <f t="shared" si="43"/>
        <v>-1</v>
      </c>
      <c r="M119" s="57">
        <f t="shared" si="44"/>
        <v>-1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125</v>
      </c>
      <c r="C120" s="51" t="s">
        <v>126</v>
      </c>
      <c r="D120" s="56">
        <v>515244</v>
      </c>
      <c r="E120" s="56">
        <v>515244</v>
      </c>
      <c r="F120" s="56">
        <v>156366.99000000002</v>
      </c>
      <c r="G120" s="56">
        <v>168078.66</v>
      </c>
      <c r="H120" s="56">
        <v>0</v>
      </c>
      <c r="I120" s="56">
        <f t="shared" si="40"/>
        <v>168078.66</v>
      </c>
      <c r="J120" s="56">
        <f t="shared" si="41"/>
        <v>347165.33999999997</v>
      </c>
      <c r="K120" s="57">
        <f t="shared" si="42"/>
        <v>0.6737882246081468</v>
      </c>
      <c r="L120" s="57">
        <f t="shared" si="43"/>
        <v>-0.6965185620793255</v>
      </c>
      <c r="M120" s="57">
        <f t="shared" si="44"/>
        <v>2.9145413047022384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127</v>
      </c>
      <c r="C121" s="51" t="s">
        <v>128</v>
      </c>
      <c r="D121" s="56">
        <v>120347</v>
      </c>
      <c r="E121" s="56">
        <v>120347</v>
      </c>
      <c r="F121" s="56">
        <v>0</v>
      </c>
      <c r="G121" s="56">
        <v>0</v>
      </c>
      <c r="H121" s="56">
        <v>0</v>
      </c>
      <c r="I121" s="56">
        <f t="shared" si="40"/>
        <v>0</v>
      </c>
      <c r="J121" s="56">
        <f t="shared" si="41"/>
        <v>120347</v>
      </c>
      <c r="K121" s="57">
        <f t="shared" si="42"/>
        <v>1</v>
      </c>
      <c r="L121" s="57">
        <f t="shared" si="43"/>
        <v>-1</v>
      </c>
      <c r="M121" s="57">
        <f t="shared" si="44"/>
        <v>-1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131</v>
      </c>
      <c r="C122" s="51" t="s">
        <v>132</v>
      </c>
      <c r="D122" s="56">
        <v>729227.53</v>
      </c>
      <c r="E122" s="56">
        <v>729227.53</v>
      </c>
      <c r="F122" s="56">
        <v>0</v>
      </c>
      <c r="G122" s="56">
        <v>0</v>
      </c>
      <c r="H122" s="56">
        <v>0</v>
      </c>
      <c r="I122" s="56">
        <f t="shared" si="40"/>
        <v>0</v>
      </c>
      <c r="J122" s="56">
        <f t="shared" si="41"/>
        <v>729227.53</v>
      </c>
      <c r="K122" s="57">
        <f t="shared" si="42"/>
        <v>1</v>
      </c>
      <c r="L122" s="57">
        <f t="shared" si="43"/>
        <v>-1</v>
      </c>
      <c r="M122" s="57">
        <f t="shared" si="44"/>
        <v>-1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133</v>
      </c>
      <c r="C123" s="51" t="s">
        <v>134</v>
      </c>
      <c r="D123" s="56">
        <v>9369450.2699999921</v>
      </c>
      <c r="E123" s="56">
        <v>9369450.2699999921</v>
      </c>
      <c r="F123" s="56">
        <v>50819.479999999996</v>
      </c>
      <c r="G123" s="56">
        <v>64616.68</v>
      </c>
      <c r="H123" s="56">
        <v>0</v>
      </c>
      <c r="I123" s="56">
        <f t="shared" si="40"/>
        <v>64616.68</v>
      </c>
      <c r="J123" s="56">
        <f t="shared" si="41"/>
        <v>9304833.5899999924</v>
      </c>
      <c r="K123" s="57">
        <f t="shared" si="42"/>
        <v>0.99310347158713297</v>
      </c>
      <c r="L123" s="57">
        <f t="shared" si="43"/>
        <v>-0.99457604464130422</v>
      </c>
      <c r="M123" s="57">
        <f t="shared" si="44"/>
        <v>-0.91724165904559507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135</v>
      </c>
      <c r="C124" s="51" t="s">
        <v>136</v>
      </c>
      <c r="D124" s="56">
        <v>12636766.929999989</v>
      </c>
      <c r="E124" s="56">
        <v>12785510.569999987</v>
      </c>
      <c r="F124" s="56">
        <v>404612.28000000009</v>
      </c>
      <c r="G124" s="56">
        <v>434703.58999999997</v>
      </c>
      <c r="H124" s="56">
        <v>0</v>
      </c>
      <c r="I124" s="56">
        <f t="shared" si="40"/>
        <v>434703.58999999997</v>
      </c>
      <c r="J124" s="56">
        <f t="shared" si="41"/>
        <v>12350806.979999987</v>
      </c>
      <c r="K124" s="57">
        <f t="shared" si="42"/>
        <v>0.96600029481654093</v>
      </c>
      <c r="L124" s="57">
        <f t="shared" si="43"/>
        <v>-0.96835384259511825</v>
      </c>
      <c r="M124" s="57">
        <f t="shared" si="44"/>
        <v>-0.59200353779849058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241</v>
      </c>
      <c r="C125" s="51" t="s">
        <v>242</v>
      </c>
      <c r="D125" s="56">
        <v>4020316.8800000101</v>
      </c>
      <c r="E125" s="56">
        <v>4020316.8800000101</v>
      </c>
      <c r="F125" s="56">
        <v>31315.040000000001</v>
      </c>
      <c r="G125" s="56">
        <v>50949.29</v>
      </c>
      <c r="H125" s="56">
        <v>0</v>
      </c>
      <c r="I125" s="56">
        <f t="shared" si="40"/>
        <v>50949.29</v>
      </c>
      <c r="J125" s="56">
        <f t="shared" si="41"/>
        <v>3969367.5900000101</v>
      </c>
      <c r="K125" s="57">
        <f t="shared" si="42"/>
        <v>0.98732704622029699</v>
      </c>
      <c r="L125" s="57">
        <f t="shared" si="43"/>
        <v>-0.99221080304495801</v>
      </c>
      <c r="M125" s="57">
        <f t="shared" si="44"/>
        <v>-0.84792455464356375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243</v>
      </c>
      <c r="C126" s="51" t="s">
        <v>244</v>
      </c>
      <c r="D126" s="56">
        <v>5185440.3099999959</v>
      </c>
      <c r="E126" s="56">
        <v>5185440.3099999959</v>
      </c>
      <c r="F126" s="56">
        <v>71426.97</v>
      </c>
      <c r="G126" s="56">
        <v>148103.04999999999</v>
      </c>
      <c r="H126" s="56">
        <v>0</v>
      </c>
      <c r="I126" s="56">
        <f t="shared" si="40"/>
        <v>148103.04999999999</v>
      </c>
      <c r="J126" s="56">
        <f t="shared" si="41"/>
        <v>5037337.2599999961</v>
      </c>
      <c r="K126" s="57">
        <f t="shared" si="42"/>
        <v>0.97143867422128327</v>
      </c>
      <c r="L126" s="57">
        <f t="shared" si="43"/>
        <v>-0.98622547638582314</v>
      </c>
      <c r="M126" s="57">
        <f t="shared" si="44"/>
        <v>-0.6572640906553987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245</v>
      </c>
      <c r="C127" s="51" t="s">
        <v>246</v>
      </c>
      <c r="D127" s="56">
        <v>2810778.7800000003</v>
      </c>
      <c r="E127" s="56">
        <v>2810778.7800000003</v>
      </c>
      <c r="F127" s="56">
        <v>257361.22999999998</v>
      </c>
      <c r="G127" s="56">
        <v>397631.94999999995</v>
      </c>
      <c r="H127" s="56">
        <v>0</v>
      </c>
      <c r="I127" s="56">
        <f t="shared" si="40"/>
        <v>397631.94999999995</v>
      </c>
      <c r="J127" s="56">
        <f t="shared" si="41"/>
        <v>2413146.83</v>
      </c>
      <c r="K127" s="57">
        <f t="shared" si="42"/>
        <v>0.85853317492314352</v>
      </c>
      <c r="L127" s="57">
        <f t="shared" si="43"/>
        <v>-0.90843774976841118</v>
      </c>
      <c r="M127" s="57">
        <f t="shared" si="44"/>
        <v>0.69760190092227703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137</v>
      </c>
      <c r="C128" s="51" t="s">
        <v>138</v>
      </c>
      <c r="D128" s="56">
        <v>2534392.81</v>
      </c>
      <c r="E128" s="56">
        <v>2534392.81</v>
      </c>
      <c r="F128" s="56">
        <v>213776.87</v>
      </c>
      <c r="G128" s="56">
        <v>441374.95000000007</v>
      </c>
      <c r="H128" s="56">
        <v>0</v>
      </c>
      <c r="I128" s="56">
        <f t="shared" si="40"/>
        <v>441374.95000000007</v>
      </c>
      <c r="J128" s="56">
        <f t="shared" si="41"/>
        <v>2093017.8599999999</v>
      </c>
      <c r="K128" s="57">
        <f t="shared" si="42"/>
        <v>0.82584587982633983</v>
      </c>
      <c r="L128" s="57">
        <f t="shared" si="43"/>
        <v>-0.91564966994993957</v>
      </c>
      <c r="M128" s="57">
        <f t="shared" si="44"/>
        <v>1.0898494420839209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139</v>
      </c>
      <c r="C129" s="51" t="s">
        <v>140</v>
      </c>
      <c r="D129" s="56">
        <v>3008380.44</v>
      </c>
      <c r="E129" s="56">
        <v>3008380.44</v>
      </c>
      <c r="F129" s="56">
        <v>164577.28</v>
      </c>
      <c r="G129" s="56">
        <v>267878.53999999998</v>
      </c>
      <c r="H129" s="56">
        <v>332.5</v>
      </c>
      <c r="I129" s="56">
        <f t="shared" si="40"/>
        <v>268211.03999999998</v>
      </c>
      <c r="J129" s="56">
        <f t="shared" si="41"/>
        <v>2740169.4</v>
      </c>
      <c r="K129" s="57">
        <f t="shared" si="42"/>
        <v>0.9108453716711441</v>
      </c>
      <c r="L129" s="57">
        <f t="shared" si="43"/>
        <v>-0.94529372754464536</v>
      </c>
      <c r="M129" s="57">
        <f t="shared" si="44"/>
        <v>6.8529244924887156E-2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141</v>
      </c>
      <c r="C130" s="51" t="s">
        <v>142</v>
      </c>
      <c r="D130" s="56">
        <v>18978708</v>
      </c>
      <c r="E130" s="56">
        <v>10830708</v>
      </c>
      <c r="F130" s="56">
        <v>3962.94</v>
      </c>
      <c r="G130" s="56">
        <v>4484.57</v>
      </c>
      <c r="H130" s="56">
        <v>0</v>
      </c>
      <c r="I130" s="56">
        <f t="shared" si="40"/>
        <v>4484.57</v>
      </c>
      <c r="J130" s="56">
        <f t="shared" si="41"/>
        <v>10826223.43</v>
      </c>
      <c r="K130" s="57">
        <f t="shared" si="42"/>
        <v>0.99958593934948659</v>
      </c>
      <c r="L130" s="57">
        <f t="shared" si="43"/>
        <v>-0.99963410148256238</v>
      </c>
      <c r="M130" s="57">
        <f t="shared" si="44"/>
        <v>-0.99503127219384002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143</v>
      </c>
      <c r="C131" s="51" t="s">
        <v>144</v>
      </c>
      <c r="D131" s="56">
        <v>60000</v>
      </c>
      <c r="E131" s="56">
        <v>60000</v>
      </c>
      <c r="F131" s="56">
        <v>3420</v>
      </c>
      <c r="G131" s="56">
        <v>3420</v>
      </c>
      <c r="H131" s="56">
        <v>0</v>
      </c>
      <c r="I131" s="56">
        <f t="shared" si="40"/>
        <v>3420</v>
      </c>
      <c r="J131" s="56">
        <f t="shared" si="41"/>
        <v>56580</v>
      </c>
      <c r="K131" s="57">
        <f t="shared" si="42"/>
        <v>0.94299999999999995</v>
      </c>
      <c r="L131" s="57">
        <f t="shared" si="43"/>
        <v>-0.94299999999999995</v>
      </c>
      <c r="M131" s="57">
        <f t="shared" si="44"/>
        <v>-0.316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147</v>
      </c>
      <c r="C132" s="51" t="s">
        <v>148</v>
      </c>
      <c r="D132" s="56">
        <v>7650200</v>
      </c>
      <c r="E132" s="56">
        <v>7660105.5099999998</v>
      </c>
      <c r="F132" s="56">
        <v>261283.12999999995</v>
      </c>
      <c r="G132" s="56">
        <v>402408.26</v>
      </c>
      <c r="H132" s="56">
        <v>0</v>
      </c>
      <c r="I132" s="56">
        <f t="shared" si="40"/>
        <v>402408.26</v>
      </c>
      <c r="J132" s="56">
        <f t="shared" si="41"/>
        <v>7257697.25</v>
      </c>
      <c r="K132" s="57">
        <f t="shared" si="42"/>
        <v>0.94746700819268481</v>
      </c>
      <c r="L132" s="57">
        <f t="shared" si="43"/>
        <v>-0.9658904006401865</v>
      </c>
      <c r="M132" s="57">
        <f t="shared" si="44"/>
        <v>-0.36960409831221763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149</v>
      </c>
      <c r="C133" s="51" t="s">
        <v>150</v>
      </c>
      <c r="D133" s="56">
        <v>0</v>
      </c>
      <c r="E133" s="56">
        <v>0</v>
      </c>
      <c r="F133" s="56">
        <v>27475.439999999995</v>
      </c>
      <c r="G133" s="56">
        <v>40693.109999999979</v>
      </c>
      <c r="H133" s="56">
        <v>0</v>
      </c>
      <c r="I133" s="56">
        <f t="shared" si="40"/>
        <v>40693.109999999979</v>
      </c>
      <c r="J133" s="56">
        <f t="shared" si="41"/>
        <v>-40693.109999999979</v>
      </c>
      <c r="K133" s="57" t="str">
        <f t="shared" si="42"/>
        <v>NA</v>
      </c>
      <c r="L133" s="57" t="str">
        <f t="shared" si="43"/>
        <v>NA</v>
      </c>
      <c r="M133" s="57" t="str">
        <f t="shared" si="44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151</v>
      </c>
      <c r="C134" s="51" t="s">
        <v>152</v>
      </c>
      <c r="D134" s="56">
        <v>8342807.3500000043</v>
      </c>
      <c r="E134" s="56">
        <v>8358085.4800000042</v>
      </c>
      <c r="F134" s="56">
        <v>339075.17999999993</v>
      </c>
      <c r="G134" s="56">
        <v>508510.91000000021</v>
      </c>
      <c r="H134" s="56">
        <v>0</v>
      </c>
      <c r="I134" s="56">
        <f t="shared" si="40"/>
        <v>508510.91000000021</v>
      </c>
      <c r="J134" s="56">
        <f t="shared" si="41"/>
        <v>7849574.570000004</v>
      </c>
      <c r="K134" s="57">
        <f t="shared" si="42"/>
        <v>0.93915940304549272</v>
      </c>
      <c r="L134" s="57">
        <f t="shared" si="43"/>
        <v>-0.9594314773626843</v>
      </c>
      <c r="M134" s="57">
        <f t="shared" si="44"/>
        <v>-0.26991283654591197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155</v>
      </c>
      <c r="C135" s="51" t="s">
        <v>156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40"/>
        <v>0</v>
      </c>
      <c r="J135" s="56">
        <f t="shared" si="41"/>
        <v>0</v>
      </c>
      <c r="K135" s="57" t="str">
        <f t="shared" si="42"/>
        <v>NA</v>
      </c>
      <c r="L135" s="57" t="str">
        <f t="shared" si="43"/>
        <v>NA</v>
      </c>
      <c r="M135" s="57" t="str">
        <f t="shared" si="44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165</v>
      </c>
      <c r="C136" s="51" t="s">
        <v>166</v>
      </c>
      <c r="D136" s="56">
        <v>0</v>
      </c>
      <c r="E136" s="56">
        <v>0</v>
      </c>
      <c r="F136" s="56">
        <v>559.99</v>
      </c>
      <c r="G136" s="56">
        <v>559.99</v>
      </c>
      <c r="H136" s="56">
        <v>0</v>
      </c>
      <c r="I136" s="56">
        <f t="shared" si="40"/>
        <v>559.99</v>
      </c>
      <c r="J136" s="56">
        <f t="shared" si="41"/>
        <v>-559.99</v>
      </c>
      <c r="K136" s="57" t="str">
        <f t="shared" si="42"/>
        <v>NA</v>
      </c>
      <c r="L136" s="57" t="str">
        <f t="shared" si="43"/>
        <v>NA</v>
      </c>
      <c r="M136" s="57" t="str">
        <f t="shared" si="44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167</v>
      </c>
      <c r="C137" s="51" t="s">
        <v>168</v>
      </c>
      <c r="D137" s="56">
        <v>1082731.5100000009</v>
      </c>
      <c r="E137" s="56">
        <v>1087599.030000001</v>
      </c>
      <c r="F137" s="56">
        <v>26876.319999999974</v>
      </c>
      <c r="G137" s="56">
        <v>39904.510000000009</v>
      </c>
      <c r="H137" s="56">
        <v>0</v>
      </c>
      <c r="I137" s="56">
        <f t="shared" si="40"/>
        <v>39904.510000000009</v>
      </c>
      <c r="J137" s="56">
        <f t="shared" si="41"/>
        <v>1047694.5200000009</v>
      </c>
      <c r="K137" s="57">
        <f t="shared" si="42"/>
        <v>0.96330953881045667</v>
      </c>
      <c r="L137" s="57">
        <f t="shared" si="43"/>
        <v>-0.97528839281881297</v>
      </c>
      <c r="M137" s="57">
        <f t="shared" si="44"/>
        <v>-0.55971446572548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169</v>
      </c>
      <c r="C138" s="51" t="s">
        <v>170</v>
      </c>
      <c r="D138" s="56">
        <v>678440</v>
      </c>
      <c r="E138" s="56">
        <v>1380540</v>
      </c>
      <c r="F138" s="56">
        <v>21149.47</v>
      </c>
      <c r="G138" s="56">
        <v>46155.630000000005</v>
      </c>
      <c r="H138" s="56">
        <v>239627.78</v>
      </c>
      <c r="I138" s="56">
        <f t="shared" si="40"/>
        <v>285783.41000000003</v>
      </c>
      <c r="J138" s="56">
        <f t="shared" si="41"/>
        <v>1094756.5899999999</v>
      </c>
      <c r="K138" s="57">
        <f t="shared" si="42"/>
        <v>0.79299157576020962</v>
      </c>
      <c r="L138" s="57">
        <f t="shared" si="43"/>
        <v>-0.98468029176988714</v>
      </c>
      <c r="M138" s="57">
        <f t="shared" si="44"/>
        <v>-0.59880368551436391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247</v>
      </c>
      <c r="C139" s="51" t="s">
        <v>248</v>
      </c>
      <c r="D139" s="56">
        <v>0</v>
      </c>
      <c r="E139" s="56">
        <v>0</v>
      </c>
      <c r="F139" s="56">
        <v>0</v>
      </c>
      <c r="G139" s="56">
        <v>7000</v>
      </c>
      <c r="H139" s="56">
        <v>1875</v>
      </c>
      <c r="I139" s="56">
        <f t="shared" si="40"/>
        <v>8875</v>
      </c>
      <c r="J139" s="56">
        <f t="shared" si="41"/>
        <v>-8875</v>
      </c>
      <c r="K139" s="57" t="str">
        <f t="shared" si="42"/>
        <v>NA</v>
      </c>
      <c r="L139" s="57" t="str">
        <f t="shared" si="43"/>
        <v>NA</v>
      </c>
      <c r="M139" s="57" t="str">
        <f t="shared" si="44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249</v>
      </c>
      <c r="C140" s="51" t="s">
        <v>250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40"/>
        <v>0</v>
      </c>
      <c r="J140" s="56">
        <f t="shared" si="41"/>
        <v>0</v>
      </c>
      <c r="K140" s="57" t="str">
        <f t="shared" si="42"/>
        <v>NA</v>
      </c>
      <c r="L140" s="57" t="str">
        <f t="shared" si="43"/>
        <v>NA</v>
      </c>
      <c r="M140" s="57" t="str">
        <f t="shared" si="44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251</v>
      </c>
      <c r="C141" s="51" t="s">
        <v>252</v>
      </c>
      <c r="D141" s="56">
        <v>175000</v>
      </c>
      <c r="E141" s="56">
        <v>175000</v>
      </c>
      <c r="F141" s="56">
        <v>0</v>
      </c>
      <c r="G141" s="56">
        <v>0</v>
      </c>
      <c r="H141" s="56">
        <v>0</v>
      </c>
      <c r="I141" s="56">
        <f t="shared" si="40"/>
        <v>0</v>
      </c>
      <c r="J141" s="56">
        <f t="shared" si="41"/>
        <v>175000</v>
      </c>
      <c r="K141" s="57">
        <f t="shared" si="42"/>
        <v>1</v>
      </c>
      <c r="L141" s="57">
        <f t="shared" si="43"/>
        <v>-1</v>
      </c>
      <c r="M141" s="57">
        <f t="shared" si="44"/>
        <v>-1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253</v>
      </c>
      <c r="C142" s="51" t="s">
        <v>254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40"/>
        <v>0</v>
      </c>
      <c r="J142" s="56">
        <f t="shared" si="41"/>
        <v>0</v>
      </c>
      <c r="K142" s="57" t="str">
        <f t="shared" si="42"/>
        <v>NA</v>
      </c>
      <c r="L142" s="57" t="str">
        <f t="shared" si="43"/>
        <v>NA</v>
      </c>
      <c r="M142" s="57" t="str">
        <f t="shared" si="44"/>
        <v>NA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179</v>
      </c>
      <c r="C143" s="51" t="s">
        <v>180</v>
      </c>
      <c r="D143" s="56">
        <v>250800</v>
      </c>
      <c r="E143" s="56">
        <v>250800</v>
      </c>
      <c r="F143" s="56">
        <v>0</v>
      </c>
      <c r="G143" s="56">
        <v>0</v>
      </c>
      <c r="H143" s="56">
        <v>18735</v>
      </c>
      <c r="I143" s="56">
        <f t="shared" si="40"/>
        <v>18735</v>
      </c>
      <c r="J143" s="56">
        <f t="shared" si="41"/>
        <v>232065</v>
      </c>
      <c r="K143" s="57">
        <f t="shared" si="42"/>
        <v>0.92529904306220101</v>
      </c>
      <c r="L143" s="57">
        <f t="shared" si="43"/>
        <v>-1</v>
      </c>
      <c r="M143" s="57">
        <f t="shared" si="44"/>
        <v>-1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181</v>
      </c>
      <c r="C144" s="51" t="s">
        <v>182</v>
      </c>
      <c r="D144" s="56">
        <v>4000</v>
      </c>
      <c r="E144" s="56">
        <v>4000</v>
      </c>
      <c r="F144" s="56">
        <v>0</v>
      </c>
      <c r="G144" s="56">
        <v>0</v>
      </c>
      <c r="H144" s="56">
        <v>0</v>
      </c>
      <c r="I144" s="56">
        <f t="shared" si="40"/>
        <v>0</v>
      </c>
      <c r="J144" s="56">
        <f t="shared" si="41"/>
        <v>4000</v>
      </c>
      <c r="K144" s="57">
        <f t="shared" si="42"/>
        <v>1</v>
      </c>
      <c r="L144" s="57">
        <f t="shared" si="43"/>
        <v>-1</v>
      </c>
      <c r="M144" s="57">
        <f t="shared" si="44"/>
        <v>-1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255</v>
      </c>
      <c r="C145" s="51" t="s">
        <v>256</v>
      </c>
      <c r="D145" s="56">
        <v>10500</v>
      </c>
      <c r="E145" s="56">
        <v>10500</v>
      </c>
      <c r="F145" s="56">
        <v>0</v>
      </c>
      <c r="G145" s="56">
        <v>0</v>
      </c>
      <c r="H145" s="56">
        <v>2967.88</v>
      </c>
      <c r="I145" s="56">
        <f t="shared" si="40"/>
        <v>2967.88</v>
      </c>
      <c r="J145" s="56">
        <f t="shared" si="41"/>
        <v>7532.12</v>
      </c>
      <c r="K145" s="57">
        <f t="shared" si="42"/>
        <v>0.71734476190476193</v>
      </c>
      <c r="L145" s="57">
        <f t="shared" si="43"/>
        <v>-1</v>
      </c>
      <c r="M145" s="57">
        <f t="shared" si="44"/>
        <v>-1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257</v>
      </c>
      <c r="C146" s="51" t="s">
        <v>258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0"/>
        <v>0</v>
      </c>
      <c r="J146" s="56">
        <f t="shared" si="41"/>
        <v>0</v>
      </c>
      <c r="K146" s="57" t="str">
        <f t="shared" si="42"/>
        <v>NA</v>
      </c>
      <c r="L146" s="57" t="str">
        <f t="shared" si="43"/>
        <v>NA</v>
      </c>
      <c r="M146" s="57" t="str">
        <f t="shared" si="44"/>
        <v>NA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259</v>
      </c>
      <c r="C147" s="51" t="s">
        <v>260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40"/>
        <v>0</v>
      </c>
      <c r="J147" s="56">
        <f t="shared" si="41"/>
        <v>0</v>
      </c>
      <c r="K147" s="57" t="str">
        <f t="shared" si="42"/>
        <v>NA</v>
      </c>
      <c r="L147" s="57" t="str">
        <f t="shared" si="43"/>
        <v>NA</v>
      </c>
      <c r="M147" s="57" t="str">
        <f t="shared" si="44"/>
        <v>NA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183</v>
      </c>
      <c r="C148" s="51" t="s">
        <v>184</v>
      </c>
      <c r="D148" s="56">
        <v>13000</v>
      </c>
      <c r="E148" s="56">
        <v>12500</v>
      </c>
      <c r="F148" s="56">
        <v>0</v>
      </c>
      <c r="G148" s="56">
        <v>0</v>
      </c>
      <c r="H148" s="56">
        <v>0</v>
      </c>
      <c r="I148" s="56">
        <f t="shared" si="40"/>
        <v>0</v>
      </c>
      <c r="J148" s="56">
        <f t="shared" si="41"/>
        <v>12500</v>
      </c>
      <c r="K148" s="57">
        <f t="shared" si="42"/>
        <v>1</v>
      </c>
      <c r="L148" s="57">
        <f t="shared" si="43"/>
        <v>-1</v>
      </c>
      <c r="M148" s="57">
        <f t="shared" si="44"/>
        <v>-1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185</v>
      </c>
      <c r="C149" s="51" t="s">
        <v>186</v>
      </c>
      <c r="D149" s="56">
        <v>0</v>
      </c>
      <c r="E149" s="56">
        <v>4201.83</v>
      </c>
      <c r="F149" s="56">
        <v>0</v>
      </c>
      <c r="G149" s="56">
        <v>269</v>
      </c>
      <c r="H149" s="56">
        <v>816.66</v>
      </c>
      <c r="I149" s="56">
        <f t="shared" si="40"/>
        <v>1085.6599999999999</v>
      </c>
      <c r="J149" s="56">
        <f t="shared" si="41"/>
        <v>3116.17</v>
      </c>
      <c r="K149" s="57">
        <f t="shared" si="42"/>
        <v>0.74162210275046825</v>
      </c>
      <c r="L149" s="57">
        <f t="shared" si="43"/>
        <v>-1</v>
      </c>
      <c r="M149" s="57">
        <f t="shared" si="44"/>
        <v>-0.23176330313220664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193</v>
      </c>
      <c r="C150" s="51" t="s">
        <v>194</v>
      </c>
      <c r="D150" s="56">
        <v>138900</v>
      </c>
      <c r="E150" s="56">
        <v>151100</v>
      </c>
      <c r="F150" s="56">
        <v>830.2</v>
      </c>
      <c r="G150" s="56">
        <v>906.25</v>
      </c>
      <c r="H150" s="56">
        <v>0</v>
      </c>
      <c r="I150" s="56">
        <f t="shared" si="40"/>
        <v>906.25</v>
      </c>
      <c r="J150" s="56">
        <f t="shared" si="41"/>
        <v>150193.75</v>
      </c>
      <c r="K150" s="57">
        <f t="shared" si="42"/>
        <v>0.99400231634679026</v>
      </c>
      <c r="L150" s="57">
        <f t="shared" si="43"/>
        <v>-0.9945056254136333</v>
      </c>
      <c r="M150" s="57">
        <f t="shared" si="44"/>
        <v>-0.92802779616148245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199</v>
      </c>
      <c r="C151" s="51" t="s">
        <v>200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40"/>
        <v>0</v>
      </c>
      <c r="J151" s="56">
        <f t="shared" si="41"/>
        <v>0</v>
      </c>
      <c r="K151" s="57" t="str">
        <f t="shared" si="42"/>
        <v>NA</v>
      </c>
      <c r="L151" s="57" t="str">
        <f t="shared" si="43"/>
        <v>NA</v>
      </c>
      <c r="M151" s="57" t="str">
        <f t="shared" si="44"/>
        <v>NA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201</v>
      </c>
      <c r="C152" s="51" t="s">
        <v>202</v>
      </c>
      <c r="D152" s="56">
        <v>593729.5</v>
      </c>
      <c r="E152" s="56">
        <v>722729.5</v>
      </c>
      <c r="F152" s="56">
        <v>41.79</v>
      </c>
      <c r="G152" s="56">
        <v>325.77000000000004</v>
      </c>
      <c r="H152" s="56">
        <v>1850.3</v>
      </c>
      <c r="I152" s="56">
        <f t="shared" si="40"/>
        <v>2176.0700000000002</v>
      </c>
      <c r="J152" s="56">
        <f t="shared" si="41"/>
        <v>720553.43</v>
      </c>
      <c r="K152" s="57">
        <f t="shared" si="42"/>
        <v>0.99698909481348141</v>
      </c>
      <c r="L152" s="57">
        <f t="shared" si="43"/>
        <v>-0.99994217753668557</v>
      </c>
      <c r="M152" s="57">
        <f t="shared" si="44"/>
        <v>-0.99459100534847411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205</v>
      </c>
      <c r="C153" s="51" t="s">
        <v>206</v>
      </c>
      <c r="D153" s="56">
        <v>3600</v>
      </c>
      <c r="E153" s="56">
        <v>17100</v>
      </c>
      <c r="F153" s="56">
        <v>0</v>
      </c>
      <c r="G153" s="56">
        <v>0</v>
      </c>
      <c r="H153" s="56">
        <v>0</v>
      </c>
      <c r="I153" s="56">
        <f t="shared" si="40"/>
        <v>0</v>
      </c>
      <c r="J153" s="56">
        <f t="shared" si="41"/>
        <v>17100</v>
      </c>
      <c r="K153" s="57">
        <f t="shared" si="42"/>
        <v>1</v>
      </c>
      <c r="L153" s="57">
        <f t="shared" si="43"/>
        <v>-1</v>
      </c>
      <c r="M153" s="57">
        <f t="shared" si="44"/>
        <v>-1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207</v>
      </c>
      <c r="C154" s="51" t="s">
        <v>208</v>
      </c>
      <c r="D154" s="56">
        <v>15000</v>
      </c>
      <c r="E154" s="56">
        <v>13500</v>
      </c>
      <c r="F154" s="56">
        <v>0</v>
      </c>
      <c r="G154" s="56">
        <v>0</v>
      </c>
      <c r="H154" s="56">
        <v>0</v>
      </c>
      <c r="I154" s="56">
        <f t="shared" si="40"/>
        <v>0</v>
      </c>
      <c r="J154" s="56">
        <f t="shared" si="41"/>
        <v>13500</v>
      </c>
      <c r="K154" s="57">
        <f t="shared" si="42"/>
        <v>1</v>
      </c>
      <c r="L154" s="57">
        <f t="shared" si="43"/>
        <v>-1</v>
      </c>
      <c r="M154" s="57">
        <f t="shared" si="44"/>
        <v>-1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209</v>
      </c>
      <c r="C155" s="51" t="s">
        <v>210</v>
      </c>
      <c r="D155" s="56">
        <v>10000</v>
      </c>
      <c r="E155" s="56">
        <v>10000</v>
      </c>
      <c r="F155" s="56">
        <v>0</v>
      </c>
      <c r="G155" s="56">
        <v>0</v>
      </c>
      <c r="H155" s="56">
        <v>3507.56</v>
      </c>
      <c r="I155" s="56">
        <f t="shared" si="40"/>
        <v>3507.56</v>
      </c>
      <c r="J155" s="56">
        <f t="shared" si="41"/>
        <v>6492.4400000000005</v>
      </c>
      <c r="K155" s="57">
        <f t="shared" si="42"/>
        <v>0.64924400000000004</v>
      </c>
      <c r="L155" s="57">
        <f t="shared" si="43"/>
        <v>-1</v>
      </c>
      <c r="M155" s="57">
        <f t="shared" si="44"/>
        <v>-1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213</v>
      </c>
      <c r="C156" s="51" t="s">
        <v>214</v>
      </c>
      <c r="D156" s="56">
        <v>102825</v>
      </c>
      <c r="E156" s="56">
        <v>102922.5</v>
      </c>
      <c r="F156" s="56">
        <v>0</v>
      </c>
      <c r="G156" s="56">
        <v>0</v>
      </c>
      <c r="H156" s="56">
        <v>17.399999999999999</v>
      </c>
      <c r="I156" s="56">
        <f t="shared" si="40"/>
        <v>17.399999999999999</v>
      </c>
      <c r="J156" s="56">
        <f t="shared" si="41"/>
        <v>102905.1</v>
      </c>
      <c r="K156" s="57">
        <f t="shared" si="42"/>
        <v>0.99983094075639445</v>
      </c>
      <c r="L156" s="57">
        <f t="shared" si="43"/>
        <v>-1</v>
      </c>
      <c r="M156" s="57">
        <f t="shared" si="44"/>
        <v>-1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217</v>
      </c>
      <c r="C157" s="51" t="s">
        <v>218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40"/>
        <v>0</v>
      </c>
      <c r="J157" s="56">
        <f t="shared" si="41"/>
        <v>0</v>
      </c>
      <c r="K157" s="57" t="str">
        <f t="shared" si="42"/>
        <v>NA</v>
      </c>
      <c r="L157" s="57" t="str">
        <f t="shared" si="43"/>
        <v>NA</v>
      </c>
      <c r="M157" s="57" t="str">
        <f t="shared" si="44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221</v>
      </c>
      <c r="C158" s="51" t="s">
        <v>222</v>
      </c>
      <c r="D158" s="56">
        <v>0</v>
      </c>
      <c r="E158" s="56">
        <v>2000</v>
      </c>
      <c r="F158" s="56">
        <v>0</v>
      </c>
      <c r="G158" s="56">
        <v>0</v>
      </c>
      <c r="H158" s="56">
        <v>0</v>
      </c>
      <c r="I158" s="56">
        <f t="shared" si="40"/>
        <v>0</v>
      </c>
      <c r="J158" s="56">
        <f t="shared" si="41"/>
        <v>2000</v>
      </c>
      <c r="K158" s="57">
        <f t="shared" si="42"/>
        <v>1</v>
      </c>
      <c r="L158" s="57">
        <f t="shared" si="43"/>
        <v>-1</v>
      </c>
      <c r="M158" s="57">
        <f t="shared" si="44"/>
        <v>-1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227</v>
      </c>
      <c r="C159" s="51" t="s">
        <v>228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40"/>
        <v>0</v>
      </c>
      <c r="J159" s="56">
        <f t="shared" si="41"/>
        <v>0</v>
      </c>
      <c r="K159" s="57" t="str">
        <f t="shared" si="42"/>
        <v>NA</v>
      </c>
      <c r="L159" s="57" t="str">
        <f t="shared" si="43"/>
        <v>NA</v>
      </c>
      <c r="M159" s="57" t="str">
        <f t="shared" si="44"/>
        <v>NA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229</v>
      </c>
      <c r="C160" s="51" t="s">
        <v>230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40"/>
        <v>0</v>
      </c>
      <c r="J160" s="56">
        <f t="shared" si="41"/>
        <v>0</v>
      </c>
      <c r="K160" s="57" t="str">
        <f t="shared" si="42"/>
        <v>NA</v>
      </c>
      <c r="L160" s="57" t="str">
        <f t="shared" si="43"/>
        <v>NA</v>
      </c>
      <c r="M160" s="57" t="str">
        <f t="shared" si="44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261</v>
      </c>
      <c r="C161" s="51" t="s">
        <v>262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40"/>
        <v>0</v>
      </c>
      <c r="J161" s="56">
        <f t="shared" si="41"/>
        <v>0</v>
      </c>
      <c r="K161" s="57" t="str">
        <f t="shared" si="42"/>
        <v>NA</v>
      </c>
      <c r="L161" s="57" t="str">
        <f t="shared" si="43"/>
        <v>NA</v>
      </c>
      <c r="M161" s="57" t="str">
        <f t="shared" si="44"/>
        <v>NA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231</v>
      </c>
      <c r="C162" s="51" t="s">
        <v>232</v>
      </c>
      <c r="D162" s="56">
        <v>10800</v>
      </c>
      <c r="E162" s="56">
        <v>21456</v>
      </c>
      <c r="F162" s="56">
        <v>0</v>
      </c>
      <c r="G162" s="56">
        <v>0</v>
      </c>
      <c r="H162" s="56">
        <v>150</v>
      </c>
      <c r="I162" s="56">
        <f t="shared" si="40"/>
        <v>150</v>
      </c>
      <c r="J162" s="56">
        <f t="shared" si="41"/>
        <v>21306</v>
      </c>
      <c r="K162" s="57">
        <f t="shared" si="42"/>
        <v>0.9930089485458613</v>
      </c>
      <c r="L162" s="57">
        <f t="shared" si="43"/>
        <v>-1</v>
      </c>
      <c r="M162" s="57">
        <f t="shared" si="44"/>
        <v>-1</v>
      </c>
      <c r="R162" s="53"/>
      <c r="S162" s="53"/>
      <c r="T162" s="53"/>
      <c r="U162" s="53"/>
      <c r="V162" s="53"/>
    </row>
    <row r="163" spans="1:22" s="51" customFormat="1" x14ac:dyDescent="0.2">
      <c r="B163" s="66" t="s">
        <v>233</v>
      </c>
      <c r="C163" s="51" t="s">
        <v>234</v>
      </c>
      <c r="D163" s="56">
        <v>553678.74</v>
      </c>
      <c r="E163" s="56">
        <v>552178.74</v>
      </c>
      <c r="F163" s="56">
        <v>0</v>
      </c>
      <c r="G163" s="56">
        <v>0</v>
      </c>
      <c r="H163" s="56">
        <v>0</v>
      </c>
      <c r="I163" s="56">
        <f t="shared" si="40"/>
        <v>0</v>
      </c>
      <c r="J163" s="56">
        <f t="shared" si="41"/>
        <v>552178.74</v>
      </c>
      <c r="K163" s="57">
        <f t="shared" si="42"/>
        <v>1</v>
      </c>
      <c r="L163" s="57">
        <f t="shared" si="43"/>
        <v>-1</v>
      </c>
      <c r="M163" s="57">
        <f t="shared" si="44"/>
        <v>-1</v>
      </c>
      <c r="R163" s="53"/>
      <c r="S163" s="53"/>
      <c r="T163" s="53"/>
      <c r="U163" s="53"/>
      <c r="V163" s="53"/>
    </row>
    <row r="164" spans="1:22" s="51" customFormat="1" x14ac:dyDescent="0.2">
      <c r="A164" s="63" t="s">
        <v>263</v>
      </c>
      <c r="B164" s="74"/>
      <c r="C164" s="63"/>
      <c r="D164" s="64">
        <v>83629576.980000004</v>
      </c>
      <c r="E164" s="64">
        <v>76394431.529999971</v>
      </c>
      <c r="F164" s="64">
        <v>2302644.4400000004</v>
      </c>
      <c r="G164" s="64">
        <v>3589183.6600000006</v>
      </c>
      <c r="H164" s="64">
        <v>269880.07999999996</v>
      </c>
      <c r="I164" s="64">
        <f t="shared" si="40"/>
        <v>3859063.7400000007</v>
      </c>
      <c r="J164" s="64">
        <f t="shared" si="41"/>
        <v>72535367.789999977</v>
      </c>
      <c r="K164" s="65">
        <f t="shared" si="42"/>
        <v>0.94948501268074037</v>
      </c>
      <c r="L164" s="65">
        <f t="shared" si="43"/>
        <v>-0.96985847798218439</v>
      </c>
      <c r="M164" s="65">
        <f t="shared" si="44"/>
        <v>-0.43621278334813701</v>
      </c>
      <c r="R164" s="53"/>
      <c r="S164" s="53"/>
      <c r="T164" s="53"/>
      <c r="U164" s="53"/>
      <c r="V164" s="53"/>
    </row>
    <row r="165" spans="1:22" s="51" customFormat="1" x14ac:dyDescent="0.2">
      <c r="A165" s="51" t="s">
        <v>264</v>
      </c>
      <c r="B165" s="66" t="s">
        <v>102</v>
      </c>
      <c r="C165" s="51" t="s">
        <v>103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0"/>
        <v>0</v>
      </c>
      <c r="J165" s="56">
        <f t="shared" si="41"/>
        <v>0</v>
      </c>
      <c r="K165" s="57" t="str">
        <f t="shared" si="42"/>
        <v>NA</v>
      </c>
      <c r="L165" s="57" t="str">
        <f t="shared" si="43"/>
        <v>NA</v>
      </c>
      <c r="M165" s="57" t="str">
        <f t="shared" si="44"/>
        <v>NA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104</v>
      </c>
      <c r="C166" s="51" t="s">
        <v>105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0"/>
        <v>0</v>
      </c>
      <c r="J166" s="56">
        <f t="shared" si="41"/>
        <v>0</v>
      </c>
      <c r="K166" s="57" t="str">
        <f t="shared" si="42"/>
        <v>NA</v>
      </c>
      <c r="L166" s="57" t="str">
        <f t="shared" si="43"/>
        <v>NA</v>
      </c>
      <c r="M166" s="57" t="str">
        <f t="shared" si="44"/>
        <v>NA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109</v>
      </c>
      <c r="C167" s="51" t="s">
        <v>110</v>
      </c>
      <c r="D167" s="56">
        <v>71000</v>
      </c>
      <c r="E167" s="56">
        <v>621500</v>
      </c>
      <c r="F167" s="56">
        <v>13125</v>
      </c>
      <c r="G167" s="56">
        <v>13125</v>
      </c>
      <c r="H167" s="56">
        <v>0</v>
      </c>
      <c r="I167" s="56">
        <f t="shared" si="40"/>
        <v>13125</v>
      </c>
      <c r="J167" s="56">
        <f t="shared" si="41"/>
        <v>608375</v>
      </c>
      <c r="K167" s="57">
        <f t="shared" si="42"/>
        <v>0.97888173773129528</v>
      </c>
      <c r="L167" s="57">
        <f t="shared" si="43"/>
        <v>-0.97888173773129528</v>
      </c>
      <c r="M167" s="57">
        <f t="shared" si="44"/>
        <v>-0.74658085277554298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265</v>
      </c>
      <c r="C168" s="51" t="s">
        <v>266</v>
      </c>
      <c r="D168" s="56">
        <v>844277.48</v>
      </c>
      <c r="E168" s="56">
        <v>844277.48</v>
      </c>
      <c r="F168" s="56">
        <v>0</v>
      </c>
      <c r="G168" s="56">
        <v>0</v>
      </c>
      <c r="H168" s="56">
        <v>0</v>
      </c>
      <c r="I168" s="56">
        <f t="shared" si="40"/>
        <v>0</v>
      </c>
      <c r="J168" s="56">
        <f t="shared" si="41"/>
        <v>844277.48</v>
      </c>
      <c r="K168" s="57">
        <f t="shared" si="42"/>
        <v>1</v>
      </c>
      <c r="L168" s="57">
        <f t="shared" si="43"/>
        <v>-1</v>
      </c>
      <c r="M168" s="57">
        <f t="shared" si="44"/>
        <v>-1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119</v>
      </c>
      <c r="C169" s="51" t="s">
        <v>120</v>
      </c>
      <c r="D169" s="56">
        <v>206465.5</v>
      </c>
      <c r="E169" s="56">
        <v>206465.5</v>
      </c>
      <c r="F169" s="56">
        <v>4009.12</v>
      </c>
      <c r="G169" s="56">
        <v>5926.53</v>
      </c>
      <c r="H169" s="56">
        <v>0</v>
      </c>
      <c r="I169" s="56">
        <f t="shared" si="40"/>
        <v>5926.53</v>
      </c>
      <c r="J169" s="56">
        <f t="shared" si="41"/>
        <v>200538.97</v>
      </c>
      <c r="K169" s="57">
        <f t="shared" si="42"/>
        <v>0.97129530115200846</v>
      </c>
      <c r="L169" s="57">
        <f t="shared" si="43"/>
        <v>-0.98058213115508408</v>
      </c>
      <c r="M169" s="57">
        <f t="shared" si="44"/>
        <v>-0.65554361382410142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121</v>
      </c>
      <c r="C170" s="51" t="s">
        <v>122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ref="I170:I188" si="45">SUM(G170:H170)</f>
        <v>0</v>
      </c>
      <c r="J170" s="56">
        <f t="shared" ref="J170:J188" si="46">E170-I170</f>
        <v>0</v>
      </c>
      <c r="K170" s="57" t="str">
        <f t="shared" ref="K170:K188" si="47">IF(E170=0,"NA",J170/E170)</f>
        <v>NA</v>
      </c>
      <c r="L170" s="57" t="str">
        <f t="shared" ref="L170:L188" si="48">IF(E170=0,"NA",(  ( F170 - (E170/$L$6)) / (E170/$L$6)))</f>
        <v>NA</v>
      </c>
      <c r="M170" s="57" t="str">
        <f t="shared" ref="M170:M188" si="49">IF(E170=0,"NA",(  ( G170 - ($M$6*(E170/12))) / ($M$6*(E170/12))))</f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131</v>
      </c>
      <c r="C171" s="51" t="s">
        <v>132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45"/>
        <v>0</v>
      </c>
      <c r="J171" s="56">
        <f t="shared" si="46"/>
        <v>0</v>
      </c>
      <c r="K171" s="57" t="str">
        <f t="shared" si="47"/>
        <v>NA</v>
      </c>
      <c r="L171" s="57" t="str">
        <f t="shared" si="48"/>
        <v>NA</v>
      </c>
      <c r="M171" s="57" t="str">
        <f t="shared" si="49"/>
        <v>NA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135</v>
      </c>
      <c r="C172" s="51" t="s">
        <v>136</v>
      </c>
      <c r="D172" s="56">
        <v>116890.15</v>
      </c>
      <c r="E172" s="56">
        <v>95633.79</v>
      </c>
      <c r="F172" s="56">
        <v>0</v>
      </c>
      <c r="G172" s="56">
        <v>0</v>
      </c>
      <c r="H172" s="56">
        <v>0</v>
      </c>
      <c r="I172" s="56">
        <f t="shared" si="45"/>
        <v>0</v>
      </c>
      <c r="J172" s="56">
        <f t="shared" si="46"/>
        <v>95633.79</v>
      </c>
      <c r="K172" s="57">
        <f t="shared" si="47"/>
        <v>1</v>
      </c>
      <c r="L172" s="57">
        <f t="shared" si="48"/>
        <v>-1</v>
      </c>
      <c r="M172" s="57">
        <f t="shared" si="49"/>
        <v>-1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245</v>
      </c>
      <c r="C173" s="51" t="s">
        <v>246</v>
      </c>
      <c r="D173" s="56">
        <v>0</v>
      </c>
      <c r="E173" s="56">
        <v>0</v>
      </c>
      <c r="F173" s="56">
        <v>4655.24</v>
      </c>
      <c r="G173" s="56">
        <v>9200.9699999999993</v>
      </c>
      <c r="H173" s="56">
        <v>0</v>
      </c>
      <c r="I173" s="56">
        <f t="shared" si="45"/>
        <v>9200.9699999999993</v>
      </c>
      <c r="J173" s="56">
        <f t="shared" si="46"/>
        <v>-9200.9699999999993</v>
      </c>
      <c r="K173" s="57" t="str">
        <f t="shared" si="47"/>
        <v>NA</v>
      </c>
      <c r="L173" s="57" t="str">
        <f t="shared" si="48"/>
        <v>NA</v>
      </c>
      <c r="M173" s="57" t="str">
        <f t="shared" si="49"/>
        <v>NA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267</v>
      </c>
      <c r="C174" s="51" t="s">
        <v>268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45"/>
        <v>0</v>
      </c>
      <c r="J174" s="56">
        <f t="shared" si="46"/>
        <v>0</v>
      </c>
      <c r="K174" s="57" t="str">
        <f t="shared" si="47"/>
        <v>NA</v>
      </c>
      <c r="L174" s="57" t="str">
        <f t="shared" si="48"/>
        <v>NA</v>
      </c>
      <c r="M174" s="57" t="str">
        <f t="shared" si="49"/>
        <v>NA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137</v>
      </c>
      <c r="C175" s="51" t="s">
        <v>138</v>
      </c>
      <c r="D175" s="56">
        <v>2255990.8199999998</v>
      </c>
      <c r="E175" s="56">
        <v>2255990.8199999998</v>
      </c>
      <c r="F175" s="56">
        <v>293425.02999999997</v>
      </c>
      <c r="G175" s="56">
        <v>588255.81999999995</v>
      </c>
      <c r="H175" s="56">
        <v>0</v>
      </c>
      <c r="I175" s="56">
        <f t="shared" si="45"/>
        <v>588255.81999999995</v>
      </c>
      <c r="J175" s="56">
        <f t="shared" si="46"/>
        <v>1667735</v>
      </c>
      <c r="K175" s="57">
        <f t="shared" si="47"/>
        <v>0.73924724569579592</v>
      </c>
      <c r="L175" s="57">
        <f t="shared" si="48"/>
        <v>-0.86993518439937623</v>
      </c>
      <c r="M175" s="57">
        <f t="shared" si="49"/>
        <v>2.1290330516504494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139</v>
      </c>
      <c r="C176" s="51" t="s">
        <v>140</v>
      </c>
      <c r="D176" s="56">
        <v>6451699.5</v>
      </c>
      <c r="E176" s="56">
        <v>6594411.5</v>
      </c>
      <c r="F176" s="56">
        <v>332252.52000000008</v>
      </c>
      <c r="G176" s="56">
        <v>656106.83000000007</v>
      </c>
      <c r="H176" s="56">
        <v>0</v>
      </c>
      <c r="I176" s="56">
        <f t="shared" si="45"/>
        <v>656106.83000000007</v>
      </c>
      <c r="J176" s="56">
        <f t="shared" si="46"/>
        <v>5938304.6699999999</v>
      </c>
      <c r="K176" s="57">
        <f t="shared" si="47"/>
        <v>0.90050562813679436</v>
      </c>
      <c r="L176" s="57">
        <f t="shared" si="48"/>
        <v>-0.94961604686028456</v>
      </c>
      <c r="M176" s="57">
        <f t="shared" si="49"/>
        <v>0.19393246235846845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141</v>
      </c>
      <c r="C177" s="51" t="s">
        <v>142</v>
      </c>
      <c r="D177" s="56">
        <v>3863486.62</v>
      </c>
      <c r="E177" s="56">
        <v>3863486.62</v>
      </c>
      <c r="F177" s="56">
        <v>33921.24</v>
      </c>
      <c r="G177" s="56">
        <v>35861.129999999997</v>
      </c>
      <c r="H177" s="56">
        <v>0</v>
      </c>
      <c r="I177" s="56">
        <f t="shared" si="45"/>
        <v>35861.129999999997</v>
      </c>
      <c r="J177" s="56">
        <f t="shared" si="46"/>
        <v>3827625.49</v>
      </c>
      <c r="K177" s="57">
        <f t="shared" si="47"/>
        <v>0.9907179360181142</v>
      </c>
      <c r="L177" s="57">
        <f t="shared" si="48"/>
        <v>-0.99122004465489766</v>
      </c>
      <c r="M177" s="57">
        <f t="shared" si="49"/>
        <v>-0.88861523221736949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143</v>
      </c>
      <c r="C178" s="51" t="s">
        <v>144</v>
      </c>
      <c r="D178" s="56">
        <v>25080</v>
      </c>
      <c r="E178" s="56">
        <v>27580</v>
      </c>
      <c r="F178" s="56">
        <v>0</v>
      </c>
      <c r="G178" s="56">
        <v>0</v>
      </c>
      <c r="H178" s="56">
        <v>0</v>
      </c>
      <c r="I178" s="56">
        <f t="shared" si="45"/>
        <v>0</v>
      </c>
      <c r="J178" s="56">
        <f t="shared" si="46"/>
        <v>27580</v>
      </c>
      <c r="K178" s="57">
        <f t="shared" si="47"/>
        <v>1</v>
      </c>
      <c r="L178" s="57">
        <f t="shared" si="48"/>
        <v>-1</v>
      </c>
      <c r="M178" s="57">
        <f t="shared" si="49"/>
        <v>-1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147</v>
      </c>
      <c r="C179" s="51" t="s">
        <v>148</v>
      </c>
      <c r="D179" s="56">
        <v>1268750</v>
      </c>
      <c r="E179" s="56">
        <v>1266113.19</v>
      </c>
      <c r="F179" s="56">
        <v>101303.09999999999</v>
      </c>
      <c r="G179" s="56">
        <v>203164.91</v>
      </c>
      <c r="H179" s="56">
        <v>0</v>
      </c>
      <c r="I179" s="56">
        <f t="shared" si="45"/>
        <v>203164.91</v>
      </c>
      <c r="J179" s="56">
        <f t="shared" si="46"/>
        <v>1062948.28</v>
      </c>
      <c r="K179" s="57">
        <f t="shared" si="47"/>
        <v>0.83953653464426836</v>
      </c>
      <c r="L179" s="57">
        <f t="shared" si="48"/>
        <v>-0.91998890715292203</v>
      </c>
      <c r="M179" s="57">
        <f t="shared" si="49"/>
        <v>0.92556158426878099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149</v>
      </c>
      <c r="C180" s="51" t="s">
        <v>150</v>
      </c>
      <c r="D180" s="56">
        <v>0</v>
      </c>
      <c r="E180" s="56">
        <v>0</v>
      </c>
      <c r="F180" s="56">
        <v>19497.989999999998</v>
      </c>
      <c r="G180" s="56">
        <v>28428.179999999997</v>
      </c>
      <c r="H180" s="56">
        <v>0</v>
      </c>
      <c r="I180" s="56">
        <f t="shared" si="45"/>
        <v>28428.179999999997</v>
      </c>
      <c r="J180" s="56">
        <f t="shared" si="46"/>
        <v>-28428.179999999997</v>
      </c>
      <c r="K180" s="57" t="str">
        <f t="shared" si="47"/>
        <v>NA</v>
      </c>
      <c r="L180" s="57" t="str">
        <f t="shared" si="48"/>
        <v>NA</v>
      </c>
      <c r="M180" s="57" t="str">
        <f t="shared" si="49"/>
        <v>NA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151</v>
      </c>
      <c r="C181" s="51" t="s">
        <v>152</v>
      </c>
      <c r="D181" s="56">
        <v>1814697.4999999998</v>
      </c>
      <c r="E181" s="56">
        <v>1810280.43</v>
      </c>
      <c r="F181" s="56">
        <v>128162.34</v>
      </c>
      <c r="G181" s="56">
        <v>252814.85</v>
      </c>
      <c r="H181" s="56">
        <v>0</v>
      </c>
      <c r="I181" s="56">
        <f t="shared" si="45"/>
        <v>252814.85</v>
      </c>
      <c r="J181" s="56">
        <f t="shared" si="46"/>
        <v>1557465.5799999998</v>
      </c>
      <c r="K181" s="57">
        <f t="shared" si="47"/>
        <v>0.86034492457060918</v>
      </c>
      <c r="L181" s="57">
        <f t="shared" si="48"/>
        <v>-0.9292030461821873</v>
      </c>
      <c r="M181" s="57">
        <f t="shared" si="49"/>
        <v>0.67586090515268971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167</v>
      </c>
      <c r="C182" s="51" t="s">
        <v>168</v>
      </c>
      <c r="D182" s="56">
        <v>237387.68</v>
      </c>
      <c r="E182" s="56">
        <v>236824.39</v>
      </c>
      <c r="F182" s="56">
        <v>15571.279999999999</v>
      </c>
      <c r="G182" s="56">
        <v>26944.359999999997</v>
      </c>
      <c r="H182" s="56">
        <v>0</v>
      </c>
      <c r="I182" s="56">
        <f t="shared" si="45"/>
        <v>26944.359999999997</v>
      </c>
      <c r="J182" s="56">
        <f t="shared" si="46"/>
        <v>209880.03000000003</v>
      </c>
      <c r="K182" s="57">
        <f t="shared" si="47"/>
        <v>0.88622641443307426</v>
      </c>
      <c r="L182" s="57">
        <f t="shared" si="48"/>
        <v>-0.93424967757755017</v>
      </c>
      <c r="M182" s="57">
        <f t="shared" si="49"/>
        <v>0.36528302680310909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169</v>
      </c>
      <c r="C183" s="51" t="s">
        <v>170</v>
      </c>
      <c r="D183" s="56">
        <v>1290336.6400000006</v>
      </c>
      <c r="E183" s="56">
        <v>752262.3</v>
      </c>
      <c r="F183" s="56">
        <v>7237</v>
      </c>
      <c r="G183" s="56">
        <v>88548.58</v>
      </c>
      <c r="H183" s="56">
        <v>59798.880000000005</v>
      </c>
      <c r="I183" s="56">
        <f t="shared" si="45"/>
        <v>148347.46000000002</v>
      </c>
      <c r="J183" s="56">
        <f t="shared" si="46"/>
        <v>603914.84000000008</v>
      </c>
      <c r="K183" s="57">
        <f t="shared" si="47"/>
        <v>0.80279822609746632</v>
      </c>
      <c r="L183" s="57">
        <f t="shared" si="48"/>
        <v>-0.99037968538367538</v>
      </c>
      <c r="M183" s="57">
        <f t="shared" si="49"/>
        <v>0.41251656503323375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269</v>
      </c>
      <c r="C184" s="51" t="s">
        <v>270</v>
      </c>
      <c r="D184" s="56">
        <v>108000</v>
      </c>
      <c r="E184" s="56">
        <v>108000</v>
      </c>
      <c r="F184" s="56">
        <v>0</v>
      </c>
      <c r="G184" s="56">
        <v>0</v>
      </c>
      <c r="H184" s="56">
        <v>0</v>
      </c>
      <c r="I184" s="56">
        <f t="shared" si="45"/>
        <v>0</v>
      </c>
      <c r="J184" s="56">
        <f t="shared" si="46"/>
        <v>108000</v>
      </c>
      <c r="K184" s="57">
        <f t="shared" si="47"/>
        <v>1</v>
      </c>
      <c r="L184" s="57">
        <f t="shared" si="48"/>
        <v>-1</v>
      </c>
      <c r="M184" s="57">
        <f t="shared" si="49"/>
        <v>-1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271</v>
      </c>
      <c r="C185" s="51" t="s">
        <v>272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45"/>
        <v>0</v>
      </c>
      <c r="J185" s="56">
        <f t="shared" si="46"/>
        <v>0</v>
      </c>
      <c r="K185" s="57" t="str">
        <f t="shared" si="47"/>
        <v>NA</v>
      </c>
      <c r="L185" s="57" t="str">
        <f t="shared" si="48"/>
        <v>NA</v>
      </c>
      <c r="M185" s="57" t="str">
        <f t="shared" si="49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179</v>
      </c>
      <c r="C186" s="51" t="s">
        <v>180</v>
      </c>
      <c r="D186" s="56">
        <v>270000</v>
      </c>
      <c r="E186" s="56">
        <v>270000</v>
      </c>
      <c r="F186" s="56">
        <v>0</v>
      </c>
      <c r="G186" s="56">
        <v>0</v>
      </c>
      <c r="H186" s="56">
        <v>0</v>
      </c>
      <c r="I186" s="56">
        <f t="shared" si="45"/>
        <v>0</v>
      </c>
      <c r="J186" s="56">
        <f t="shared" si="46"/>
        <v>270000</v>
      </c>
      <c r="K186" s="57">
        <f t="shared" si="47"/>
        <v>1</v>
      </c>
      <c r="L186" s="57">
        <f t="shared" si="48"/>
        <v>-1</v>
      </c>
      <c r="M186" s="57">
        <f t="shared" si="49"/>
        <v>-1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273</v>
      </c>
      <c r="C187" s="51" t="s">
        <v>274</v>
      </c>
      <c r="D187" s="56">
        <v>0</v>
      </c>
      <c r="E187" s="56">
        <v>0</v>
      </c>
      <c r="F187" s="56">
        <v>0</v>
      </c>
      <c r="G187" s="56">
        <v>0</v>
      </c>
      <c r="H187" s="56">
        <v>0</v>
      </c>
      <c r="I187" s="56">
        <f t="shared" si="45"/>
        <v>0</v>
      </c>
      <c r="J187" s="56">
        <f t="shared" si="46"/>
        <v>0</v>
      </c>
      <c r="K187" s="57" t="str">
        <f t="shared" si="47"/>
        <v>NA</v>
      </c>
      <c r="L187" s="57" t="str">
        <f t="shared" si="48"/>
        <v>NA</v>
      </c>
      <c r="M187" s="57" t="str">
        <f t="shared" si="49"/>
        <v>NA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181</v>
      </c>
      <c r="C188" s="51" t="s">
        <v>182</v>
      </c>
      <c r="D188" s="56">
        <v>1200</v>
      </c>
      <c r="E188" s="56">
        <v>1200</v>
      </c>
      <c r="F188" s="56">
        <v>0</v>
      </c>
      <c r="G188" s="56">
        <v>0</v>
      </c>
      <c r="H188" s="56">
        <v>0</v>
      </c>
      <c r="I188" s="56">
        <f t="shared" si="45"/>
        <v>0</v>
      </c>
      <c r="J188" s="56">
        <f t="shared" si="46"/>
        <v>1200</v>
      </c>
      <c r="K188" s="57">
        <f t="shared" si="47"/>
        <v>1</v>
      </c>
      <c r="L188" s="57">
        <f t="shared" si="48"/>
        <v>-1</v>
      </c>
      <c r="M188" s="57">
        <f t="shared" si="49"/>
        <v>-1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255</v>
      </c>
      <c r="C189" s="51" t="s">
        <v>256</v>
      </c>
      <c r="D189" s="56">
        <v>500</v>
      </c>
      <c r="E189" s="56">
        <v>500</v>
      </c>
      <c r="F189" s="56">
        <v>0</v>
      </c>
      <c r="G189" s="56">
        <v>0</v>
      </c>
      <c r="H189" s="56">
        <v>0</v>
      </c>
      <c r="I189" s="56">
        <f t="shared" si="40"/>
        <v>0</v>
      </c>
      <c r="J189" s="56">
        <f t="shared" si="41"/>
        <v>500</v>
      </c>
      <c r="K189" s="57">
        <f t="shared" si="42"/>
        <v>1</v>
      </c>
      <c r="L189" s="57">
        <f t="shared" si="43"/>
        <v>-1</v>
      </c>
      <c r="M189" s="57">
        <f t="shared" si="44"/>
        <v>-1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183</v>
      </c>
      <c r="C190" s="51" t="s">
        <v>184</v>
      </c>
      <c r="D190" s="56">
        <v>7248.5</v>
      </c>
      <c r="E190" s="56">
        <v>7248.5</v>
      </c>
      <c r="F190" s="56">
        <v>0</v>
      </c>
      <c r="G190" s="56">
        <v>0</v>
      </c>
      <c r="H190" s="56">
        <v>0</v>
      </c>
      <c r="I190" s="56">
        <f t="shared" si="40"/>
        <v>0</v>
      </c>
      <c r="J190" s="56">
        <f t="shared" si="41"/>
        <v>7248.5</v>
      </c>
      <c r="K190" s="57">
        <f t="shared" si="42"/>
        <v>1</v>
      </c>
      <c r="L190" s="57">
        <f t="shared" si="43"/>
        <v>-1</v>
      </c>
      <c r="M190" s="57">
        <f t="shared" si="44"/>
        <v>-1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185</v>
      </c>
      <c r="C191" s="51" t="s">
        <v>186</v>
      </c>
      <c r="D191" s="56">
        <v>1916000</v>
      </c>
      <c r="E191" s="56">
        <v>1884800</v>
      </c>
      <c r="F191" s="56">
        <v>725350.48</v>
      </c>
      <c r="G191" s="56">
        <v>725350.48</v>
      </c>
      <c r="H191" s="56">
        <v>0</v>
      </c>
      <c r="I191" s="56">
        <f t="shared" si="40"/>
        <v>725350.48</v>
      </c>
      <c r="J191" s="56">
        <f t="shared" si="41"/>
        <v>1159449.52</v>
      </c>
      <c r="K191" s="57">
        <f t="shared" si="42"/>
        <v>0.61515785229202036</v>
      </c>
      <c r="L191" s="57">
        <f t="shared" si="43"/>
        <v>-0.61515785229202036</v>
      </c>
      <c r="M191" s="57">
        <f t="shared" si="44"/>
        <v>3.6181057724957557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193</v>
      </c>
      <c r="C192" s="51" t="s">
        <v>194</v>
      </c>
      <c r="D192" s="56">
        <v>285849</v>
      </c>
      <c r="E192" s="56">
        <v>383989.37</v>
      </c>
      <c r="F192" s="56">
        <v>2212.86</v>
      </c>
      <c r="G192" s="56">
        <v>2918.2</v>
      </c>
      <c r="H192" s="56">
        <v>280</v>
      </c>
      <c r="I192" s="56">
        <f t="shared" si="40"/>
        <v>3198.2</v>
      </c>
      <c r="J192" s="56">
        <f t="shared" si="41"/>
        <v>380791.17</v>
      </c>
      <c r="K192" s="57">
        <f t="shared" si="42"/>
        <v>0.991671123604281</v>
      </c>
      <c r="L192" s="57">
        <f t="shared" si="43"/>
        <v>-0.99423718422205287</v>
      </c>
      <c r="M192" s="57">
        <f t="shared" si="44"/>
        <v>-0.90880372547812971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201</v>
      </c>
      <c r="C193" s="51" t="s">
        <v>202</v>
      </c>
      <c r="D193" s="56">
        <v>522806.29</v>
      </c>
      <c r="E193" s="56">
        <v>646947.27</v>
      </c>
      <c r="F193" s="56">
        <v>5948.0499999999993</v>
      </c>
      <c r="G193" s="56">
        <v>14917.74</v>
      </c>
      <c r="H193" s="56">
        <v>8759.7800000000007</v>
      </c>
      <c r="I193" s="56">
        <f t="shared" si="40"/>
        <v>23677.52</v>
      </c>
      <c r="J193" s="56">
        <f t="shared" si="41"/>
        <v>623269.75</v>
      </c>
      <c r="K193" s="57">
        <f t="shared" si="42"/>
        <v>0.96340115941752102</v>
      </c>
      <c r="L193" s="57">
        <f t="shared" si="43"/>
        <v>-0.99080597403247406</v>
      </c>
      <c r="M193" s="57">
        <f t="shared" si="44"/>
        <v>-0.7232960268925781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205</v>
      </c>
      <c r="C194" s="51" t="s">
        <v>206</v>
      </c>
      <c r="D194" s="56">
        <v>249705.9</v>
      </c>
      <c r="E194" s="56">
        <v>254785.9</v>
      </c>
      <c r="F194" s="56">
        <v>5674.85</v>
      </c>
      <c r="G194" s="56">
        <v>9258.85</v>
      </c>
      <c r="H194" s="56">
        <v>5209.62</v>
      </c>
      <c r="I194" s="56">
        <f t="shared" si="40"/>
        <v>14468.470000000001</v>
      </c>
      <c r="J194" s="56">
        <f t="shared" si="41"/>
        <v>240317.43</v>
      </c>
      <c r="K194" s="57">
        <f t="shared" si="42"/>
        <v>0.94321322333771218</v>
      </c>
      <c r="L194" s="57">
        <f t="shared" si="43"/>
        <v>-0.9777269856769939</v>
      </c>
      <c r="M194" s="57">
        <f t="shared" si="44"/>
        <v>-0.56392327832898126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207</v>
      </c>
      <c r="C195" s="51" t="s">
        <v>208</v>
      </c>
      <c r="D195" s="56">
        <v>200000</v>
      </c>
      <c r="E195" s="56">
        <v>178000</v>
      </c>
      <c r="F195" s="56">
        <v>0</v>
      </c>
      <c r="G195" s="56">
        <v>0</v>
      </c>
      <c r="H195" s="56">
        <v>0</v>
      </c>
      <c r="I195" s="56">
        <f t="shared" si="40"/>
        <v>0</v>
      </c>
      <c r="J195" s="56">
        <f t="shared" si="41"/>
        <v>178000</v>
      </c>
      <c r="K195" s="57">
        <f t="shared" si="42"/>
        <v>1</v>
      </c>
      <c r="L195" s="57">
        <f t="shared" si="43"/>
        <v>-1</v>
      </c>
      <c r="M195" s="57">
        <f t="shared" si="44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209</v>
      </c>
      <c r="C196" s="51" t="s">
        <v>210</v>
      </c>
      <c r="D196" s="56">
        <v>56347</v>
      </c>
      <c r="E196" s="56">
        <v>131342</v>
      </c>
      <c r="F196" s="56">
        <v>1524.31</v>
      </c>
      <c r="G196" s="56">
        <v>2724.27</v>
      </c>
      <c r="H196" s="56">
        <v>20908.660000000003</v>
      </c>
      <c r="I196" s="56">
        <f t="shared" si="40"/>
        <v>23632.930000000004</v>
      </c>
      <c r="J196" s="56">
        <f t="shared" si="41"/>
        <v>107709.06999999999</v>
      </c>
      <c r="K196" s="57">
        <f t="shared" si="42"/>
        <v>0.82006570632394815</v>
      </c>
      <c r="L196" s="57">
        <f t="shared" si="43"/>
        <v>-0.98839434453563979</v>
      </c>
      <c r="M196" s="57">
        <f t="shared" si="44"/>
        <v>-0.75109835391573143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213</v>
      </c>
      <c r="C197" s="51" t="s">
        <v>214</v>
      </c>
      <c r="D197" s="56">
        <v>144950</v>
      </c>
      <c r="E197" s="56">
        <v>149950</v>
      </c>
      <c r="F197" s="56">
        <v>12053</v>
      </c>
      <c r="G197" s="56">
        <v>42724.68</v>
      </c>
      <c r="H197" s="56">
        <v>13687.49</v>
      </c>
      <c r="I197" s="56">
        <f t="shared" si="40"/>
        <v>56412.17</v>
      </c>
      <c r="J197" s="56">
        <f t="shared" si="41"/>
        <v>93537.83</v>
      </c>
      <c r="K197" s="57">
        <f t="shared" si="42"/>
        <v>0.62379346448816275</v>
      </c>
      <c r="L197" s="57">
        <f t="shared" si="43"/>
        <v>-0.91961987329109707</v>
      </c>
      <c r="M197" s="57">
        <f t="shared" si="44"/>
        <v>2.419114104701567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275</v>
      </c>
      <c r="C198" s="51" t="s">
        <v>276</v>
      </c>
      <c r="D198" s="56">
        <v>500</v>
      </c>
      <c r="E198" s="56">
        <v>500</v>
      </c>
      <c r="F198" s="56">
        <v>0</v>
      </c>
      <c r="G198" s="56">
        <v>0</v>
      </c>
      <c r="H198" s="56">
        <v>0</v>
      </c>
      <c r="I198" s="56">
        <f t="shared" si="40"/>
        <v>0</v>
      </c>
      <c r="J198" s="56">
        <f t="shared" si="41"/>
        <v>500</v>
      </c>
      <c r="K198" s="57">
        <f t="shared" si="42"/>
        <v>1</v>
      </c>
      <c r="L198" s="57">
        <f t="shared" si="43"/>
        <v>-1</v>
      </c>
      <c r="M198" s="57">
        <f t="shared" si="44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221</v>
      </c>
      <c r="C199" s="51" t="s">
        <v>222</v>
      </c>
      <c r="D199" s="56">
        <v>198112</v>
      </c>
      <c r="E199" s="56">
        <v>194012</v>
      </c>
      <c r="F199" s="56">
        <v>0</v>
      </c>
      <c r="G199" s="56">
        <v>0</v>
      </c>
      <c r="H199" s="56">
        <v>24478.11</v>
      </c>
      <c r="I199" s="56">
        <f t="shared" si="40"/>
        <v>24478.11</v>
      </c>
      <c r="J199" s="56">
        <f t="shared" si="41"/>
        <v>169533.89</v>
      </c>
      <c r="K199" s="57">
        <f t="shared" si="42"/>
        <v>0.87383197946518776</v>
      </c>
      <c r="L199" s="57">
        <f t="shared" si="43"/>
        <v>-1</v>
      </c>
      <c r="M199" s="57">
        <f t="shared" si="44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227</v>
      </c>
      <c r="C200" s="51" t="s">
        <v>228</v>
      </c>
      <c r="D200" s="56">
        <v>104400</v>
      </c>
      <c r="E200" s="56">
        <v>101700</v>
      </c>
      <c r="F200" s="56">
        <v>0</v>
      </c>
      <c r="G200" s="56">
        <v>0</v>
      </c>
      <c r="H200" s="56">
        <v>0</v>
      </c>
      <c r="I200" s="56">
        <f t="shared" si="40"/>
        <v>0</v>
      </c>
      <c r="J200" s="56">
        <f t="shared" si="41"/>
        <v>101700</v>
      </c>
      <c r="K200" s="57">
        <f t="shared" si="42"/>
        <v>1</v>
      </c>
      <c r="L200" s="57">
        <f t="shared" si="43"/>
        <v>-1</v>
      </c>
      <c r="M200" s="57">
        <f t="shared" si="44"/>
        <v>-1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231</v>
      </c>
      <c r="C201" s="51" t="s">
        <v>232</v>
      </c>
      <c r="D201" s="56">
        <v>79938</v>
      </c>
      <c r="E201" s="56">
        <v>126713</v>
      </c>
      <c r="F201" s="56">
        <v>5100</v>
      </c>
      <c r="G201" s="56">
        <v>5100</v>
      </c>
      <c r="H201" s="56">
        <v>43580</v>
      </c>
      <c r="I201" s="56">
        <f t="shared" si="40"/>
        <v>48680</v>
      </c>
      <c r="J201" s="56">
        <f t="shared" si="41"/>
        <v>78033</v>
      </c>
      <c r="K201" s="57">
        <f t="shared" si="42"/>
        <v>0.61582473779328084</v>
      </c>
      <c r="L201" s="57">
        <f t="shared" si="43"/>
        <v>-0.95975156455927968</v>
      </c>
      <c r="M201" s="57">
        <f t="shared" si="44"/>
        <v>-0.5170187747113556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233</v>
      </c>
      <c r="C202" s="51" t="s">
        <v>234</v>
      </c>
      <c r="D202" s="56">
        <v>538678.74</v>
      </c>
      <c r="E202" s="56">
        <v>513678.74</v>
      </c>
      <c r="F202" s="56">
        <v>0</v>
      </c>
      <c r="G202" s="56">
        <v>0</v>
      </c>
      <c r="H202" s="56">
        <v>0</v>
      </c>
      <c r="I202" s="56">
        <f t="shared" si="40"/>
        <v>0</v>
      </c>
      <c r="J202" s="56">
        <f t="shared" si="41"/>
        <v>513678.74</v>
      </c>
      <c r="K202" s="57">
        <f t="shared" si="42"/>
        <v>1</v>
      </c>
      <c r="L202" s="57">
        <f t="shared" si="43"/>
        <v>-1</v>
      </c>
      <c r="M202" s="57">
        <f t="shared" si="44"/>
        <v>-1</v>
      </c>
      <c r="R202" s="53"/>
      <c r="S202" s="53"/>
      <c r="T202" s="53"/>
      <c r="U202" s="53"/>
      <c r="V202" s="53"/>
    </row>
    <row r="203" spans="1:22" s="51" customFormat="1" x14ac:dyDescent="0.2">
      <c r="A203" s="63" t="s">
        <v>277</v>
      </c>
      <c r="B203" s="74"/>
      <c r="C203" s="63"/>
      <c r="D203" s="64">
        <v>23130297.319999997</v>
      </c>
      <c r="E203" s="64">
        <v>23528192.800000001</v>
      </c>
      <c r="F203" s="64">
        <v>1711023.4100000001</v>
      </c>
      <c r="G203" s="64">
        <v>2711371.3800000004</v>
      </c>
      <c r="H203" s="64">
        <v>176702.54</v>
      </c>
      <c r="I203" s="64">
        <f t="shared" si="40"/>
        <v>2888073.9200000004</v>
      </c>
      <c r="J203" s="64">
        <f t="shared" si="41"/>
        <v>20640118.879999999</v>
      </c>
      <c r="K203" s="65">
        <f t="shared" si="42"/>
        <v>0.87725049923936349</v>
      </c>
      <c r="L203" s="65">
        <f t="shared" si="43"/>
        <v>-0.92727773762547538</v>
      </c>
      <c r="M203" s="65">
        <f t="shared" si="44"/>
        <v>0.38287104481734796</v>
      </c>
      <c r="R203" s="53"/>
      <c r="S203" s="53"/>
      <c r="T203" s="53"/>
      <c r="U203" s="53"/>
      <c r="V203" s="53"/>
    </row>
    <row r="204" spans="1:22" s="51" customFormat="1" x14ac:dyDescent="0.2">
      <c r="A204" s="51" t="s">
        <v>278</v>
      </c>
      <c r="B204" s="66" t="s">
        <v>104</v>
      </c>
      <c r="C204" s="51" t="s">
        <v>105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40"/>
        <v>0</v>
      </c>
      <c r="J204" s="56">
        <f t="shared" si="41"/>
        <v>0</v>
      </c>
      <c r="K204" s="57" t="str">
        <f t="shared" si="42"/>
        <v>NA</v>
      </c>
      <c r="L204" s="57" t="str">
        <f t="shared" si="43"/>
        <v>NA</v>
      </c>
      <c r="M204" s="57" t="str">
        <f t="shared" si="44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106</v>
      </c>
      <c r="C205" s="51" t="s">
        <v>105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f t="shared" si="40"/>
        <v>0</v>
      </c>
      <c r="J205" s="56">
        <f t="shared" si="41"/>
        <v>0</v>
      </c>
      <c r="K205" s="57" t="str">
        <f t="shared" si="42"/>
        <v>NA</v>
      </c>
      <c r="L205" s="57" t="str">
        <f t="shared" si="43"/>
        <v>NA</v>
      </c>
      <c r="M205" s="57" t="str">
        <f t="shared" si="44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109</v>
      </c>
      <c r="C206" s="51" t="s">
        <v>110</v>
      </c>
      <c r="D206" s="56">
        <v>11500</v>
      </c>
      <c r="E206" s="56">
        <v>12850</v>
      </c>
      <c r="F206" s="56">
        <v>0</v>
      </c>
      <c r="G206" s="56">
        <v>0</v>
      </c>
      <c r="H206" s="56">
        <v>0</v>
      </c>
      <c r="I206" s="56">
        <f t="shared" si="40"/>
        <v>0</v>
      </c>
      <c r="J206" s="56">
        <f t="shared" si="41"/>
        <v>12850</v>
      </c>
      <c r="K206" s="57">
        <f t="shared" si="42"/>
        <v>1</v>
      </c>
      <c r="L206" s="57">
        <f t="shared" si="43"/>
        <v>-1</v>
      </c>
      <c r="M206" s="57">
        <f t="shared" si="44"/>
        <v>-1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137</v>
      </c>
      <c r="C207" s="51" t="s">
        <v>138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40"/>
        <v>0</v>
      </c>
      <c r="J207" s="56">
        <f t="shared" si="41"/>
        <v>0</v>
      </c>
      <c r="K207" s="57" t="str">
        <f t="shared" si="42"/>
        <v>NA</v>
      </c>
      <c r="L207" s="57" t="str">
        <f t="shared" si="43"/>
        <v>NA</v>
      </c>
      <c r="M207" s="57" t="str">
        <f t="shared" si="44"/>
        <v>NA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139</v>
      </c>
      <c r="C208" s="51" t="s">
        <v>140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0"/>
        <v>0</v>
      </c>
      <c r="J208" s="56">
        <f t="shared" si="41"/>
        <v>0</v>
      </c>
      <c r="K208" s="57" t="str">
        <f t="shared" si="42"/>
        <v>NA</v>
      </c>
      <c r="L208" s="57" t="str">
        <f t="shared" si="43"/>
        <v>NA</v>
      </c>
      <c r="M208" s="57" t="str">
        <f t="shared" si="44"/>
        <v>NA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141</v>
      </c>
      <c r="C209" s="51" t="s">
        <v>142</v>
      </c>
      <c r="D209" s="56">
        <v>105416</v>
      </c>
      <c r="E209" s="56">
        <v>105416</v>
      </c>
      <c r="F209" s="56">
        <v>0</v>
      </c>
      <c r="G209" s="56">
        <v>0</v>
      </c>
      <c r="H209" s="56">
        <v>0</v>
      </c>
      <c r="I209" s="56">
        <f t="shared" si="40"/>
        <v>0</v>
      </c>
      <c r="J209" s="56">
        <f t="shared" si="41"/>
        <v>105416</v>
      </c>
      <c r="K209" s="57">
        <f t="shared" si="42"/>
        <v>1</v>
      </c>
      <c r="L209" s="57">
        <f t="shared" si="43"/>
        <v>-1</v>
      </c>
      <c r="M209" s="57">
        <f t="shared" si="44"/>
        <v>-1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143</v>
      </c>
      <c r="C210" s="51" t="s">
        <v>144</v>
      </c>
      <c r="D210" s="56">
        <v>0</v>
      </c>
      <c r="E210" s="56">
        <v>15000</v>
      </c>
      <c r="F210" s="56">
        <v>24660</v>
      </c>
      <c r="G210" s="56">
        <v>24660</v>
      </c>
      <c r="H210" s="56">
        <v>0</v>
      </c>
      <c r="I210" s="56">
        <f t="shared" si="40"/>
        <v>24660</v>
      </c>
      <c r="J210" s="56">
        <f t="shared" si="41"/>
        <v>-9660</v>
      </c>
      <c r="K210" s="57">
        <f t="shared" si="42"/>
        <v>-0.64400000000000002</v>
      </c>
      <c r="L210" s="57">
        <f t="shared" si="43"/>
        <v>0.64400000000000002</v>
      </c>
      <c r="M210" s="57">
        <f t="shared" si="44"/>
        <v>18.728000000000002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147</v>
      </c>
      <c r="C211" s="51" t="s">
        <v>148</v>
      </c>
      <c r="D211" s="56">
        <v>0</v>
      </c>
      <c r="E211" s="56">
        <v>0</v>
      </c>
      <c r="F211" s="56">
        <v>3227.79</v>
      </c>
      <c r="G211" s="56">
        <v>3227.79</v>
      </c>
      <c r="H211" s="56">
        <v>0</v>
      </c>
      <c r="I211" s="56">
        <f t="shared" si="40"/>
        <v>3227.79</v>
      </c>
      <c r="J211" s="56">
        <f t="shared" si="41"/>
        <v>-3227.79</v>
      </c>
      <c r="K211" s="57" t="str">
        <f t="shared" si="42"/>
        <v>NA</v>
      </c>
      <c r="L211" s="57" t="str">
        <f t="shared" si="43"/>
        <v>NA</v>
      </c>
      <c r="M211" s="57" t="str">
        <f t="shared" si="44"/>
        <v>NA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149</v>
      </c>
      <c r="C212" s="51" t="s">
        <v>150</v>
      </c>
      <c r="D212" s="56">
        <v>0</v>
      </c>
      <c r="E212" s="56">
        <v>0</v>
      </c>
      <c r="F212" s="56">
        <v>345.64</v>
      </c>
      <c r="G212" s="56">
        <v>345.64</v>
      </c>
      <c r="H212" s="56">
        <v>0</v>
      </c>
      <c r="I212" s="56">
        <f t="shared" si="40"/>
        <v>345.64</v>
      </c>
      <c r="J212" s="56">
        <f t="shared" si="41"/>
        <v>-345.64</v>
      </c>
      <c r="K212" s="57" t="str">
        <f t="shared" si="42"/>
        <v>NA</v>
      </c>
      <c r="L212" s="57" t="str">
        <f t="shared" si="43"/>
        <v>NA</v>
      </c>
      <c r="M212" s="57" t="str">
        <f t="shared" si="44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167</v>
      </c>
      <c r="C213" s="51" t="s">
        <v>168</v>
      </c>
      <c r="D213" s="56">
        <v>0</v>
      </c>
      <c r="E213" s="56">
        <v>0</v>
      </c>
      <c r="F213" s="56">
        <v>19.59</v>
      </c>
      <c r="G213" s="56">
        <v>19.59</v>
      </c>
      <c r="H213" s="56">
        <v>0</v>
      </c>
      <c r="I213" s="56">
        <f t="shared" si="40"/>
        <v>19.59</v>
      </c>
      <c r="J213" s="56">
        <f t="shared" si="41"/>
        <v>-19.59</v>
      </c>
      <c r="K213" s="57" t="str">
        <f t="shared" si="42"/>
        <v>NA</v>
      </c>
      <c r="L213" s="57" t="str">
        <f t="shared" si="43"/>
        <v>NA</v>
      </c>
      <c r="M213" s="57" t="str">
        <f t="shared" si="44"/>
        <v>NA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169</v>
      </c>
      <c r="C214" s="51" t="s">
        <v>170</v>
      </c>
      <c r="D214" s="56">
        <v>0</v>
      </c>
      <c r="E214" s="56">
        <v>40050</v>
      </c>
      <c r="F214" s="56">
        <v>0</v>
      </c>
      <c r="G214" s="56">
        <v>0</v>
      </c>
      <c r="H214" s="56">
        <v>0</v>
      </c>
      <c r="I214" s="56">
        <f t="shared" si="40"/>
        <v>0</v>
      </c>
      <c r="J214" s="56">
        <f t="shared" si="41"/>
        <v>40050</v>
      </c>
      <c r="K214" s="57">
        <f t="shared" si="42"/>
        <v>1</v>
      </c>
      <c r="L214" s="57">
        <f t="shared" si="43"/>
        <v>-1</v>
      </c>
      <c r="M214" s="57">
        <f t="shared" si="44"/>
        <v>-1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179</v>
      </c>
      <c r="C215" s="51" t="s">
        <v>180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f t="shared" si="40"/>
        <v>0</v>
      </c>
      <c r="J215" s="56">
        <f t="shared" si="41"/>
        <v>0</v>
      </c>
      <c r="K215" s="57" t="str">
        <f t="shared" si="42"/>
        <v>NA</v>
      </c>
      <c r="L215" s="57" t="str">
        <f t="shared" si="43"/>
        <v>NA</v>
      </c>
      <c r="M215" s="57" t="str">
        <f t="shared" si="44"/>
        <v>NA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185</v>
      </c>
      <c r="C216" s="51" t="s">
        <v>186</v>
      </c>
      <c r="D216" s="56">
        <v>500</v>
      </c>
      <c r="E216" s="56">
        <v>500</v>
      </c>
      <c r="F216" s="56">
        <v>0</v>
      </c>
      <c r="G216" s="56">
        <v>0</v>
      </c>
      <c r="H216" s="56">
        <v>0</v>
      </c>
      <c r="I216" s="56">
        <f t="shared" si="40"/>
        <v>0</v>
      </c>
      <c r="J216" s="56">
        <f t="shared" si="41"/>
        <v>500</v>
      </c>
      <c r="K216" s="57">
        <f t="shared" si="42"/>
        <v>1</v>
      </c>
      <c r="L216" s="57">
        <f t="shared" si="43"/>
        <v>-1</v>
      </c>
      <c r="M216" s="57">
        <f t="shared" si="44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193</v>
      </c>
      <c r="C217" s="51" t="s">
        <v>194</v>
      </c>
      <c r="D217" s="56">
        <v>0</v>
      </c>
      <c r="E217" s="56">
        <v>19800</v>
      </c>
      <c r="F217" s="56">
        <v>0</v>
      </c>
      <c r="G217" s="56">
        <v>0</v>
      </c>
      <c r="H217" s="56">
        <v>0</v>
      </c>
      <c r="I217" s="56">
        <f t="shared" si="40"/>
        <v>0</v>
      </c>
      <c r="J217" s="56">
        <f t="shared" si="41"/>
        <v>19800</v>
      </c>
      <c r="K217" s="57">
        <f t="shared" si="42"/>
        <v>1</v>
      </c>
      <c r="L217" s="57">
        <f t="shared" si="43"/>
        <v>-1</v>
      </c>
      <c r="M217" s="57">
        <f t="shared" si="44"/>
        <v>-1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201</v>
      </c>
      <c r="C218" s="51" t="s">
        <v>202</v>
      </c>
      <c r="D218" s="56">
        <v>9360</v>
      </c>
      <c r="E218" s="56">
        <v>3510</v>
      </c>
      <c r="F218" s="56">
        <v>0</v>
      </c>
      <c r="G218" s="56">
        <v>0</v>
      </c>
      <c r="H218" s="56">
        <v>0</v>
      </c>
      <c r="I218" s="56">
        <f t="shared" si="40"/>
        <v>0</v>
      </c>
      <c r="J218" s="56">
        <f t="shared" si="41"/>
        <v>3510</v>
      </c>
      <c r="K218" s="57">
        <f t="shared" si="42"/>
        <v>1</v>
      </c>
      <c r="L218" s="57">
        <f t="shared" si="43"/>
        <v>-1</v>
      </c>
      <c r="M218" s="57">
        <f t="shared" si="44"/>
        <v>-1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205</v>
      </c>
      <c r="C219" s="51" t="s">
        <v>206</v>
      </c>
      <c r="D219" s="56">
        <v>3420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40"/>
        <v>0</v>
      </c>
      <c r="J219" s="56">
        <f t="shared" si="41"/>
        <v>0</v>
      </c>
      <c r="K219" s="57" t="str">
        <f t="shared" si="42"/>
        <v>NA</v>
      </c>
      <c r="L219" s="57" t="str">
        <f t="shared" si="43"/>
        <v>NA</v>
      </c>
      <c r="M219" s="57" t="str">
        <f t="shared" si="44"/>
        <v>NA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209</v>
      </c>
      <c r="C220" s="51" t="s">
        <v>210</v>
      </c>
      <c r="D220" s="56">
        <v>1000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40"/>
        <v>0</v>
      </c>
      <c r="J220" s="56">
        <f t="shared" si="41"/>
        <v>0</v>
      </c>
      <c r="K220" s="57" t="str">
        <f t="shared" si="42"/>
        <v>NA</v>
      </c>
      <c r="L220" s="57" t="str">
        <f t="shared" si="43"/>
        <v>NA</v>
      </c>
      <c r="M220" s="57" t="str">
        <f t="shared" si="44"/>
        <v>NA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221</v>
      </c>
      <c r="C221" s="51" t="s">
        <v>222</v>
      </c>
      <c r="D221" s="56">
        <v>79800</v>
      </c>
      <c r="E221" s="56">
        <v>72394.539999999994</v>
      </c>
      <c r="F221" s="56">
        <v>0</v>
      </c>
      <c r="G221" s="56">
        <v>0</v>
      </c>
      <c r="H221" s="56">
        <v>0</v>
      </c>
      <c r="I221" s="56">
        <f t="shared" si="40"/>
        <v>0</v>
      </c>
      <c r="J221" s="56">
        <f t="shared" si="41"/>
        <v>72394.539999999994</v>
      </c>
      <c r="K221" s="57">
        <f t="shared" si="42"/>
        <v>1</v>
      </c>
      <c r="L221" s="57">
        <f t="shared" si="43"/>
        <v>-1</v>
      </c>
      <c r="M221" s="57">
        <f t="shared" si="44"/>
        <v>-1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231</v>
      </c>
      <c r="C222" s="51" t="s">
        <v>232</v>
      </c>
      <c r="D222" s="56">
        <v>10800</v>
      </c>
      <c r="E222" s="56">
        <v>52400</v>
      </c>
      <c r="F222" s="56">
        <v>0</v>
      </c>
      <c r="G222" s="56">
        <v>0</v>
      </c>
      <c r="H222" s="56">
        <v>0</v>
      </c>
      <c r="I222" s="56">
        <f t="shared" si="40"/>
        <v>0</v>
      </c>
      <c r="J222" s="56">
        <f t="shared" si="41"/>
        <v>52400</v>
      </c>
      <c r="K222" s="57">
        <f t="shared" si="42"/>
        <v>1</v>
      </c>
      <c r="L222" s="57">
        <f t="shared" si="43"/>
        <v>-1</v>
      </c>
      <c r="M222" s="57">
        <f t="shared" si="44"/>
        <v>-1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233</v>
      </c>
      <c r="C223" s="51" t="s">
        <v>234</v>
      </c>
      <c r="D223" s="56">
        <v>538678.74</v>
      </c>
      <c r="E223" s="56">
        <v>538678.74</v>
      </c>
      <c r="F223" s="56">
        <v>0</v>
      </c>
      <c r="G223" s="56">
        <v>0</v>
      </c>
      <c r="H223" s="56">
        <v>0</v>
      </c>
      <c r="I223" s="56">
        <f t="shared" si="40"/>
        <v>0</v>
      </c>
      <c r="J223" s="56">
        <f t="shared" si="41"/>
        <v>538678.74</v>
      </c>
      <c r="K223" s="57">
        <f t="shared" si="42"/>
        <v>1</v>
      </c>
      <c r="L223" s="57">
        <f t="shared" si="43"/>
        <v>-1</v>
      </c>
      <c r="M223" s="57">
        <f t="shared" si="44"/>
        <v>-1</v>
      </c>
      <c r="R223" s="53"/>
      <c r="S223" s="53"/>
      <c r="T223" s="53"/>
      <c r="U223" s="53"/>
      <c r="V223" s="53"/>
    </row>
    <row r="224" spans="1:22" s="51" customFormat="1" x14ac:dyDescent="0.2">
      <c r="A224" s="63" t="s">
        <v>279</v>
      </c>
      <c r="B224" s="74"/>
      <c r="C224" s="63"/>
      <c r="D224" s="64">
        <v>760474.74</v>
      </c>
      <c r="E224" s="64">
        <v>860599.28</v>
      </c>
      <c r="F224" s="64">
        <v>28253.02</v>
      </c>
      <c r="G224" s="64">
        <v>28253.02</v>
      </c>
      <c r="H224" s="64">
        <v>0</v>
      </c>
      <c r="I224" s="64">
        <f t="shared" si="40"/>
        <v>28253.02</v>
      </c>
      <c r="J224" s="64">
        <f t="shared" si="41"/>
        <v>832346.26</v>
      </c>
      <c r="K224" s="65">
        <f t="shared" si="42"/>
        <v>0.96717052796046954</v>
      </c>
      <c r="L224" s="65">
        <f t="shared" si="43"/>
        <v>-0.96717052796046954</v>
      </c>
      <c r="M224" s="65">
        <f t="shared" si="44"/>
        <v>-0.60604633552563514</v>
      </c>
      <c r="R224" s="53"/>
      <c r="S224" s="53"/>
      <c r="T224" s="53"/>
      <c r="U224" s="53"/>
      <c r="V224" s="53"/>
    </row>
    <row r="225" spans="1:22" s="51" customFormat="1" x14ac:dyDescent="0.2">
      <c r="A225" s="51" t="s">
        <v>280</v>
      </c>
      <c r="B225" s="66" t="s">
        <v>119</v>
      </c>
      <c r="C225" s="51" t="s">
        <v>120</v>
      </c>
      <c r="D225" s="56">
        <v>174314.96</v>
      </c>
      <c r="E225" s="56">
        <v>174314.96</v>
      </c>
      <c r="F225" s="56">
        <v>106581.59</v>
      </c>
      <c r="G225" s="56">
        <v>119216.92000000001</v>
      </c>
      <c r="H225" s="56">
        <v>0</v>
      </c>
      <c r="I225" s="56">
        <f t="shared" si="40"/>
        <v>119216.92000000001</v>
      </c>
      <c r="J225" s="56">
        <f t="shared" si="41"/>
        <v>55098.039999999979</v>
      </c>
      <c r="K225" s="57">
        <f t="shared" si="42"/>
        <v>0.31608325527539338</v>
      </c>
      <c r="L225" s="57">
        <f t="shared" si="43"/>
        <v>-0.38856888703069431</v>
      </c>
      <c r="M225" s="57">
        <f t="shared" si="44"/>
        <v>7.2070009366952794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129</v>
      </c>
      <c r="C226" s="51" t="s">
        <v>130</v>
      </c>
      <c r="D226" s="56">
        <v>10405181.74999998</v>
      </c>
      <c r="E226" s="56">
        <v>10405181.74999998</v>
      </c>
      <c r="F226" s="56">
        <v>215062.94</v>
      </c>
      <c r="G226" s="56">
        <v>238855.11</v>
      </c>
      <c r="H226" s="56">
        <v>0</v>
      </c>
      <c r="I226" s="56">
        <f t="shared" si="40"/>
        <v>238855.11</v>
      </c>
      <c r="J226" s="56">
        <f t="shared" si="41"/>
        <v>10166326.63999998</v>
      </c>
      <c r="K226" s="57">
        <f t="shared" si="42"/>
        <v>0.97704459991772852</v>
      </c>
      <c r="L226" s="57">
        <f t="shared" si="43"/>
        <v>-0.97933116929937336</v>
      </c>
      <c r="M226" s="57">
        <f t="shared" si="44"/>
        <v>-0.72453519901274144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137</v>
      </c>
      <c r="C227" s="51" t="s">
        <v>138</v>
      </c>
      <c r="D227" s="56">
        <v>0</v>
      </c>
      <c r="E227" s="56">
        <v>8393.0400000000009</v>
      </c>
      <c r="F227" s="56">
        <v>0</v>
      </c>
      <c r="G227" s="56">
        <v>0</v>
      </c>
      <c r="H227" s="56">
        <v>0</v>
      </c>
      <c r="I227" s="56">
        <f t="shared" si="40"/>
        <v>0</v>
      </c>
      <c r="J227" s="56">
        <f t="shared" si="41"/>
        <v>8393.0400000000009</v>
      </c>
      <c r="K227" s="57">
        <f t="shared" si="42"/>
        <v>1</v>
      </c>
      <c r="L227" s="57">
        <f t="shared" si="43"/>
        <v>-1</v>
      </c>
      <c r="M227" s="57">
        <f t="shared" si="44"/>
        <v>-1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141</v>
      </c>
      <c r="C228" s="51" t="s">
        <v>142</v>
      </c>
      <c r="D228" s="56">
        <v>725190</v>
      </c>
      <c r="E228" s="56">
        <v>725617.09</v>
      </c>
      <c r="F228" s="56">
        <v>0</v>
      </c>
      <c r="G228" s="56">
        <v>0</v>
      </c>
      <c r="H228" s="56">
        <v>0</v>
      </c>
      <c r="I228" s="56">
        <f t="shared" si="40"/>
        <v>0</v>
      </c>
      <c r="J228" s="56">
        <f t="shared" si="41"/>
        <v>725617.09</v>
      </c>
      <c r="K228" s="57">
        <f t="shared" si="42"/>
        <v>1</v>
      </c>
      <c r="L228" s="57">
        <f t="shared" si="43"/>
        <v>-1</v>
      </c>
      <c r="M228" s="57">
        <f t="shared" si="44"/>
        <v>-1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147</v>
      </c>
      <c r="C229" s="51" t="s">
        <v>148</v>
      </c>
      <c r="D229" s="56">
        <v>1870500</v>
      </c>
      <c r="E229" s="56">
        <v>1870500</v>
      </c>
      <c r="F229" s="56">
        <v>83735.429999999993</v>
      </c>
      <c r="G229" s="56">
        <v>89645.43</v>
      </c>
      <c r="H229" s="56">
        <v>0</v>
      </c>
      <c r="I229" s="56">
        <f t="shared" si="40"/>
        <v>89645.43</v>
      </c>
      <c r="J229" s="56">
        <f t="shared" si="41"/>
        <v>1780854.57</v>
      </c>
      <c r="K229" s="57">
        <f t="shared" si="42"/>
        <v>0.95207408179631114</v>
      </c>
      <c r="L229" s="57">
        <f t="shared" si="43"/>
        <v>-0.95523366479550931</v>
      </c>
      <c r="M229" s="57">
        <f t="shared" si="44"/>
        <v>-0.42488898155573379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149</v>
      </c>
      <c r="C230" s="51" t="s">
        <v>150</v>
      </c>
      <c r="D230" s="56">
        <v>0</v>
      </c>
      <c r="E230" s="56">
        <v>0</v>
      </c>
      <c r="F230" s="56">
        <v>4682.18</v>
      </c>
      <c r="G230" s="56">
        <v>5185.16</v>
      </c>
      <c r="H230" s="56">
        <v>0</v>
      </c>
      <c r="I230" s="56">
        <f t="shared" si="40"/>
        <v>5185.16</v>
      </c>
      <c r="J230" s="56">
        <f t="shared" si="41"/>
        <v>-5185.16</v>
      </c>
      <c r="K230" s="57" t="str">
        <f t="shared" si="42"/>
        <v>NA</v>
      </c>
      <c r="L230" s="57" t="str">
        <f t="shared" si="43"/>
        <v>NA</v>
      </c>
      <c r="M230" s="57" t="str">
        <f t="shared" si="44"/>
        <v>NA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151</v>
      </c>
      <c r="C231" s="51" t="s">
        <v>152</v>
      </c>
      <c r="D231" s="56">
        <v>2198419.9100000006</v>
      </c>
      <c r="E231" s="56">
        <v>2198419.9100000006</v>
      </c>
      <c r="F231" s="56">
        <v>68350.83</v>
      </c>
      <c r="G231" s="56">
        <v>75556.05</v>
      </c>
      <c r="H231" s="56">
        <v>0</v>
      </c>
      <c r="I231" s="56">
        <f t="shared" si="40"/>
        <v>75556.05</v>
      </c>
      <c r="J231" s="56">
        <f t="shared" si="41"/>
        <v>2122863.8600000008</v>
      </c>
      <c r="K231" s="57">
        <f t="shared" si="42"/>
        <v>0.96563165678389451</v>
      </c>
      <c r="L231" s="57">
        <f t="shared" si="43"/>
        <v>-0.96890911072580299</v>
      </c>
      <c r="M231" s="57">
        <f t="shared" si="44"/>
        <v>-0.58757988140673278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155</v>
      </c>
      <c r="C232" s="51" t="s">
        <v>156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40"/>
        <v>0</v>
      </c>
      <c r="J232" s="56">
        <f t="shared" si="41"/>
        <v>0</v>
      </c>
      <c r="K232" s="57" t="str">
        <f t="shared" si="42"/>
        <v>NA</v>
      </c>
      <c r="L232" s="57" t="str">
        <f t="shared" si="43"/>
        <v>NA</v>
      </c>
      <c r="M232" s="57" t="str">
        <f t="shared" si="44"/>
        <v>NA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165</v>
      </c>
      <c r="C233" s="51" t="s">
        <v>166</v>
      </c>
      <c r="D233" s="56">
        <v>0</v>
      </c>
      <c r="E233" s="56">
        <v>0</v>
      </c>
      <c r="F233" s="56">
        <v>335.31</v>
      </c>
      <c r="G233" s="56">
        <v>335.31</v>
      </c>
      <c r="H233" s="56">
        <v>0</v>
      </c>
      <c r="I233" s="56">
        <f t="shared" si="40"/>
        <v>335.31</v>
      </c>
      <c r="J233" s="56">
        <f t="shared" si="41"/>
        <v>-335.31</v>
      </c>
      <c r="K233" s="57" t="str">
        <f t="shared" si="42"/>
        <v>NA</v>
      </c>
      <c r="L233" s="57" t="str">
        <f t="shared" si="43"/>
        <v>NA</v>
      </c>
      <c r="M233" s="57" t="str">
        <f t="shared" si="44"/>
        <v>NA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167</v>
      </c>
      <c r="C234" s="51" t="s">
        <v>168</v>
      </c>
      <c r="D234" s="56">
        <v>280356.82000000082</v>
      </c>
      <c r="E234" s="56">
        <v>280393.91000000085</v>
      </c>
      <c r="F234" s="56">
        <v>4073.97</v>
      </c>
      <c r="G234" s="56">
        <v>4715.41</v>
      </c>
      <c r="H234" s="56">
        <v>0</v>
      </c>
      <c r="I234" s="56">
        <f t="shared" si="40"/>
        <v>4715.41</v>
      </c>
      <c r="J234" s="56">
        <f t="shared" si="41"/>
        <v>275678.50000000087</v>
      </c>
      <c r="K234" s="57">
        <f t="shared" si="42"/>
        <v>0.98318290864448532</v>
      </c>
      <c r="L234" s="57">
        <f t="shared" si="43"/>
        <v>-0.98547054748799656</v>
      </c>
      <c r="M234" s="57">
        <f t="shared" si="44"/>
        <v>-0.79819490373382285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169</v>
      </c>
      <c r="C235" s="51" t="s">
        <v>170</v>
      </c>
      <c r="D235" s="56">
        <v>374414</v>
      </c>
      <c r="E235" s="56">
        <v>482651.06</v>
      </c>
      <c r="F235" s="56">
        <v>13744</v>
      </c>
      <c r="G235" s="56">
        <v>13744</v>
      </c>
      <c r="H235" s="56">
        <v>35138.239999999998</v>
      </c>
      <c r="I235" s="56">
        <f t="shared" si="40"/>
        <v>48882.239999999998</v>
      </c>
      <c r="J235" s="56">
        <f t="shared" si="41"/>
        <v>433768.82</v>
      </c>
      <c r="K235" s="57">
        <f t="shared" si="42"/>
        <v>0.89872136611489051</v>
      </c>
      <c r="L235" s="57">
        <f t="shared" si="43"/>
        <v>-0.97152394112632845</v>
      </c>
      <c r="M235" s="57">
        <f t="shared" si="44"/>
        <v>-0.65828729351594095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183</v>
      </c>
      <c r="C236" s="51" t="s">
        <v>184</v>
      </c>
      <c r="D236" s="56">
        <v>594</v>
      </c>
      <c r="E236" s="56">
        <v>997.59</v>
      </c>
      <c r="F236" s="56">
        <v>0</v>
      </c>
      <c r="G236" s="56">
        <v>0</v>
      </c>
      <c r="H236" s="56">
        <v>0</v>
      </c>
      <c r="I236" s="56">
        <f t="shared" si="40"/>
        <v>0</v>
      </c>
      <c r="J236" s="56">
        <f t="shared" si="41"/>
        <v>997.59</v>
      </c>
      <c r="K236" s="57">
        <f t="shared" si="42"/>
        <v>1</v>
      </c>
      <c r="L236" s="57">
        <f t="shared" si="43"/>
        <v>-1</v>
      </c>
      <c r="M236" s="57">
        <f t="shared" si="44"/>
        <v>-1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185</v>
      </c>
      <c r="C237" s="51" t="s">
        <v>186</v>
      </c>
      <c r="D237" s="56">
        <v>0</v>
      </c>
      <c r="E237" s="56">
        <v>459418.02999999991</v>
      </c>
      <c r="F237" s="56">
        <v>0</v>
      </c>
      <c r="G237" s="56">
        <v>499</v>
      </c>
      <c r="H237" s="56">
        <v>400.5</v>
      </c>
      <c r="I237" s="56">
        <f t="shared" si="40"/>
        <v>899.5</v>
      </c>
      <c r="J237" s="56">
        <f t="shared" si="41"/>
        <v>458518.52999999991</v>
      </c>
      <c r="K237" s="57">
        <f t="shared" si="42"/>
        <v>0.99804208816097184</v>
      </c>
      <c r="L237" s="57">
        <f t="shared" si="43"/>
        <v>-1</v>
      </c>
      <c r="M237" s="57">
        <f t="shared" si="44"/>
        <v>-0.98696611885258401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193</v>
      </c>
      <c r="C238" s="51" t="s">
        <v>194</v>
      </c>
      <c r="D238" s="56">
        <v>5271.66</v>
      </c>
      <c r="E238" s="56">
        <v>11104.97</v>
      </c>
      <c r="F238" s="56">
        <v>133</v>
      </c>
      <c r="G238" s="56">
        <v>133</v>
      </c>
      <c r="H238" s="56">
        <v>0</v>
      </c>
      <c r="I238" s="56">
        <f t="shared" si="40"/>
        <v>133</v>
      </c>
      <c r="J238" s="56">
        <f t="shared" si="41"/>
        <v>10971.97</v>
      </c>
      <c r="K238" s="57">
        <f t="shared" si="42"/>
        <v>0.98802338052241478</v>
      </c>
      <c r="L238" s="57">
        <f t="shared" si="43"/>
        <v>-0.98802338052241478</v>
      </c>
      <c r="M238" s="57">
        <f t="shared" si="44"/>
        <v>-0.85628056626897686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201</v>
      </c>
      <c r="C239" s="51" t="s">
        <v>202</v>
      </c>
      <c r="D239" s="56">
        <v>11610</v>
      </c>
      <c r="E239" s="56">
        <v>431334.22000000003</v>
      </c>
      <c r="F239" s="56">
        <v>4981.01</v>
      </c>
      <c r="G239" s="56">
        <v>9704.07</v>
      </c>
      <c r="H239" s="56">
        <v>1724.4299999999998</v>
      </c>
      <c r="I239" s="56">
        <f t="shared" si="40"/>
        <v>11428.5</v>
      </c>
      <c r="J239" s="56">
        <f t="shared" si="41"/>
        <v>419905.72000000003</v>
      </c>
      <c r="K239" s="57">
        <f t="shared" si="42"/>
        <v>0.9735043048520472</v>
      </c>
      <c r="L239" s="57">
        <f t="shared" si="43"/>
        <v>-0.98845208710776522</v>
      </c>
      <c r="M239" s="57">
        <f t="shared" si="44"/>
        <v>-0.73002642823006259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205</v>
      </c>
      <c r="C240" s="51" t="s">
        <v>206</v>
      </c>
      <c r="D240" s="56">
        <v>0</v>
      </c>
      <c r="E240" s="56">
        <v>30611.75</v>
      </c>
      <c r="F240" s="56">
        <v>49.95</v>
      </c>
      <c r="G240" s="56">
        <v>49.95</v>
      </c>
      <c r="H240" s="56">
        <v>8645</v>
      </c>
      <c r="I240" s="56">
        <f t="shared" si="40"/>
        <v>8694.9500000000007</v>
      </c>
      <c r="J240" s="56">
        <f t="shared" si="41"/>
        <v>21916.799999999999</v>
      </c>
      <c r="K240" s="57">
        <f t="shared" si="42"/>
        <v>0.71596037469272422</v>
      </c>
      <c r="L240" s="57">
        <f t="shared" si="43"/>
        <v>-0.99836827362042346</v>
      </c>
      <c r="M240" s="57">
        <f t="shared" si="44"/>
        <v>-0.98041928344508245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209</v>
      </c>
      <c r="C241" s="51" t="s">
        <v>210</v>
      </c>
      <c r="D241" s="56">
        <v>4050</v>
      </c>
      <c r="E241" s="56">
        <v>39846.550000000003</v>
      </c>
      <c r="F241" s="56">
        <v>0</v>
      </c>
      <c r="G241" s="56">
        <v>0</v>
      </c>
      <c r="H241" s="56">
        <v>1895</v>
      </c>
      <c r="I241" s="56">
        <f t="shared" si="40"/>
        <v>1895</v>
      </c>
      <c r="J241" s="56">
        <f t="shared" si="41"/>
        <v>37951.550000000003</v>
      </c>
      <c r="K241" s="57">
        <f t="shared" si="42"/>
        <v>0.95244255776221531</v>
      </c>
      <c r="L241" s="57">
        <f t="shared" si="43"/>
        <v>-1</v>
      </c>
      <c r="M241" s="57">
        <f t="shared" si="44"/>
        <v>-1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213</v>
      </c>
      <c r="C242" s="51" t="s">
        <v>214</v>
      </c>
      <c r="D242" s="56">
        <v>0</v>
      </c>
      <c r="E242" s="56">
        <v>25893.980000000003</v>
      </c>
      <c r="F242" s="56">
        <v>3413</v>
      </c>
      <c r="G242" s="56">
        <v>3413</v>
      </c>
      <c r="H242" s="56">
        <v>567.79</v>
      </c>
      <c r="I242" s="56">
        <f t="shared" si="40"/>
        <v>3980.79</v>
      </c>
      <c r="J242" s="56">
        <f t="shared" si="41"/>
        <v>21913.190000000002</v>
      </c>
      <c r="K242" s="57">
        <f t="shared" si="42"/>
        <v>0.84626581159018421</v>
      </c>
      <c r="L242" s="57">
        <f t="shared" si="43"/>
        <v>-0.86819330207252809</v>
      </c>
      <c r="M242" s="57">
        <f t="shared" si="44"/>
        <v>0.5816803751296632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217</v>
      </c>
      <c r="C243" s="51" t="s">
        <v>218</v>
      </c>
      <c r="D243" s="56">
        <v>0</v>
      </c>
      <c r="E243" s="56">
        <v>3603.71</v>
      </c>
      <c r="F243" s="56">
        <v>0</v>
      </c>
      <c r="G243" s="56">
        <v>0</v>
      </c>
      <c r="H243" s="56">
        <v>0</v>
      </c>
      <c r="I243" s="56">
        <f t="shared" si="40"/>
        <v>0</v>
      </c>
      <c r="J243" s="56">
        <f t="shared" si="41"/>
        <v>3603.71</v>
      </c>
      <c r="K243" s="57">
        <f t="shared" si="42"/>
        <v>1</v>
      </c>
      <c r="L243" s="57">
        <f t="shared" si="43"/>
        <v>-1</v>
      </c>
      <c r="M243" s="57">
        <f t="shared" si="44"/>
        <v>-1</v>
      </c>
      <c r="R243" s="53"/>
      <c r="S243" s="53"/>
      <c r="T243" s="53"/>
      <c r="U243" s="53"/>
      <c r="V243" s="53"/>
    </row>
    <row r="244" spans="1:22" s="51" customFormat="1" x14ac:dyDescent="0.2">
      <c r="B244" s="66" t="s">
        <v>221</v>
      </c>
      <c r="C244" s="51" t="s">
        <v>222</v>
      </c>
      <c r="D244" s="56">
        <v>110463</v>
      </c>
      <c r="E244" s="56">
        <v>964410.41</v>
      </c>
      <c r="F244" s="56">
        <v>3903.79</v>
      </c>
      <c r="G244" s="56">
        <v>3903.79</v>
      </c>
      <c r="H244" s="56">
        <v>22542.6</v>
      </c>
      <c r="I244" s="56">
        <f t="shared" si="40"/>
        <v>26446.39</v>
      </c>
      <c r="J244" s="56">
        <f t="shared" si="41"/>
        <v>937964.02</v>
      </c>
      <c r="K244" s="57">
        <f t="shared" si="42"/>
        <v>0.97257766016855829</v>
      </c>
      <c r="L244" s="57">
        <f t="shared" si="43"/>
        <v>-0.99595214862933712</v>
      </c>
      <c r="M244" s="57">
        <f t="shared" si="44"/>
        <v>-0.9514257835520461</v>
      </c>
      <c r="R244" s="53"/>
      <c r="S244" s="53"/>
      <c r="T244" s="53"/>
      <c r="U244" s="53"/>
      <c r="V244" s="53"/>
    </row>
    <row r="245" spans="1:22" s="51" customFormat="1" x14ac:dyDescent="0.2">
      <c r="B245" s="66" t="s">
        <v>227</v>
      </c>
      <c r="C245" s="51" t="s">
        <v>228</v>
      </c>
      <c r="D245" s="56">
        <v>43560</v>
      </c>
      <c r="E245" s="56">
        <v>21560</v>
      </c>
      <c r="F245" s="56">
        <v>0</v>
      </c>
      <c r="G245" s="56">
        <v>0</v>
      </c>
      <c r="H245" s="56">
        <v>0</v>
      </c>
      <c r="I245" s="56">
        <f t="shared" si="40"/>
        <v>0</v>
      </c>
      <c r="J245" s="56">
        <f t="shared" si="41"/>
        <v>21560</v>
      </c>
      <c r="K245" s="57">
        <f t="shared" si="42"/>
        <v>1</v>
      </c>
      <c r="L245" s="57">
        <f t="shared" si="43"/>
        <v>-1</v>
      </c>
      <c r="M245" s="57">
        <f t="shared" si="44"/>
        <v>-1</v>
      </c>
      <c r="R245" s="53"/>
      <c r="S245" s="53"/>
      <c r="T245" s="53"/>
      <c r="U245" s="53"/>
      <c r="V245" s="53"/>
    </row>
    <row r="246" spans="1:22" s="51" customFormat="1" x14ac:dyDescent="0.2">
      <c r="B246" s="66" t="s">
        <v>231</v>
      </c>
      <c r="C246" s="51" t="s">
        <v>232</v>
      </c>
      <c r="D246" s="56">
        <v>2178</v>
      </c>
      <c r="E246" s="56">
        <v>2438.58</v>
      </c>
      <c r="F246" s="56">
        <v>0</v>
      </c>
      <c r="G246" s="56">
        <v>0</v>
      </c>
      <c r="H246" s="56">
        <v>0</v>
      </c>
      <c r="I246" s="56">
        <f t="shared" si="40"/>
        <v>0</v>
      </c>
      <c r="J246" s="56">
        <f t="shared" si="41"/>
        <v>2438.58</v>
      </c>
      <c r="K246" s="57">
        <f t="shared" si="42"/>
        <v>1</v>
      </c>
      <c r="L246" s="57">
        <f t="shared" si="43"/>
        <v>-1</v>
      </c>
      <c r="M246" s="57">
        <f t="shared" si="44"/>
        <v>-1</v>
      </c>
      <c r="R246" s="53"/>
      <c r="S246" s="53"/>
      <c r="T246" s="53"/>
      <c r="U246" s="53"/>
      <c r="V246" s="53"/>
    </row>
    <row r="247" spans="1:22" s="51" customFormat="1" x14ac:dyDescent="0.2">
      <c r="A247" s="63" t="s">
        <v>281</v>
      </c>
      <c r="B247" s="74"/>
      <c r="C247" s="63"/>
      <c r="D247" s="64">
        <v>16206104.099999981</v>
      </c>
      <c r="E247" s="64">
        <v>18136691.509999979</v>
      </c>
      <c r="F247" s="64">
        <v>509047</v>
      </c>
      <c r="G247" s="64">
        <v>564956.20000000007</v>
      </c>
      <c r="H247" s="64">
        <v>70913.56</v>
      </c>
      <c r="I247" s="64">
        <f t="shared" si="40"/>
        <v>635869.76</v>
      </c>
      <c r="J247" s="64">
        <f t="shared" si="41"/>
        <v>17500821.749999978</v>
      </c>
      <c r="K247" s="65">
        <f t="shared" si="42"/>
        <v>0.96494014580060516</v>
      </c>
      <c r="L247" s="65">
        <f t="shared" si="43"/>
        <v>-0.97193275302061966</v>
      </c>
      <c r="M247" s="65">
        <f t="shared" si="44"/>
        <v>-0.62620115161235335</v>
      </c>
      <c r="R247" s="53"/>
      <c r="S247" s="53"/>
      <c r="T247" s="53"/>
      <c r="U247" s="53"/>
      <c r="V247" s="53"/>
    </row>
    <row r="248" spans="1:22" s="51" customFormat="1" x14ac:dyDescent="0.2">
      <c r="A248" s="51" t="s">
        <v>282</v>
      </c>
      <c r="B248" s="66" t="s">
        <v>102</v>
      </c>
      <c r="C248" s="51" t="s">
        <v>103</v>
      </c>
      <c r="D248" s="56">
        <v>159405</v>
      </c>
      <c r="E248" s="56">
        <v>159405</v>
      </c>
      <c r="F248" s="56">
        <v>0</v>
      </c>
      <c r="G248" s="56">
        <v>0</v>
      </c>
      <c r="H248" s="56">
        <v>0</v>
      </c>
      <c r="I248" s="56">
        <f t="shared" si="40"/>
        <v>0</v>
      </c>
      <c r="J248" s="56">
        <f t="shared" si="41"/>
        <v>159405</v>
      </c>
      <c r="K248" s="57">
        <f t="shared" si="42"/>
        <v>1</v>
      </c>
      <c r="L248" s="57">
        <f t="shared" si="43"/>
        <v>-1</v>
      </c>
      <c r="M248" s="57">
        <f t="shared" si="44"/>
        <v>-1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283</v>
      </c>
      <c r="C249" s="51" t="s">
        <v>284</v>
      </c>
      <c r="D249" s="56">
        <v>163800</v>
      </c>
      <c r="E249" s="56">
        <v>163800</v>
      </c>
      <c r="F249" s="56">
        <v>17733.38</v>
      </c>
      <c r="G249" s="56">
        <v>35466.76</v>
      </c>
      <c r="H249" s="56">
        <v>0</v>
      </c>
      <c r="I249" s="56">
        <f t="shared" si="40"/>
        <v>35466.76</v>
      </c>
      <c r="J249" s="56">
        <f t="shared" si="41"/>
        <v>128333.23999999999</v>
      </c>
      <c r="K249" s="57">
        <f t="shared" si="42"/>
        <v>0.78347521367521367</v>
      </c>
      <c r="L249" s="57">
        <f t="shared" si="43"/>
        <v>-0.89173760683760683</v>
      </c>
      <c r="M249" s="57">
        <f t="shared" si="44"/>
        <v>1.598297435897436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106</v>
      </c>
      <c r="C250" s="51" t="s">
        <v>105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40"/>
        <v>0</v>
      </c>
      <c r="J250" s="56">
        <f t="shared" si="41"/>
        <v>0</v>
      </c>
      <c r="K250" s="57" t="str">
        <f t="shared" si="42"/>
        <v>NA</v>
      </c>
      <c r="L250" s="57" t="str">
        <f t="shared" si="43"/>
        <v>NA</v>
      </c>
      <c r="M250" s="57" t="str">
        <f t="shared" si="44"/>
        <v>NA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285</v>
      </c>
      <c r="C251" s="51" t="s">
        <v>286</v>
      </c>
      <c r="D251" s="56">
        <v>343000</v>
      </c>
      <c r="E251" s="56">
        <v>343000</v>
      </c>
      <c r="F251" s="56">
        <v>27083.34</v>
      </c>
      <c r="G251" s="56">
        <v>54166.68</v>
      </c>
      <c r="H251" s="56">
        <v>0</v>
      </c>
      <c r="I251" s="56">
        <f t="shared" si="40"/>
        <v>54166.68</v>
      </c>
      <c r="J251" s="56">
        <f t="shared" si="41"/>
        <v>288833.32</v>
      </c>
      <c r="K251" s="57">
        <f t="shared" si="42"/>
        <v>0.84207965014577257</v>
      </c>
      <c r="L251" s="57">
        <f t="shared" si="43"/>
        <v>-0.92103982507288618</v>
      </c>
      <c r="M251" s="57">
        <f t="shared" si="44"/>
        <v>0.89504419825072901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265</v>
      </c>
      <c r="C252" s="51" t="s">
        <v>266</v>
      </c>
      <c r="D252" s="56">
        <v>4777363.09</v>
      </c>
      <c r="E252" s="56">
        <v>4777363.09</v>
      </c>
      <c r="F252" s="56">
        <v>368135.61</v>
      </c>
      <c r="G252" s="56">
        <v>741639.47000000009</v>
      </c>
      <c r="H252" s="56">
        <v>0</v>
      </c>
      <c r="I252" s="56">
        <f t="shared" si="40"/>
        <v>741639.47000000009</v>
      </c>
      <c r="J252" s="56">
        <f t="shared" si="41"/>
        <v>4035723.6199999996</v>
      </c>
      <c r="K252" s="57">
        <f t="shared" si="42"/>
        <v>0.8447596600826921</v>
      </c>
      <c r="L252" s="57">
        <f t="shared" si="43"/>
        <v>-0.92294167241117098</v>
      </c>
      <c r="M252" s="57">
        <f t="shared" si="44"/>
        <v>0.86288407900769404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287</v>
      </c>
      <c r="C253" s="51" t="s">
        <v>288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40"/>
        <v>0</v>
      </c>
      <c r="J253" s="56">
        <f t="shared" si="41"/>
        <v>0</v>
      </c>
      <c r="K253" s="57" t="str">
        <f t="shared" si="42"/>
        <v>NA</v>
      </c>
      <c r="L253" s="57" t="str">
        <f t="shared" si="43"/>
        <v>NA</v>
      </c>
      <c r="M253" s="57" t="str">
        <f t="shared" si="44"/>
        <v>NA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119</v>
      </c>
      <c r="C254" s="51" t="s">
        <v>120</v>
      </c>
      <c r="D254" s="56">
        <v>8374679.2600000044</v>
      </c>
      <c r="E254" s="56">
        <v>8878098.200000003</v>
      </c>
      <c r="F254" s="56">
        <v>471074.77999999997</v>
      </c>
      <c r="G254" s="56">
        <v>894185.35999999987</v>
      </c>
      <c r="H254" s="56">
        <v>0</v>
      </c>
      <c r="I254" s="56">
        <f t="shared" si="40"/>
        <v>894185.35999999987</v>
      </c>
      <c r="J254" s="56">
        <f t="shared" si="41"/>
        <v>7983912.8400000036</v>
      </c>
      <c r="K254" s="57">
        <f t="shared" si="42"/>
        <v>0.89928187998641429</v>
      </c>
      <c r="L254" s="57">
        <f t="shared" si="43"/>
        <v>-0.9469396745352513</v>
      </c>
      <c r="M254" s="57">
        <f t="shared" si="44"/>
        <v>0.20861744016302886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239</v>
      </c>
      <c r="C255" s="51" t="s">
        <v>240</v>
      </c>
      <c r="D255" s="56">
        <v>202159.5</v>
      </c>
      <c r="E255" s="56">
        <v>202159.5</v>
      </c>
      <c r="F255" s="56">
        <v>9131.58</v>
      </c>
      <c r="G255" s="56">
        <v>9131.58</v>
      </c>
      <c r="H255" s="56">
        <v>0</v>
      </c>
      <c r="I255" s="56">
        <f t="shared" si="40"/>
        <v>9131.58</v>
      </c>
      <c r="J255" s="56">
        <f t="shared" si="41"/>
        <v>193027.92</v>
      </c>
      <c r="K255" s="57">
        <f t="shared" si="42"/>
        <v>0.95482982496494107</v>
      </c>
      <c r="L255" s="57">
        <f t="shared" si="43"/>
        <v>-0.95482982496494107</v>
      </c>
      <c r="M255" s="57">
        <f t="shared" si="44"/>
        <v>-0.45795789957929262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245</v>
      </c>
      <c r="C256" s="51" t="s">
        <v>246</v>
      </c>
      <c r="D256" s="56">
        <v>201720.2</v>
      </c>
      <c r="E256" s="56">
        <v>201720.2</v>
      </c>
      <c r="F256" s="56">
        <v>0</v>
      </c>
      <c r="G256" s="56">
        <v>0</v>
      </c>
      <c r="H256" s="56">
        <v>0</v>
      </c>
      <c r="I256" s="56">
        <f t="shared" si="40"/>
        <v>0</v>
      </c>
      <c r="J256" s="56">
        <f t="shared" si="41"/>
        <v>201720.2</v>
      </c>
      <c r="K256" s="57">
        <f t="shared" si="42"/>
        <v>1</v>
      </c>
      <c r="L256" s="57">
        <f t="shared" si="43"/>
        <v>-1</v>
      </c>
      <c r="M256" s="57">
        <f t="shared" si="44"/>
        <v>-1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137</v>
      </c>
      <c r="C257" s="51" t="s">
        <v>138</v>
      </c>
      <c r="D257" s="56">
        <v>3312352.69</v>
      </c>
      <c r="E257" s="56">
        <v>3312352.69</v>
      </c>
      <c r="F257" s="56">
        <v>141343.53</v>
      </c>
      <c r="G257" s="56">
        <v>235314.47000000003</v>
      </c>
      <c r="H257" s="56">
        <v>0</v>
      </c>
      <c r="I257" s="56">
        <f t="shared" si="40"/>
        <v>235314.47000000003</v>
      </c>
      <c r="J257" s="56">
        <f t="shared" si="41"/>
        <v>3077038.2199999997</v>
      </c>
      <c r="K257" s="57">
        <f t="shared" si="42"/>
        <v>0.92895851015188835</v>
      </c>
      <c r="L257" s="57">
        <f t="shared" si="43"/>
        <v>-0.95732835744613909</v>
      </c>
      <c r="M257" s="57">
        <f t="shared" si="44"/>
        <v>-0.14750212182266115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139</v>
      </c>
      <c r="C258" s="51" t="s">
        <v>140</v>
      </c>
      <c r="D258" s="56">
        <v>4621464.75</v>
      </c>
      <c r="E258" s="56">
        <v>4621464.75</v>
      </c>
      <c r="F258" s="56">
        <v>35452.11</v>
      </c>
      <c r="G258" s="56">
        <v>72559.98</v>
      </c>
      <c r="H258" s="56">
        <v>0</v>
      </c>
      <c r="I258" s="56">
        <f t="shared" si="40"/>
        <v>72559.98</v>
      </c>
      <c r="J258" s="56">
        <f t="shared" si="41"/>
        <v>4548904.7699999996</v>
      </c>
      <c r="K258" s="57">
        <f t="shared" si="42"/>
        <v>0.98429935444168426</v>
      </c>
      <c r="L258" s="57">
        <f t="shared" si="43"/>
        <v>-0.99232881523114502</v>
      </c>
      <c r="M258" s="57">
        <f t="shared" si="44"/>
        <v>-0.8115922533002119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141</v>
      </c>
      <c r="C259" s="51" t="s">
        <v>142</v>
      </c>
      <c r="D259" s="56">
        <v>1703483</v>
      </c>
      <c r="E259" s="56">
        <v>1703483</v>
      </c>
      <c r="F259" s="56">
        <v>12337.5</v>
      </c>
      <c r="G259" s="56">
        <v>30006.25</v>
      </c>
      <c r="H259" s="56">
        <v>0</v>
      </c>
      <c r="I259" s="56">
        <f t="shared" si="40"/>
        <v>30006.25</v>
      </c>
      <c r="J259" s="56">
        <f t="shared" si="41"/>
        <v>1673476.75</v>
      </c>
      <c r="K259" s="57">
        <f t="shared" si="42"/>
        <v>0.98238535400705496</v>
      </c>
      <c r="L259" s="57">
        <f t="shared" si="43"/>
        <v>-0.99275748569254874</v>
      </c>
      <c r="M259" s="57">
        <f t="shared" si="44"/>
        <v>-0.78862424808465947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143</v>
      </c>
      <c r="C260" s="51" t="s">
        <v>144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0"/>
        <v>0</v>
      </c>
      <c r="J260" s="56">
        <f t="shared" si="41"/>
        <v>0</v>
      </c>
      <c r="K260" s="57" t="str">
        <f t="shared" si="42"/>
        <v>NA</v>
      </c>
      <c r="L260" s="57" t="str">
        <f t="shared" si="43"/>
        <v>NA</v>
      </c>
      <c r="M260" s="57" t="str">
        <f t="shared" si="44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147</v>
      </c>
      <c r="C261" s="51" t="s">
        <v>148</v>
      </c>
      <c r="D261" s="56">
        <v>4719025</v>
      </c>
      <c r="E261" s="56">
        <v>4719025</v>
      </c>
      <c r="F261" s="56">
        <v>152358.56999999998</v>
      </c>
      <c r="G261" s="56">
        <v>290143.33999999997</v>
      </c>
      <c r="H261" s="56">
        <v>0</v>
      </c>
      <c r="I261" s="56">
        <f t="shared" si="40"/>
        <v>290143.33999999997</v>
      </c>
      <c r="J261" s="56">
        <f t="shared" si="41"/>
        <v>4428881.66</v>
      </c>
      <c r="K261" s="57">
        <f t="shared" si="42"/>
        <v>0.93851625282764983</v>
      </c>
      <c r="L261" s="57">
        <f t="shared" si="43"/>
        <v>-0.96771397269563098</v>
      </c>
      <c r="M261" s="57">
        <f t="shared" si="44"/>
        <v>-0.26219503393179738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149</v>
      </c>
      <c r="C262" s="51" t="s">
        <v>150</v>
      </c>
      <c r="D262" s="56">
        <v>0</v>
      </c>
      <c r="E262" s="56">
        <v>0</v>
      </c>
      <c r="F262" s="56">
        <v>16480.989999999994</v>
      </c>
      <c r="G262" s="56">
        <v>31427.96</v>
      </c>
      <c r="H262" s="56">
        <v>0</v>
      </c>
      <c r="I262" s="56">
        <f t="shared" si="40"/>
        <v>31427.96</v>
      </c>
      <c r="J262" s="56">
        <f t="shared" si="41"/>
        <v>-31427.96</v>
      </c>
      <c r="K262" s="57" t="str">
        <f t="shared" si="42"/>
        <v>NA</v>
      </c>
      <c r="L262" s="57" t="str">
        <f t="shared" si="43"/>
        <v>NA</v>
      </c>
      <c r="M262" s="57" t="str">
        <f t="shared" si="44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151</v>
      </c>
      <c r="C263" s="51" t="s">
        <v>152</v>
      </c>
      <c r="D263" s="56">
        <v>4580710.3899999997</v>
      </c>
      <c r="E263" s="56">
        <v>4580710.3899999997</v>
      </c>
      <c r="F263" s="56">
        <v>213115.96</v>
      </c>
      <c r="G263" s="56">
        <v>400217.55000000005</v>
      </c>
      <c r="H263" s="56">
        <v>0</v>
      </c>
      <c r="I263" s="56">
        <f t="shared" si="40"/>
        <v>400217.55000000005</v>
      </c>
      <c r="J263" s="56">
        <f t="shared" si="41"/>
        <v>4180492.84</v>
      </c>
      <c r="K263" s="57">
        <f t="shared" si="42"/>
        <v>0.9126298071858675</v>
      </c>
      <c r="L263" s="57">
        <f t="shared" si="43"/>
        <v>-0.95347534730306316</v>
      </c>
      <c r="M263" s="57">
        <f t="shared" si="44"/>
        <v>4.8442313769590038E-2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155</v>
      </c>
      <c r="C264" s="51" t="s">
        <v>156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f t="shared" si="40"/>
        <v>0</v>
      </c>
      <c r="J264" s="56">
        <f t="shared" si="41"/>
        <v>0</v>
      </c>
      <c r="K264" s="57" t="str">
        <f t="shared" si="42"/>
        <v>NA</v>
      </c>
      <c r="L264" s="57" t="str">
        <f t="shared" si="43"/>
        <v>NA</v>
      </c>
      <c r="M264" s="57" t="str">
        <f t="shared" si="44"/>
        <v>NA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289</v>
      </c>
      <c r="C265" s="51" t="s">
        <v>290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40"/>
        <v>0</v>
      </c>
      <c r="J265" s="56">
        <f t="shared" si="41"/>
        <v>0</v>
      </c>
      <c r="K265" s="57" t="str">
        <f t="shared" si="42"/>
        <v>NA</v>
      </c>
      <c r="L265" s="57" t="str">
        <f t="shared" si="43"/>
        <v>NA</v>
      </c>
      <c r="M265" s="57" t="str">
        <f t="shared" si="44"/>
        <v>NA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165</v>
      </c>
      <c r="C266" s="51" t="s">
        <v>166</v>
      </c>
      <c r="D266" s="56">
        <v>0</v>
      </c>
      <c r="E266" s="56">
        <v>0</v>
      </c>
      <c r="F266" s="56">
        <v>278.18</v>
      </c>
      <c r="G266" s="56">
        <v>556.36</v>
      </c>
      <c r="H266" s="56">
        <v>0</v>
      </c>
      <c r="I266" s="56">
        <f t="shared" si="40"/>
        <v>556.36</v>
      </c>
      <c r="J266" s="56">
        <f t="shared" si="41"/>
        <v>-556.36</v>
      </c>
      <c r="K266" s="57" t="str">
        <f t="shared" si="42"/>
        <v>NA</v>
      </c>
      <c r="L266" s="57" t="str">
        <f t="shared" si="43"/>
        <v>NA</v>
      </c>
      <c r="M266" s="57" t="str">
        <f t="shared" si="44"/>
        <v>NA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167</v>
      </c>
      <c r="C267" s="51" t="s">
        <v>168</v>
      </c>
      <c r="D267" s="56">
        <v>592737.67000000004</v>
      </c>
      <c r="E267" s="56">
        <v>592737.67000000004</v>
      </c>
      <c r="F267" s="56">
        <v>15298.570000000002</v>
      </c>
      <c r="G267" s="56">
        <v>28754.350000000002</v>
      </c>
      <c r="H267" s="56">
        <v>0</v>
      </c>
      <c r="I267" s="56">
        <f t="shared" si="40"/>
        <v>28754.350000000002</v>
      </c>
      <c r="J267" s="56">
        <f t="shared" si="41"/>
        <v>563983.32000000007</v>
      </c>
      <c r="K267" s="57">
        <f t="shared" si="42"/>
        <v>0.95148891076890729</v>
      </c>
      <c r="L267" s="57">
        <f t="shared" si="43"/>
        <v>-0.9741899818852412</v>
      </c>
      <c r="M267" s="57">
        <f t="shared" si="44"/>
        <v>-0.41786692922688717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169</v>
      </c>
      <c r="C268" s="51" t="s">
        <v>170</v>
      </c>
      <c r="D268" s="56">
        <v>1615253.9</v>
      </c>
      <c r="E268" s="56">
        <v>1759714.24</v>
      </c>
      <c r="F268" s="56">
        <v>53054.729999999996</v>
      </c>
      <c r="G268" s="56">
        <v>124840.98</v>
      </c>
      <c r="H268" s="56">
        <v>210513.3</v>
      </c>
      <c r="I268" s="56">
        <f t="shared" si="40"/>
        <v>335354.27999999997</v>
      </c>
      <c r="J268" s="56">
        <f t="shared" si="41"/>
        <v>1424359.96</v>
      </c>
      <c r="K268" s="57">
        <f t="shared" si="42"/>
        <v>0.80942685330545483</v>
      </c>
      <c r="L268" s="57">
        <f t="shared" si="43"/>
        <v>-0.96985037184219181</v>
      </c>
      <c r="M268" s="57">
        <f t="shared" si="44"/>
        <v>-0.14867327549727621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291</v>
      </c>
      <c r="C269" s="51" t="s">
        <v>292</v>
      </c>
      <c r="D269" s="56">
        <v>23500000</v>
      </c>
      <c r="E269" s="56">
        <v>23188774.010000002</v>
      </c>
      <c r="F269" s="56">
        <v>-295225.99</v>
      </c>
      <c r="G269" s="56">
        <v>-295225.99</v>
      </c>
      <c r="H269" s="56">
        <v>0</v>
      </c>
      <c r="I269" s="56">
        <f t="shared" ref="I269:I317" si="50">SUM(G269:H269)</f>
        <v>-295225.99</v>
      </c>
      <c r="J269" s="56">
        <f t="shared" ref="J269:J317" si="51">E269-I269</f>
        <v>23484000</v>
      </c>
      <c r="K269" s="57">
        <f t="shared" ref="K269:K317" si="52">IF(E269=0,"NA",J269/E269)</f>
        <v>1.0127314186542455</v>
      </c>
      <c r="L269" s="57">
        <f t="shared" ref="L269:L317" si="53">IF(E269=0,"NA",(  ( F269 - (E269/$L$6)) / (E269/$L$6)))</f>
        <v>-1.0127314186542455</v>
      </c>
      <c r="M269" s="57">
        <f t="shared" ref="M269:M317" si="54">IF(E269=0,"NA",(  ( G269 - ($M$6*(E269/12))) / ($M$6*(E269/12))))</f>
        <v>-1.1527770238509474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171</v>
      </c>
      <c r="C270" s="51" t="s">
        <v>172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50"/>
        <v>0</v>
      </c>
      <c r="J270" s="56">
        <f t="shared" si="51"/>
        <v>0</v>
      </c>
      <c r="K270" s="57" t="str">
        <f t="shared" si="52"/>
        <v>NA</v>
      </c>
      <c r="L270" s="57" t="str">
        <f t="shared" si="53"/>
        <v>NA</v>
      </c>
      <c r="M270" s="57" t="str">
        <f t="shared" si="54"/>
        <v>NA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293</v>
      </c>
      <c r="C271" s="51" t="s">
        <v>294</v>
      </c>
      <c r="D271" s="56">
        <v>336000</v>
      </c>
      <c r="E271" s="56">
        <v>336500</v>
      </c>
      <c r="F271" s="56">
        <v>92447.75</v>
      </c>
      <c r="G271" s="56">
        <v>122662</v>
      </c>
      <c r="H271" s="56">
        <v>82134</v>
      </c>
      <c r="I271" s="56">
        <f t="shared" si="50"/>
        <v>204796</v>
      </c>
      <c r="J271" s="56">
        <f t="shared" si="51"/>
        <v>131704</v>
      </c>
      <c r="K271" s="57">
        <f t="shared" si="52"/>
        <v>0.39139375928677561</v>
      </c>
      <c r="L271" s="57">
        <f t="shared" si="53"/>
        <v>-0.7252667161961367</v>
      </c>
      <c r="M271" s="57">
        <f t="shared" si="54"/>
        <v>3.3742763744427933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251</v>
      </c>
      <c r="C272" s="51" t="s">
        <v>252</v>
      </c>
      <c r="D272" s="56">
        <v>3000000</v>
      </c>
      <c r="E272" s="56">
        <v>3000000</v>
      </c>
      <c r="F272" s="56">
        <v>376395.24</v>
      </c>
      <c r="G272" s="56">
        <v>376395.24</v>
      </c>
      <c r="H272" s="56">
        <v>2600000</v>
      </c>
      <c r="I272" s="56">
        <f t="shared" si="50"/>
        <v>2976395.24</v>
      </c>
      <c r="J272" s="56">
        <f t="shared" si="51"/>
        <v>23604.759999999776</v>
      </c>
      <c r="K272" s="57">
        <f t="shared" si="52"/>
        <v>7.868253333333259E-3</v>
      </c>
      <c r="L272" s="57">
        <f t="shared" si="53"/>
        <v>-0.87453491999999988</v>
      </c>
      <c r="M272" s="57">
        <f t="shared" si="54"/>
        <v>0.50558095999999997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181</v>
      </c>
      <c r="C273" s="51" t="s">
        <v>182</v>
      </c>
      <c r="D273" s="56">
        <v>8000</v>
      </c>
      <c r="E273" s="56">
        <v>8000</v>
      </c>
      <c r="F273" s="56">
        <v>7516</v>
      </c>
      <c r="G273" s="56">
        <v>7516</v>
      </c>
      <c r="H273" s="56">
        <v>0</v>
      </c>
      <c r="I273" s="56">
        <f t="shared" si="50"/>
        <v>7516</v>
      </c>
      <c r="J273" s="56">
        <f t="shared" si="51"/>
        <v>484</v>
      </c>
      <c r="K273" s="57">
        <f t="shared" si="52"/>
        <v>6.0499999999999998E-2</v>
      </c>
      <c r="L273" s="57">
        <f t="shared" si="53"/>
        <v>-6.0499999999999998E-2</v>
      </c>
      <c r="M273" s="57">
        <f t="shared" si="54"/>
        <v>10.274000000000001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259</v>
      </c>
      <c r="C274" s="51" t="s">
        <v>260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50"/>
        <v>0</v>
      </c>
      <c r="J274" s="56">
        <f t="shared" si="51"/>
        <v>0</v>
      </c>
      <c r="K274" s="57" t="str">
        <f t="shared" si="52"/>
        <v>NA</v>
      </c>
      <c r="L274" s="57" t="str">
        <f t="shared" si="53"/>
        <v>NA</v>
      </c>
      <c r="M274" s="57" t="str">
        <f t="shared" si="54"/>
        <v>NA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183</v>
      </c>
      <c r="C275" s="51" t="s">
        <v>184</v>
      </c>
      <c r="D275" s="56">
        <v>5806</v>
      </c>
      <c r="E275" s="56">
        <v>5756</v>
      </c>
      <c r="F275" s="56">
        <v>0</v>
      </c>
      <c r="G275" s="56">
        <v>0</v>
      </c>
      <c r="H275" s="56">
        <v>0</v>
      </c>
      <c r="I275" s="56">
        <f t="shared" si="50"/>
        <v>0</v>
      </c>
      <c r="J275" s="56">
        <f t="shared" si="51"/>
        <v>5756</v>
      </c>
      <c r="K275" s="57">
        <f t="shared" si="52"/>
        <v>1</v>
      </c>
      <c r="L275" s="57">
        <f t="shared" si="53"/>
        <v>-1</v>
      </c>
      <c r="M275" s="57">
        <f t="shared" si="54"/>
        <v>-1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185</v>
      </c>
      <c r="C276" s="51" t="s">
        <v>186</v>
      </c>
      <c r="D276" s="56">
        <v>14000</v>
      </c>
      <c r="E276" s="56">
        <v>12900</v>
      </c>
      <c r="F276" s="56">
        <v>0</v>
      </c>
      <c r="G276" s="56">
        <v>0</v>
      </c>
      <c r="H276" s="56">
        <v>0</v>
      </c>
      <c r="I276" s="56">
        <f t="shared" si="50"/>
        <v>0</v>
      </c>
      <c r="J276" s="56">
        <f t="shared" si="51"/>
        <v>12900</v>
      </c>
      <c r="K276" s="57">
        <f t="shared" si="52"/>
        <v>1</v>
      </c>
      <c r="L276" s="57">
        <f t="shared" si="53"/>
        <v>-1</v>
      </c>
      <c r="M276" s="57">
        <f t="shared" si="54"/>
        <v>-1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193</v>
      </c>
      <c r="C277" s="51" t="s">
        <v>194</v>
      </c>
      <c r="D277" s="56">
        <v>57850</v>
      </c>
      <c r="E277" s="56">
        <v>89850</v>
      </c>
      <c r="F277" s="56">
        <v>1049.01</v>
      </c>
      <c r="G277" s="56">
        <v>1636.9200000000003</v>
      </c>
      <c r="H277" s="56">
        <v>0</v>
      </c>
      <c r="I277" s="56">
        <f t="shared" si="50"/>
        <v>1636.9200000000003</v>
      </c>
      <c r="J277" s="56">
        <f t="shared" si="51"/>
        <v>88213.08</v>
      </c>
      <c r="K277" s="57">
        <f t="shared" si="52"/>
        <v>0.98178163606010016</v>
      </c>
      <c r="L277" s="57">
        <f t="shared" si="53"/>
        <v>-0.98832487479131892</v>
      </c>
      <c r="M277" s="57">
        <f t="shared" si="54"/>
        <v>-0.78137963272120203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295</v>
      </c>
      <c r="C278" s="51" t="s">
        <v>296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50"/>
        <v>0</v>
      </c>
      <c r="J278" s="56">
        <f t="shared" si="51"/>
        <v>0</v>
      </c>
      <c r="K278" s="57" t="str">
        <f t="shared" si="52"/>
        <v>NA</v>
      </c>
      <c r="L278" s="57" t="str">
        <f t="shared" si="53"/>
        <v>NA</v>
      </c>
      <c r="M278" s="57" t="str">
        <f t="shared" si="54"/>
        <v>NA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297</v>
      </c>
      <c r="C279" s="51" t="s">
        <v>298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50"/>
        <v>0</v>
      </c>
      <c r="J279" s="56">
        <f t="shared" si="51"/>
        <v>0</v>
      </c>
      <c r="K279" s="57" t="str">
        <f t="shared" si="52"/>
        <v>NA</v>
      </c>
      <c r="L279" s="57" t="str">
        <f t="shared" si="53"/>
        <v>NA</v>
      </c>
      <c r="M279" s="57" t="str">
        <f t="shared" si="54"/>
        <v>NA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299</v>
      </c>
      <c r="C280" s="51" t="s">
        <v>300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50"/>
        <v>0</v>
      </c>
      <c r="J280" s="56">
        <f t="shared" si="51"/>
        <v>0</v>
      </c>
      <c r="K280" s="57" t="str">
        <f t="shared" si="52"/>
        <v>NA</v>
      </c>
      <c r="L280" s="57" t="str">
        <f t="shared" si="53"/>
        <v>NA</v>
      </c>
      <c r="M280" s="57" t="str">
        <f t="shared" si="54"/>
        <v>NA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301</v>
      </c>
      <c r="C281" s="51" t="s">
        <v>302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50"/>
        <v>0</v>
      </c>
      <c r="J281" s="56">
        <f t="shared" si="51"/>
        <v>0</v>
      </c>
      <c r="K281" s="57" t="str">
        <f t="shared" si="52"/>
        <v>NA</v>
      </c>
      <c r="L281" s="57" t="str">
        <f t="shared" si="53"/>
        <v>NA</v>
      </c>
      <c r="M281" s="57" t="str">
        <f t="shared" si="54"/>
        <v>NA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303</v>
      </c>
      <c r="C282" s="51" t="s">
        <v>304</v>
      </c>
      <c r="D282" s="56">
        <v>8000</v>
      </c>
      <c r="E282" s="56">
        <v>8000</v>
      </c>
      <c r="F282" s="56">
        <v>0</v>
      </c>
      <c r="G282" s="56">
        <v>0</v>
      </c>
      <c r="H282" s="56">
        <v>0</v>
      </c>
      <c r="I282" s="56">
        <f t="shared" si="50"/>
        <v>0</v>
      </c>
      <c r="J282" s="56">
        <f t="shared" si="51"/>
        <v>8000</v>
      </c>
      <c r="K282" s="57">
        <f t="shared" si="52"/>
        <v>1</v>
      </c>
      <c r="L282" s="57">
        <f t="shared" si="53"/>
        <v>-1</v>
      </c>
      <c r="M282" s="57">
        <f t="shared" si="54"/>
        <v>-1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305</v>
      </c>
      <c r="C283" s="51" t="s">
        <v>306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50"/>
        <v>0</v>
      </c>
      <c r="J283" s="56">
        <f t="shared" si="51"/>
        <v>0</v>
      </c>
      <c r="K283" s="57" t="str">
        <f t="shared" si="52"/>
        <v>NA</v>
      </c>
      <c r="L283" s="57" t="str">
        <f t="shared" si="53"/>
        <v>NA</v>
      </c>
      <c r="M283" s="57" t="str">
        <f t="shared" si="54"/>
        <v>NA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307</v>
      </c>
      <c r="C284" s="51" t="s">
        <v>308</v>
      </c>
      <c r="D284" s="56">
        <v>8000</v>
      </c>
      <c r="E284" s="56">
        <v>8000</v>
      </c>
      <c r="F284" s="56">
        <v>530.84</v>
      </c>
      <c r="G284" s="56">
        <v>530.84</v>
      </c>
      <c r="H284" s="56">
        <v>0</v>
      </c>
      <c r="I284" s="56">
        <f t="shared" si="50"/>
        <v>530.84</v>
      </c>
      <c r="J284" s="56">
        <f t="shared" si="51"/>
        <v>7469.16</v>
      </c>
      <c r="K284" s="57">
        <f t="shared" si="52"/>
        <v>0.93364499999999995</v>
      </c>
      <c r="L284" s="57">
        <f t="shared" si="53"/>
        <v>-0.93364499999999995</v>
      </c>
      <c r="M284" s="57">
        <f t="shared" si="54"/>
        <v>-0.20373999999999989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309</v>
      </c>
      <c r="C285" s="51" t="s">
        <v>310</v>
      </c>
      <c r="D285" s="56">
        <v>8000</v>
      </c>
      <c r="E285" s="56">
        <v>8000</v>
      </c>
      <c r="F285" s="56">
        <v>854.37</v>
      </c>
      <c r="G285" s="56">
        <v>854.37</v>
      </c>
      <c r="H285" s="56">
        <v>0</v>
      </c>
      <c r="I285" s="56">
        <f t="shared" si="50"/>
        <v>854.37</v>
      </c>
      <c r="J285" s="56">
        <f t="shared" si="51"/>
        <v>7145.63</v>
      </c>
      <c r="K285" s="57">
        <f t="shared" si="52"/>
        <v>0.89320374999999996</v>
      </c>
      <c r="L285" s="57">
        <f t="shared" si="53"/>
        <v>-0.89320374999999996</v>
      </c>
      <c r="M285" s="57">
        <f t="shared" si="54"/>
        <v>0.28155500000000006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311</v>
      </c>
      <c r="C286" s="51" t="s">
        <v>312</v>
      </c>
      <c r="D286" s="56">
        <v>8000</v>
      </c>
      <c r="E286" s="56">
        <v>8000</v>
      </c>
      <c r="F286" s="56">
        <v>263.52</v>
      </c>
      <c r="G286" s="56">
        <v>263.52</v>
      </c>
      <c r="H286" s="56">
        <v>0</v>
      </c>
      <c r="I286" s="56">
        <f t="shared" si="50"/>
        <v>263.52</v>
      </c>
      <c r="J286" s="56">
        <f t="shared" si="51"/>
        <v>7736.48</v>
      </c>
      <c r="K286" s="57">
        <f t="shared" si="52"/>
        <v>0.96705999999999992</v>
      </c>
      <c r="L286" s="57">
        <f t="shared" si="53"/>
        <v>-0.96705999999999992</v>
      </c>
      <c r="M286" s="57">
        <f t="shared" si="54"/>
        <v>-0.60472000000000004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313</v>
      </c>
      <c r="C287" s="51" t="s">
        <v>314</v>
      </c>
      <c r="D287" s="56">
        <v>8000</v>
      </c>
      <c r="E287" s="56">
        <v>8000</v>
      </c>
      <c r="F287" s="56">
        <v>0</v>
      </c>
      <c r="G287" s="56">
        <v>0</v>
      </c>
      <c r="H287" s="56">
        <v>0</v>
      </c>
      <c r="I287" s="56">
        <f t="shared" si="50"/>
        <v>0</v>
      </c>
      <c r="J287" s="56">
        <f t="shared" si="51"/>
        <v>8000</v>
      </c>
      <c r="K287" s="57">
        <f t="shared" si="52"/>
        <v>1</v>
      </c>
      <c r="L287" s="57">
        <f t="shared" si="53"/>
        <v>-1</v>
      </c>
      <c r="M287" s="57">
        <f t="shared" si="54"/>
        <v>-1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315</v>
      </c>
      <c r="C288" s="51" t="s">
        <v>316</v>
      </c>
      <c r="D288" s="56">
        <v>8000</v>
      </c>
      <c r="E288" s="56">
        <v>8000</v>
      </c>
      <c r="F288" s="56">
        <v>295.82</v>
      </c>
      <c r="G288" s="56">
        <v>295.82</v>
      </c>
      <c r="H288" s="56">
        <v>0</v>
      </c>
      <c r="I288" s="56">
        <f t="shared" si="50"/>
        <v>295.82</v>
      </c>
      <c r="J288" s="56">
        <f t="shared" si="51"/>
        <v>7704.18</v>
      </c>
      <c r="K288" s="57">
        <f t="shared" si="52"/>
        <v>0.9630225</v>
      </c>
      <c r="L288" s="57">
        <f t="shared" si="53"/>
        <v>-0.9630225</v>
      </c>
      <c r="M288" s="57">
        <f t="shared" si="54"/>
        <v>-0.55626999999999993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317</v>
      </c>
      <c r="C289" s="51" t="s">
        <v>318</v>
      </c>
      <c r="D289" s="56">
        <v>8000</v>
      </c>
      <c r="E289" s="56">
        <v>8000</v>
      </c>
      <c r="F289" s="56">
        <v>0</v>
      </c>
      <c r="G289" s="56">
        <v>0</v>
      </c>
      <c r="H289" s="56">
        <v>0</v>
      </c>
      <c r="I289" s="56">
        <f t="shared" si="50"/>
        <v>0</v>
      </c>
      <c r="J289" s="56">
        <f t="shared" si="51"/>
        <v>8000</v>
      </c>
      <c r="K289" s="57">
        <f t="shared" si="52"/>
        <v>1</v>
      </c>
      <c r="L289" s="57">
        <f t="shared" si="53"/>
        <v>-1</v>
      </c>
      <c r="M289" s="57">
        <f t="shared" si="54"/>
        <v>-1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319</v>
      </c>
      <c r="C290" s="51" t="s">
        <v>320</v>
      </c>
      <c r="D290" s="56">
        <v>25956</v>
      </c>
      <c r="E290" s="56">
        <v>28756</v>
      </c>
      <c r="F290" s="56">
        <v>0</v>
      </c>
      <c r="G290" s="56">
        <v>0</v>
      </c>
      <c r="H290" s="56">
        <v>0</v>
      </c>
      <c r="I290" s="56">
        <f t="shared" si="50"/>
        <v>0</v>
      </c>
      <c r="J290" s="56">
        <f t="shared" si="51"/>
        <v>28756</v>
      </c>
      <c r="K290" s="57">
        <f t="shared" si="52"/>
        <v>1</v>
      </c>
      <c r="L290" s="57">
        <f t="shared" si="53"/>
        <v>-1</v>
      </c>
      <c r="M290" s="57">
        <f t="shared" si="54"/>
        <v>-1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201</v>
      </c>
      <c r="C291" s="51" t="s">
        <v>202</v>
      </c>
      <c r="D291" s="56">
        <v>423750</v>
      </c>
      <c r="E291" s="56">
        <v>677360.66</v>
      </c>
      <c r="F291" s="56">
        <v>10983.339999999998</v>
      </c>
      <c r="G291" s="56">
        <v>14119.32</v>
      </c>
      <c r="H291" s="56">
        <v>60273.79</v>
      </c>
      <c r="I291" s="56">
        <f t="shared" si="50"/>
        <v>74393.11</v>
      </c>
      <c r="J291" s="56">
        <f t="shared" si="51"/>
        <v>602967.55000000005</v>
      </c>
      <c r="K291" s="57">
        <f t="shared" si="52"/>
        <v>0.89017208351013477</v>
      </c>
      <c r="L291" s="57">
        <f t="shared" si="53"/>
        <v>-0.9837850931584956</v>
      </c>
      <c r="M291" s="57">
        <f t="shared" si="54"/>
        <v>-0.74986465851146422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205</v>
      </c>
      <c r="C292" s="51" t="s">
        <v>206</v>
      </c>
      <c r="D292" s="56">
        <v>26150</v>
      </c>
      <c r="E292" s="56">
        <v>27050</v>
      </c>
      <c r="F292" s="56">
        <v>492.45</v>
      </c>
      <c r="G292" s="56">
        <v>492.45</v>
      </c>
      <c r="H292" s="56">
        <v>522.49</v>
      </c>
      <c r="I292" s="56">
        <f t="shared" si="50"/>
        <v>1014.94</v>
      </c>
      <c r="J292" s="56">
        <f t="shared" si="51"/>
        <v>26035.06</v>
      </c>
      <c r="K292" s="57">
        <f t="shared" si="52"/>
        <v>0.96247911275415898</v>
      </c>
      <c r="L292" s="57">
        <f t="shared" si="53"/>
        <v>-0.98179482439926058</v>
      </c>
      <c r="M292" s="57">
        <f t="shared" si="54"/>
        <v>-0.78153789279112751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207</v>
      </c>
      <c r="C293" s="51" t="s">
        <v>208</v>
      </c>
      <c r="D293" s="56">
        <v>77000</v>
      </c>
      <c r="E293" s="56">
        <v>77000</v>
      </c>
      <c r="F293" s="56">
        <v>0</v>
      </c>
      <c r="G293" s="56">
        <v>0</v>
      </c>
      <c r="H293" s="56">
        <v>3990</v>
      </c>
      <c r="I293" s="56">
        <f t="shared" si="50"/>
        <v>3990</v>
      </c>
      <c r="J293" s="56">
        <f t="shared" si="51"/>
        <v>73010</v>
      </c>
      <c r="K293" s="57">
        <f t="shared" si="52"/>
        <v>0.94818181818181824</v>
      </c>
      <c r="L293" s="57">
        <f t="shared" si="53"/>
        <v>-1</v>
      </c>
      <c r="M293" s="57">
        <f t="shared" si="54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209</v>
      </c>
      <c r="C294" s="51" t="s">
        <v>210</v>
      </c>
      <c r="D294" s="56">
        <v>139200</v>
      </c>
      <c r="E294" s="56">
        <v>154650</v>
      </c>
      <c r="F294" s="56">
        <v>918</v>
      </c>
      <c r="G294" s="56">
        <v>918</v>
      </c>
      <c r="H294" s="56">
        <v>175.92000000000002</v>
      </c>
      <c r="I294" s="56">
        <f t="shared" si="50"/>
        <v>1093.92</v>
      </c>
      <c r="J294" s="56">
        <f t="shared" si="51"/>
        <v>153556.07999999999</v>
      </c>
      <c r="K294" s="57">
        <f t="shared" si="52"/>
        <v>0.99292647914645971</v>
      </c>
      <c r="L294" s="57">
        <f t="shared" si="53"/>
        <v>-0.99406401551891366</v>
      </c>
      <c r="M294" s="57">
        <f t="shared" si="54"/>
        <v>-0.92876818622696411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213</v>
      </c>
      <c r="C295" s="51" t="s">
        <v>214</v>
      </c>
      <c r="D295" s="56">
        <v>188920</v>
      </c>
      <c r="E295" s="56">
        <v>237270</v>
      </c>
      <c r="F295" s="56">
        <v>0</v>
      </c>
      <c r="G295" s="56">
        <v>42256.28</v>
      </c>
      <c r="H295" s="56">
        <v>0</v>
      </c>
      <c r="I295" s="56">
        <f t="shared" si="50"/>
        <v>42256.28</v>
      </c>
      <c r="J295" s="56">
        <f t="shared" si="51"/>
        <v>195013.72</v>
      </c>
      <c r="K295" s="57">
        <f t="shared" si="52"/>
        <v>0.82190635141400092</v>
      </c>
      <c r="L295" s="57">
        <f t="shared" si="53"/>
        <v>-1</v>
      </c>
      <c r="M295" s="57">
        <f t="shared" si="54"/>
        <v>1.1371237830319889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215</v>
      </c>
      <c r="C296" s="51" t="s">
        <v>216</v>
      </c>
      <c r="D296" s="56">
        <v>15000</v>
      </c>
      <c r="E296" s="56">
        <v>15000</v>
      </c>
      <c r="F296" s="56">
        <v>0</v>
      </c>
      <c r="G296" s="56">
        <v>0</v>
      </c>
      <c r="H296" s="56">
        <v>488.88</v>
      </c>
      <c r="I296" s="56">
        <f t="shared" si="50"/>
        <v>488.88</v>
      </c>
      <c r="J296" s="56">
        <f t="shared" si="51"/>
        <v>14511.12</v>
      </c>
      <c r="K296" s="57">
        <f t="shared" si="52"/>
        <v>0.96740800000000005</v>
      </c>
      <c r="L296" s="57">
        <f t="shared" si="53"/>
        <v>-1</v>
      </c>
      <c r="M296" s="57">
        <f t="shared" si="54"/>
        <v>-1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221</v>
      </c>
      <c r="C297" s="51" t="s">
        <v>222</v>
      </c>
      <c r="D297" s="56">
        <v>20500</v>
      </c>
      <c r="E297" s="56">
        <v>20500</v>
      </c>
      <c r="F297" s="56">
        <v>0</v>
      </c>
      <c r="G297" s="56">
        <v>0</v>
      </c>
      <c r="H297" s="56">
        <v>1337.3</v>
      </c>
      <c r="I297" s="56">
        <f t="shared" si="50"/>
        <v>1337.3</v>
      </c>
      <c r="J297" s="56">
        <f t="shared" si="51"/>
        <v>19162.7</v>
      </c>
      <c r="K297" s="57">
        <f t="shared" si="52"/>
        <v>0.93476585365853659</v>
      </c>
      <c r="L297" s="57">
        <f t="shared" si="53"/>
        <v>-1</v>
      </c>
      <c r="M297" s="57">
        <f t="shared" si="54"/>
        <v>-1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227</v>
      </c>
      <c r="C298" s="51" t="s">
        <v>228</v>
      </c>
      <c r="D298" s="56">
        <v>6750</v>
      </c>
      <c r="E298" s="56">
        <v>6750</v>
      </c>
      <c r="F298" s="56">
        <v>0</v>
      </c>
      <c r="G298" s="56">
        <v>0</v>
      </c>
      <c r="H298" s="56">
        <v>0</v>
      </c>
      <c r="I298" s="56">
        <f t="shared" si="50"/>
        <v>0</v>
      </c>
      <c r="J298" s="56">
        <f t="shared" si="51"/>
        <v>6750</v>
      </c>
      <c r="K298" s="57">
        <f t="shared" si="52"/>
        <v>1</v>
      </c>
      <c r="L298" s="57">
        <f t="shared" si="53"/>
        <v>-1</v>
      </c>
      <c r="M298" s="57">
        <f t="shared" si="54"/>
        <v>-1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229</v>
      </c>
      <c r="C299" s="51" t="s">
        <v>230</v>
      </c>
      <c r="D299" s="56">
        <v>20400</v>
      </c>
      <c r="E299" s="56">
        <v>20400</v>
      </c>
      <c r="F299" s="56">
        <v>0</v>
      </c>
      <c r="G299" s="56">
        <v>0</v>
      </c>
      <c r="H299" s="56">
        <v>5196.55</v>
      </c>
      <c r="I299" s="56">
        <f t="shared" si="50"/>
        <v>5196.55</v>
      </c>
      <c r="J299" s="56">
        <f t="shared" si="51"/>
        <v>15203.45</v>
      </c>
      <c r="K299" s="57">
        <f t="shared" si="52"/>
        <v>0.74526715686274514</v>
      </c>
      <c r="L299" s="57">
        <f t="shared" si="53"/>
        <v>-1</v>
      </c>
      <c r="M299" s="57">
        <f t="shared" si="54"/>
        <v>-1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261</v>
      </c>
      <c r="C300" s="51" t="s">
        <v>262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f t="shared" si="50"/>
        <v>0</v>
      </c>
      <c r="J300" s="56">
        <f t="shared" si="51"/>
        <v>0</v>
      </c>
      <c r="K300" s="57" t="str">
        <f t="shared" si="52"/>
        <v>NA</v>
      </c>
      <c r="L300" s="57" t="str">
        <f t="shared" si="53"/>
        <v>NA</v>
      </c>
      <c r="M300" s="57" t="str">
        <f t="shared" si="54"/>
        <v>NA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231</v>
      </c>
      <c r="C301" s="51" t="s">
        <v>232</v>
      </c>
      <c r="D301" s="56">
        <v>301557.09999999998</v>
      </c>
      <c r="E301" s="56">
        <v>306057.09999999998</v>
      </c>
      <c r="F301" s="56">
        <v>849</v>
      </c>
      <c r="G301" s="56">
        <v>213609</v>
      </c>
      <c r="H301" s="56">
        <v>9850</v>
      </c>
      <c r="I301" s="56">
        <f t="shared" si="50"/>
        <v>223459</v>
      </c>
      <c r="J301" s="56">
        <f t="shared" si="51"/>
        <v>82598.099999999977</v>
      </c>
      <c r="K301" s="57">
        <f t="shared" si="52"/>
        <v>0.26987807177157458</v>
      </c>
      <c r="L301" s="57">
        <f t="shared" si="53"/>
        <v>-0.99722600782664417</v>
      </c>
      <c r="M301" s="57">
        <f t="shared" si="54"/>
        <v>7.375260694818059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321</v>
      </c>
      <c r="C302" s="51" t="s">
        <v>322</v>
      </c>
      <c r="D302" s="56">
        <v>20000</v>
      </c>
      <c r="E302" s="56">
        <v>20000</v>
      </c>
      <c r="F302" s="56">
        <v>0</v>
      </c>
      <c r="G302" s="56">
        <v>0</v>
      </c>
      <c r="H302" s="56">
        <v>0</v>
      </c>
      <c r="I302" s="56">
        <f t="shared" si="50"/>
        <v>0</v>
      </c>
      <c r="J302" s="56">
        <f t="shared" si="51"/>
        <v>20000</v>
      </c>
      <c r="K302" s="57">
        <f t="shared" si="52"/>
        <v>1</v>
      </c>
      <c r="L302" s="57">
        <f t="shared" si="53"/>
        <v>-1</v>
      </c>
      <c r="M302" s="57">
        <f t="shared" si="54"/>
        <v>-1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233</v>
      </c>
      <c r="C303" s="51" t="s">
        <v>234</v>
      </c>
      <c r="D303" s="56">
        <v>626200.15</v>
      </c>
      <c r="E303" s="56">
        <v>272700.15000000002</v>
      </c>
      <c r="F303" s="56">
        <v>0</v>
      </c>
      <c r="G303" s="56">
        <v>0</v>
      </c>
      <c r="H303" s="56">
        <v>0</v>
      </c>
      <c r="I303" s="56">
        <f t="shared" si="50"/>
        <v>0</v>
      </c>
      <c r="J303" s="56">
        <f t="shared" si="51"/>
        <v>272700.15000000002</v>
      </c>
      <c r="K303" s="57">
        <f t="shared" si="52"/>
        <v>1</v>
      </c>
      <c r="L303" s="57">
        <f t="shared" si="53"/>
        <v>-1</v>
      </c>
      <c r="M303" s="57">
        <f t="shared" si="54"/>
        <v>-1</v>
      </c>
      <c r="R303" s="53"/>
      <c r="S303" s="53"/>
      <c r="T303" s="53"/>
      <c r="U303" s="53"/>
      <c r="V303" s="53"/>
    </row>
    <row r="304" spans="1:22" s="51" customFormat="1" x14ac:dyDescent="0.2">
      <c r="A304" s="63" t="s">
        <v>323</v>
      </c>
      <c r="B304" s="74"/>
      <c r="C304" s="63"/>
      <c r="D304" s="64">
        <v>64236193.700000003</v>
      </c>
      <c r="E304" s="64">
        <v>64576307.650000006</v>
      </c>
      <c r="F304" s="64">
        <v>1730248.1800000002</v>
      </c>
      <c r="G304" s="64">
        <v>3434734.8600000003</v>
      </c>
      <c r="H304" s="64">
        <v>2974482.2299999995</v>
      </c>
      <c r="I304" s="64">
        <f t="shared" si="50"/>
        <v>6409217.0899999999</v>
      </c>
      <c r="J304" s="64">
        <f t="shared" si="51"/>
        <v>58167090.560000002</v>
      </c>
      <c r="K304" s="65">
        <f t="shared" si="52"/>
        <v>0.90074971265409598</v>
      </c>
      <c r="L304" s="65">
        <f t="shared" si="53"/>
        <v>-0.97320614567531716</v>
      </c>
      <c r="M304" s="65">
        <f t="shared" si="54"/>
        <v>-0.36173466988244568</v>
      </c>
      <c r="R304" s="53"/>
      <c r="S304" s="53"/>
      <c r="T304" s="53"/>
      <c r="U304" s="53"/>
      <c r="V304" s="53"/>
    </row>
    <row r="305" spans="1:22" s="51" customFormat="1" x14ac:dyDescent="0.2">
      <c r="A305" s="51" t="s">
        <v>324</v>
      </c>
      <c r="B305" s="66" t="s">
        <v>102</v>
      </c>
      <c r="C305" s="51" t="s">
        <v>103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50"/>
        <v>0</v>
      </c>
      <c r="J305" s="56">
        <f t="shared" si="51"/>
        <v>0</v>
      </c>
      <c r="K305" s="57" t="str">
        <f t="shared" si="52"/>
        <v>NA</v>
      </c>
      <c r="L305" s="57" t="str">
        <f t="shared" si="53"/>
        <v>NA</v>
      </c>
      <c r="M305" s="57" t="str">
        <f t="shared" si="54"/>
        <v>NA</v>
      </c>
      <c r="R305" s="53"/>
      <c r="S305" s="53"/>
      <c r="T305" s="53"/>
      <c r="U305" s="53"/>
      <c r="V305" s="53"/>
    </row>
    <row r="306" spans="1:22" s="51" customFormat="1" x14ac:dyDescent="0.2">
      <c r="B306" s="66" t="s">
        <v>104</v>
      </c>
      <c r="C306" s="51" t="s">
        <v>105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50"/>
        <v>0</v>
      </c>
      <c r="J306" s="56">
        <f t="shared" si="51"/>
        <v>0</v>
      </c>
      <c r="K306" s="57" t="str">
        <f t="shared" si="52"/>
        <v>NA</v>
      </c>
      <c r="L306" s="57" t="str">
        <f t="shared" si="53"/>
        <v>NA</v>
      </c>
      <c r="M306" s="57" t="str">
        <f t="shared" si="54"/>
        <v>NA</v>
      </c>
      <c r="R306" s="53"/>
      <c r="S306" s="53"/>
      <c r="T306" s="53"/>
      <c r="U306" s="53"/>
      <c r="V306" s="53"/>
    </row>
    <row r="307" spans="1:22" s="51" customFormat="1" x14ac:dyDescent="0.2">
      <c r="B307" s="66" t="s">
        <v>111</v>
      </c>
      <c r="C307" s="51" t="s">
        <v>112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50"/>
        <v>0</v>
      </c>
      <c r="J307" s="56">
        <f t="shared" si="51"/>
        <v>0</v>
      </c>
      <c r="K307" s="57" t="str">
        <f t="shared" si="52"/>
        <v>NA</v>
      </c>
      <c r="L307" s="57" t="str">
        <f t="shared" si="53"/>
        <v>NA</v>
      </c>
      <c r="M307" s="57" t="str">
        <f t="shared" si="54"/>
        <v>NA</v>
      </c>
      <c r="R307" s="53"/>
      <c r="S307" s="53"/>
      <c r="T307" s="53"/>
      <c r="U307" s="53"/>
      <c r="V307" s="53"/>
    </row>
    <row r="308" spans="1:22" s="51" customFormat="1" x14ac:dyDescent="0.2">
      <c r="B308" s="66" t="s">
        <v>115</v>
      </c>
      <c r="C308" s="51" t="s">
        <v>116</v>
      </c>
      <c r="D308" s="56">
        <v>16967556.279999964</v>
      </c>
      <c r="E308" s="56">
        <v>16967556.279999964</v>
      </c>
      <c r="F308" s="56">
        <v>1518703.1799999997</v>
      </c>
      <c r="G308" s="56">
        <v>3148515.3199999989</v>
      </c>
      <c r="H308" s="56">
        <v>0</v>
      </c>
      <c r="I308" s="56">
        <f t="shared" si="50"/>
        <v>3148515.3199999989</v>
      </c>
      <c r="J308" s="56">
        <f t="shared" si="51"/>
        <v>13819040.959999966</v>
      </c>
      <c r="K308" s="57">
        <f t="shared" si="52"/>
        <v>0.81443908197250403</v>
      </c>
      <c r="L308" s="57">
        <f t="shared" si="53"/>
        <v>-0.91049370015703857</v>
      </c>
      <c r="M308" s="57">
        <f t="shared" si="54"/>
        <v>1.2267310163299523</v>
      </c>
      <c r="R308" s="53"/>
      <c r="S308" s="53"/>
      <c r="T308" s="53"/>
      <c r="U308" s="53"/>
      <c r="V308" s="53"/>
    </row>
    <row r="309" spans="1:22" s="51" customFormat="1" x14ac:dyDescent="0.2">
      <c r="B309" s="66" t="s">
        <v>325</v>
      </c>
      <c r="C309" s="51" t="s">
        <v>326</v>
      </c>
      <c r="D309" s="56">
        <v>26251436.429999996</v>
      </c>
      <c r="E309" s="56">
        <v>26251436.429999996</v>
      </c>
      <c r="F309" s="56">
        <v>2258548.9899999998</v>
      </c>
      <c r="G309" s="56">
        <v>2320601.4099999992</v>
      </c>
      <c r="H309" s="56">
        <v>0</v>
      </c>
      <c r="I309" s="56">
        <f t="shared" si="50"/>
        <v>2320601.4099999992</v>
      </c>
      <c r="J309" s="56">
        <f t="shared" si="51"/>
        <v>23930835.019999996</v>
      </c>
      <c r="K309" s="57">
        <f t="shared" si="52"/>
        <v>0.91160097405763174</v>
      </c>
      <c r="L309" s="57">
        <f t="shared" si="53"/>
        <v>-0.91396474642359227</v>
      </c>
      <c r="M309" s="57">
        <f t="shared" si="54"/>
        <v>6.0788311308418365E-2</v>
      </c>
      <c r="R309" s="53"/>
      <c r="S309" s="53"/>
      <c r="T309" s="53"/>
      <c r="U309" s="53"/>
      <c r="V309" s="53"/>
    </row>
    <row r="310" spans="1:22" s="51" customFormat="1" x14ac:dyDescent="0.2">
      <c r="B310" s="66" t="s">
        <v>117</v>
      </c>
      <c r="C310" s="51" t="s">
        <v>118</v>
      </c>
      <c r="D310" s="56">
        <v>33205.9</v>
      </c>
      <c r="E310" s="56">
        <v>33205.9</v>
      </c>
      <c r="F310" s="56">
        <v>0</v>
      </c>
      <c r="G310" s="56">
        <v>0</v>
      </c>
      <c r="H310" s="56">
        <v>0</v>
      </c>
      <c r="I310" s="56">
        <f t="shared" si="50"/>
        <v>0</v>
      </c>
      <c r="J310" s="56">
        <f t="shared" si="51"/>
        <v>33205.9</v>
      </c>
      <c r="K310" s="57">
        <f t="shared" si="52"/>
        <v>1</v>
      </c>
      <c r="L310" s="57">
        <f t="shared" si="53"/>
        <v>-1</v>
      </c>
      <c r="M310" s="57">
        <f t="shared" si="54"/>
        <v>-1</v>
      </c>
      <c r="R310" s="53"/>
      <c r="S310" s="53"/>
      <c r="T310" s="53"/>
      <c r="U310" s="53"/>
      <c r="V310" s="53"/>
    </row>
    <row r="311" spans="1:22" s="51" customFormat="1" x14ac:dyDescent="0.2">
      <c r="B311" s="66" t="s">
        <v>119</v>
      </c>
      <c r="C311" s="51" t="s">
        <v>120</v>
      </c>
      <c r="D311" s="56">
        <v>5830731.3999999864</v>
      </c>
      <c r="E311" s="56">
        <v>5822841.3299999861</v>
      </c>
      <c r="F311" s="56">
        <v>1392583.5500000003</v>
      </c>
      <c r="G311" s="56">
        <v>2023598.9100000004</v>
      </c>
      <c r="H311" s="56">
        <v>0</v>
      </c>
      <c r="I311" s="56">
        <f t="shared" si="50"/>
        <v>2023598.9100000004</v>
      </c>
      <c r="J311" s="56">
        <f t="shared" si="51"/>
        <v>3799242.419999986</v>
      </c>
      <c r="K311" s="57">
        <f t="shared" si="52"/>
        <v>0.65247225618631022</v>
      </c>
      <c r="L311" s="57">
        <f t="shared" si="53"/>
        <v>-0.76084123350137667</v>
      </c>
      <c r="M311" s="57">
        <f t="shared" si="54"/>
        <v>3.1703329257642783</v>
      </c>
      <c r="R311" s="53"/>
      <c r="S311" s="53"/>
      <c r="T311" s="53"/>
      <c r="U311" s="53"/>
      <c r="V311" s="53"/>
    </row>
    <row r="312" spans="1:22" s="51" customFormat="1" x14ac:dyDescent="0.2">
      <c r="B312" s="66" t="s">
        <v>239</v>
      </c>
      <c r="C312" s="51" t="s">
        <v>240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50"/>
        <v>0</v>
      </c>
      <c r="J312" s="56">
        <f t="shared" si="51"/>
        <v>0</v>
      </c>
      <c r="K312" s="57" t="str">
        <f t="shared" si="52"/>
        <v>NA</v>
      </c>
      <c r="L312" s="57" t="str">
        <f t="shared" si="53"/>
        <v>NA</v>
      </c>
      <c r="M312" s="57" t="str">
        <f t="shared" si="54"/>
        <v>NA</v>
      </c>
      <c r="R312" s="53"/>
      <c r="S312" s="53"/>
      <c r="T312" s="53"/>
      <c r="U312" s="53"/>
      <c r="V312" s="53"/>
    </row>
    <row r="313" spans="1:22" s="51" customFormat="1" x14ac:dyDescent="0.2">
      <c r="B313" s="66" t="s">
        <v>133</v>
      </c>
      <c r="C313" s="51" t="s">
        <v>134</v>
      </c>
      <c r="D313" s="56">
        <v>81829.259999999995</v>
      </c>
      <c r="E313" s="56">
        <v>81829.259999999995</v>
      </c>
      <c r="F313" s="56">
        <v>0</v>
      </c>
      <c r="G313" s="56">
        <v>0</v>
      </c>
      <c r="H313" s="56">
        <v>0</v>
      </c>
      <c r="I313" s="56">
        <f t="shared" si="50"/>
        <v>0</v>
      </c>
      <c r="J313" s="56">
        <f t="shared" si="51"/>
        <v>81829.259999999995</v>
      </c>
      <c r="K313" s="57">
        <f t="shared" si="52"/>
        <v>1</v>
      </c>
      <c r="L313" s="57">
        <f t="shared" si="53"/>
        <v>-1</v>
      </c>
      <c r="M313" s="57">
        <f t="shared" si="54"/>
        <v>-1</v>
      </c>
      <c r="R313" s="53"/>
      <c r="S313" s="53"/>
      <c r="T313" s="53"/>
      <c r="U313" s="53"/>
      <c r="V313" s="53"/>
    </row>
    <row r="314" spans="1:22" s="51" customFormat="1" x14ac:dyDescent="0.2">
      <c r="B314" s="66" t="s">
        <v>327</v>
      </c>
      <c r="C314" s="51" t="s">
        <v>328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50"/>
        <v>0</v>
      </c>
      <c r="J314" s="56">
        <f t="shared" si="51"/>
        <v>0</v>
      </c>
      <c r="K314" s="57" t="str">
        <f t="shared" si="52"/>
        <v>NA</v>
      </c>
      <c r="L314" s="57" t="str">
        <f t="shared" si="53"/>
        <v>NA</v>
      </c>
      <c r="M314" s="57" t="str">
        <f t="shared" si="54"/>
        <v>NA</v>
      </c>
      <c r="R314" s="53"/>
      <c r="S314" s="53"/>
      <c r="T314" s="53"/>
      <c r="U314" s="53"/>
      <c r="V314" s="53"/>
    </row>
    <row r="315" spans="1:22" s="51" customFormat="1" x14ac:dyDescent="0.2">
      <c r="B315" s="66" t="s">
        <v>137</v>
      </c>
      <c r="C315" s="51" t="s">
        <v>138</v>
      </c>
      <c r="D315" s="56">
        <v>101436</v>
      </c>
      <c r="E315" s="56">
        <v>101436</v>
      </c>
      <c r="F315" s="56">
        <v>10473.42</v>
      </c>
      <c r="G315" s="56">
        <v>20946.84</v>
      </c>
      <c r="H315" s="56">
        <v>0</v>
      </c>
      <c r="I315" s="56">
        <f t="shared" si="50"/>
        <v>20946.84</v>
      </c>
      <c r="J315" s="56">
        <f t="shared" si="51"/>
        <v>80489.16</v>
      </c>
      <c r="K315" s="57">
        <f t="shared" si="52"/>
        <v>0.79349698331953156</v>
      </c>
      <c r="L315" s="57">
        <f t="shared" si="53"/>
        <v>-0.89674849165976578</v>
      </c>
      <c r="M315" s="57">
        <f t="shared" si="54"/>
        <v>1.4780362001656218</v>
      </c>
      <c r="R315" s="53"/>
      <c r="S315" s="53"/>
      <c r="T315" s="53"/>
      <c r="U315" s="53"/>
      <c r="V315" s="53"/>
    </row>
    <row r="316" spans="1:22" s="51" customFormat="1" x14ac:dyDescent="0.2">
      <c r="B316" s="66" t="s">
        <v>141</v>
      </c>
      <c r="C316" s="51" t="s">
        <v>142</v>
      </c>
      <c r="D316" s="56">
        <v>3305133</v>
      </c>
      <c r="E316" s="56">
        <v>3305133</v>
      </c>
      <c r="F316" s="56">
        <v>0</v>
      </c>
      <c r="G316" s="56">
        <v>0</v>
      </c>
      <c r="H316" s="56">
        <v>0</v>
      </c>
      <c r="I316" s="56">
        <f t="shared" si="50"/>
        <v>0</v>
      </c>
      <c r="J316" s="56">
        <f t="shared" si="51"/>
        <v>3305133</v>
      </c>
      <c r="K316" s="57">
        <f t="shared" si="52"/>
        <v>1</v>
      </c>
      <c r="L316" s="57">
        <f t="shared" si="53"/>
        <v>-1</v>
      </c>
      <c r="M316" s="57">
        <f t="shared" si="54"/>
        <v>-1</v>
      </c>
      <c r="R316" s="53"/>
      <c r="S316" s="53"/>
      <c r="T316" s="53"/>
      <c r="U316" s="53"/>
      <c r="V316" s="53"/>
    </row>
    <row r="317" spans="1:22" s="51" customFormat="1" x14ac:dyDescent="0.2">
      <c r="B317" s="66" t="s">
        <v>147</v>
      </c>
      <c r="C317" s="51" t="s">
        <v>148</v>
      </c>
      <c r="D317" s="56">
        <v>7235500</v>
      </c>
      <c r="E317" s="56">
        <v>7232863.1900000004</v>
      </c>
      <c r="F317" s="56">
        <v>859528.10000000021</v>
      </c>
      <c r="G317" s="56">
        <v>1174134.5600000003</v>
      </c>
      <c r="H317" s="56">
        <v>0</v>
      </c>
      <c r="I317" s="56">
        <f t="shared" si="50"/>
        <v>1174134.5600000003</v>
      </c>
      <c r="J317" s="56">
        <f t="shared" si="51"/>
        <v>6058728.6299999999</v>
      </c>
      <c r="K317" s="57">
        <f t="shared" si="52"/>
        <v>0.83766669862865184</v>
      </c>
      <c r="L317" s="57">
        <f t="shared" si="53"/>
        <v>-0.88116350642600771</v>
      </c>
      <c r="M317" s="57">
        <f t="shared" si="54"/>
        <v>0.94799961645617714</v>
      </c>
      <c r="R317" s="53"/>
      <c r="S317" s="53"/>
      <c r="T317" s="53"/>
      <c r="U317" s="53"/>
      <c r="V317" s="53"/>
    </row>
    <row r="318" spans="1:22" s="51" customFormat="1" x14ac:dyDescent="0.2">
      <c r="B318" s="66" t="s">
        <v>149</v>
      </c>
      <c r="C318" s="51" t="s">
        <v>150</v>
      </c>
      <c r="D318" s="56">
        <v>0</v>
      </c>
      <c r="E318" s="56">
        <v>0</v>
      </c>
      <c r="F318" s="56">
        <v>72253.599999999991</v>
      </c>
      <c r="G318" s="56">
        <v>105007.69</v>
      </c>
      <c r="H318" s="56">
        <v>0</v>
      </c>
      <c r="I318" s="56">
        <f t="shared" si="40"/>
        <v>105007.69</v>
      </c>
      <c r="J318" s="56">
        <f t="shared" si="41"/>
        <v>-105007.69</v>
      </c>
      <c r="K318" s="57" t="str">
        <f t="shared" si="42"/>
        <v>NA</v>
      </c>
      <c r="L318" s="57" t="str">
        <f t="shared" si="43"/>
        <v>NA</v>
      </c>
      <c r="M318" s="57" t="str">
        <f t="shared" si="44"/>
        <v>NA</v>
      </c>
      <c r="R318" s="53"/>
      <c r="S318" s="53"/>
      <c r="T318" s="53"/>
      <c r="U318" s="53"/>
      <c r="V318" s="53"/>
    </row>
    <row r="319" spans="1:22" s="51" customFormat="1" x14ac:dyDescent="0.2">
      <c r="B319" s="66" t="s">
        <v>151</v>
      </c>
      <c r="C319" s="51" t="s">
        <v>152</v>
      </c>
      <c r="D319" s="56">
        <v>10232622.640000014</v>
      </c>
      <c r="E319" s="56">
        <v>10230983.080000015</v>
      </c>
      <c r="F319" s="56">
        <v>1050516.75</v>
      </c>
      <c r="G319" s="56">
        <v>1476778.2599999995</v>
      </c>
      <c r="H319" s="56">
        <v>0</v>
      </c>
      <c r="I319" s="56">
        <f t="shared" si="40"/>
        <v>1476778.2599999995</v>
      </c>
      <c r="J319" s="56">
        <f t="shared" si="41"/>
        <v>8754204.8200000152</v>
      </c>
      <c r="K319" s="57">
        <f t="shared" si="42"/>
        <v>0.85565626993491251</v>
      </c>
      <c r="L319" s="57">
        <f t="shared" si="43"/>
        <v>-0.89732005792741487</v>
      </c>
      <c r="M319" s="57">
        <f t="shared" si="44"/>
        <v>0.73212476078104982</v>
      </c>
      <c r="R319" s="53"/>
      <c r="S319" s="53"/>
      <c r="T319" s="53"/>
      <c r="U319" s="53"/>
      <c r="V319" s="53"/>
    </row>
    <row r="320" spans="1:22" s="51" customFormat="1" x14ac:dyDescent="0.2">
      <c r="B320" s="66" t="s">
        <v>153</v>
      </c>
      <c r="C320" s="51" t="s">
        <v>154</v>
      </c>
      <c r="D320" s="56">
        <v>0</v>
      </c>
      <c r="E320" s="56">
        <v>0</v>
      </c>
      <c r="F320" s="56">
        <v>889.8</v>
      </c>
      <c r="G320" s="56">
        <v>889.8</v>
      </c>
      <c r="H320" s="56">
        <v>0</v>
      </c>
      <c r="I320" s="56">
        <f t="shared" si="40"/>
        <v>889.8</v>
      </c>
      <c r="J320" s="56">
        <f t="shared" si="41"/>
        <v>-889.8</v>
      </c>
      <c r="K320" s="57" t="str">
        <f t="shared" si="42"/>
        <v>NA</v>
      </c>
      <c r="L320" s="57" t="str">
        <f t="shared" si="43"/>
        <v>NA</v>
      </c>
      <c r="M320" s="57" t="str">
        <f t="shared" si="44"/>
        <v>NA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155</v>
      </c>
      <c r="C321" s="51" t="s">
        <v>156</v>
      </c>
      <c r="D321" s="56">
        <v>0</v>
      </c>
      <c r="E321" s="56">
        <v>0</v>
      </c>
      <c r="F321" s="56">
        <v>0</v>
      </c>
      <c r="G321" s="56">
        <v>0</v>
      </c>
      <c r="H321" s="56">
        <v>0</v>
      </c>
      <c r="I321" s="56">
        <f t="shared" si="40"/>
        <v>0</v>
      </c>
      <c r="J321" s="56">
        <f t="shared" si="41"/>
        <v>0</v>
      </c>
      <c r="K321" s="57" t="str">
        <f t="shared" si="42"/>
        <v>NA</v>
      </c>
      <c r="L321" s="57" t="str">
        <f t="shared" si="43"/>
        <v>NA</v>
      </c>
      <c r="M321" s="57" t="str">
        <f t="shared" si="44"/>
        <v>NA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165</v>
      </c>
      <c r="C322" s="51" t="s">
        <v>166</v>
      </c>
      <c r="D322" s="56">
        <v>0</v>
      </c>
      <c r="E322" s="56">
        <v>0</v>
      </c>
      <c r="F322" s="56">
        <v>18960.62</v>
      </c>
      <c r="G322" s="56">
        <v>20065.649999999998</v>
      </c>
      <c r="H322" s="56">
        <v>0</v>
      </c>
      <c r="I322" s="56">
        <f t="shared" si="40"/>
        <v>20065.649999999998</v>
      </c>
      <c r="J322" s="56">
        <f t="shared" si="41"/>
        <v>-20065.649999999998</v>
      </c>
      <c r="K322" s="57" t="str">
        <f t="shared" si="42"/>
        <v>NA</v>
      </c>
      <c r="L322" s="57" t="str">
        <f t="shared" si="43"/>
        <v>NA</v>
      </c>
      <c r="M322" s="57" t="str">
        <f t="shared" si="44"/>
        <v>NA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167</v>
      </c>
      <c r="C323" s="51" t="s">
        <v>168</v>
      </c>
      <c r="D323" s="56">
        <v>1305201.4900000007</v>
      </c>
      <c r="E323" s="56">
        <v>1304992.4000000006</v>
      </c>
      <c r="F323" s="56">
        <v>86582.260000000038</v>
      </c>
      <c r="G323" s="56">
        <v>123797.90999999997</v>
      </c>
      <c r="H323" s="56">
        <v>0</v>
      </c>
      <c r="I323" s="56">
        <f t="shared" si="40"/>
        <v>123797.90999999997</v>
      </c>
      <c r="J323" s="56">
        <f t="shared" si="41"/>
        <v>1181194.4900000007</v>
      </c>
      <c r="K323" s="57">
        <f t="shared" si="42"/>
        <v>0.90513514867979317</v>
      </c>
      <c r="L323" s="57">
        <f t="shared" si="43"/>
        <v>-0.93365305422468359</v>
      </c>
      <c r="M323" s="57">
        <f t="shared" si="44"/>
        <v>0.13837821584248236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201</v>
      </c>
      <c r="C324" s="51" t="s">
        <v>202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40"/>
        <v>0</v>
      </c>
      <c r="J324" s="56">
        <f t="shared" si="41"/>
        <v>0</v>
      </c>
      <c r="K324" s="57" t="str">
        <f t="shared" si="42"/>
        <v>NA</v>
      </c>
      <c r="L324" s="57" t="str">
        <f t="shared" si="43"/>
        <v>NA</v>
      </c>
      <c r="M324" s="57" t="str">
        <f t="shared" si="44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205</v>
      </c>
      <c r="C325" s="51" t="s">
        <v>206</v>
      </c>
      <c r="D325" s="56">
        <v>0</v>
      </c>
      <c r="E325" s="56">
        <v>4500</v>
      </c>
      <c r="F325" s="56">
        <v>209.97</v>
      </c>
      <c r="G325" s="56">
        <v>209.97</v>
      </c>
      <c r="H325" s="56">
        <v>111.69999999999999</v>
      </c>
      <c r="I325" s="56">
        <f t="shared" si="40"/>
        <v>321.66999999999996</v>
      </c>
      <c r="J325" s="56">
        <f t="shared" si="41"/>
        <v>4178.33</v>
      </c>
      <c r="K325" s="57">
        <f t="shared" si="42"/>
        <v>0.92851777777777778</v>
      </c>
      <c r="L325" s="57">
        <f t="shared" si="43"/>
        <v>-0.95333999999999997</v>
      </c>
      <c r="M325" s="57">
        <f t="shared" si="44"/>
        <v>-0.44008000000000003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209</v>
      </c>
      <c r="C326" s="51" t="s">
        <v>210</v>
      </c>
      <c r="D326" s="56">
        <v>45000</v>
      </c>
      <c r="E326" s="56">
        <v>40500</v>
      </c>
      <c r="F326" s="56">
        <v>0</v>
      </c>
      <c r="G326" s="56">
        <v>0</v>
      </c>
      <c r="H326" s="56">
        <v>197.99</v>
      </c>
      <c r="I326" s="56">
        <f t="shared" si="40"/>
        <v>197.99</v>
      </c>
      <c r="J326" s="56">
        <f t="shared" si="41"/>
        <v>40302.01</v>
      </c>
      <c r="K326" s="57">
        <f t="shared" si="42"/>
        <v>0.99511135802469142</v>
      </c>
      <c r="L326" s="57">
        <f t="shared" si="43"/>
        <v>-1</v>
      </c>
      <c r="M326" s="57">
        <f t="shared" si="44"/>
        <v>-1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213</v>
      </c>
      <c r="C327" s="51" t="s">
        <v>214</v>
      </c>
      <c r="D327" s="56">
        <v>20000</v>
      </c>
      <c r="E327" s="56">
        <v>18000</v>
      </c>
      <c r="F327" s="56">
        <v>0</v>
      </c>
      <c r="G327" s="56">
        <v>0</v>
      </c>
      <c r="H327" s="56">
        <v>531.83000000000004</v>
      </c>
      <c r="I327" s="56">
        <f t="shared" si="40"/>
        <v>531.83000000000004</v>
      </c>
      <c r="J327" s="56">
        <f t="shared" si="41"/>
        <v>17468.169999999998</v>
      </c>
      <c r="K327" s="57">
        <f t="shared" si="42"/>
        <v>0.97045388888888884</v>
      </c>
      <c r="L327" s="57">
        <f t="shared" si="43"/>
        <v>-1</v>
      </c>
      <c r="M327" s="57">
        <f t="shared" si="44"/>
        <v>-1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233</v>
      </c>
      <c r="C328" s="51" t="s">
        <v>234</v>
      </c>
      <c r="D328" s="56">
        <v>538678.74</v>
      </c>
      <c r="E328" s="56">
        <v>538678.74</v>
      </c>
      <c r="F328" s="56">
        <v>0</v>
      </c>
      <c r="G328" s="56">
        <v>0</v>
      </c>
      <c r="H328" s="56">
        <v>0</v>
      </c>
      <c r="I328" s="56">
        <f t="shared" si="40"/>
        <v>0</v>
      </c>
      <c r="J328" s="56">
        <f t="shared" si="41"/>
        <v>538678.74</v>
      </c>
      <c r="K328" s="57">
        <f t="shared" si="42"/>
        <v>1</v>
      </c>
      <c r="L328" s="57">
        <f t="shared" si="43"/>
        <v>-1</v>
      </c>
      <c r="M328" s="57">
        <f t="shared" si="44"/>
        <v>-1</v>
      </c>
      <c r="R328" s="53"/>
      <c r="S328" s="53"/>
      <c r="T328" s="53"/>
      <c r="U328" s="53"/>
      <c r="V328" s="53"/>
    </row>
    <row r="329" spans="1:22" s="51" customFormat="1" x14ac:dyDescent="0.2">
      <c r="A329" s="63" t="s">
        <v>329</v>
      </c>
      <c r="B329" s="74"/>
      <c r="C329" s="63"/>
      <c r="D329" s="64">
        <v>71948331.139999941</v>
      </c>
      <c r="E329" s="64">
        <v>71933955.609999955</v>
      </c>
      <c r="F329" s="64">
        <v>7269250.2399999993</v>
      </c>
      <c r="G329" s="64">
        <v>10414546.32</v>
      </c>
      <c r="H329" s="64">
        <v>841.52</v>
      </c>
      <c r="I329" s="64">
        <f t="shared" si="40"/>
        <v>10415387.84</v>
      </c>
      <c r="J329" s="64">
        <f t="shared" si="41"/>
        <v>61518567.769999951</v>
      </c>
      <c r="K329" s="65">
        <f t="shared" si="42"/>
        <v>0.8552090212240171</v>
      </c>
      <c r="L329" s="65">
        <f t="shared" si="43"/>
        <v>-0.89894549551242164</v>
      </c>
      <c r="M329" s="65">
        <f t="shared" si="44"/>
        <v>0.73735136320831729</v>
      </c>
      <c r="R329" s="53"/>
      <c r="S329" s="53"/>
      <c r="T329" s="53"/>
      <c r="U329" s="53"/>
      <c r="V329" s="53"/>
    </row>
    <row r="330" spans="1:22" s="51" customFormat="1" x14ac:dyDescent="0.2">
      <c r="A330" s="51" t="s">
        <v>330</v>
      </c>
      <c r="B330" s="66" t="s">
        <v>102</v>
      </c>
      <c r="C330" s="51" t="s">
        <v>103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0"/>
        <v>0</v>
      </c>
      <c r="J330" s="56">
        <f t="shared" si="41"/>
        <v>0</v>
      </c>
      <c r="K330" s="57" t="str">
        <f t="shared" si="42"/>
        <v>NA</v>
      </c>
      <c r="L330" s="57" t="str">
        <f t="shared" si="43"/>
        <v>NA</v>
      </c>
      <c r="M330" s="57" t="str">
        <f t="shared" si="44"/>
        <v>NA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119</v>
      </c>
      <c r="C331" s="51" t="s">
        <v>120</v>
      </c>
      <c r="D331" s="56">
        <v>280863</v>
      </c>
      <c r="E331" s="56">
        <v>280863</v>
      </c>
      <c r="F331" s="56">
        <v>22985.439999999999</v>
      </c>
      <c r="G331" s="56">
        <v>54647.79</v>
      </c>
      <c r="H331" s="56">
        <v>0</v>
      </c>
      <c r="I331" s="56">
        <f t="shared" si="40"/>
        <v>54647.79</v>
      </c>
      <c r="J331" s="56">
        <f t="shared" si="41"/>
        <v>226215.21</v>
      </c>
      <c r="K331" s="57">
        <f t="shared" si="42"/>
        <v>0.80542901699405045</v>
      </c>
      <c r="L331" s="57">
        <f t="shared" si="43"/>
        <v>-0.91816138117160317</v>
      </c>
      <c r="M331" s="57">
        <f t="shared" si="44"/>
        <v>1.3348517960713944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239</v>
      </c>
      <c r="C332" s="51" t="s">
        <v>240</v>
      </c>
      <c r="D332" s="56">
        <v>3925120.46</v>
      </c>
      <c r="E332" s="56">
        <v>3925120.46</v>
      </c>
      <c r="F332" s="56">
        <v>266608.22000000003</v>
      </c>
      <c r="G332" s="56">
        <v>549704.10000000009</v>
      </c>
      <c r="H332" s="56">
        <v>0</v>
      </c>
      <c r="I332" s="56">
        <f t="shared" si="40"/>
        <v>549704.10000000009</v>
      </c>
      <c r="J332" s="56">
        <f t="shared" si="41"/>
        <v>3375416.36</v>
      </c>
      <c r="K332" s="57">
        <f t="shared" si="42"/>
        <v>0.85995229812641216</v>
      </c>
      <c r="L332" s="57">
        <f t="shared" si="43"/>
        <v>-0.93207642345835162</v>
      </c>
      <c r="M332" s="57">
        <f t="shared" si="44"/>
        <v>0.68057242248305461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331</v>
      </c>
      <c r="C333" s="51" t="s">
        <v>332</v>
      </c>
      <c r="D333" s="56">
        <v>0</v>
      </c>
      <c r="E333" s="56">
        <v>0</v>
      </c>
      <c r="F333" s="56">
        <v>30575.759999999998</v>
      </c>
      <c r="G333" s="56">
        <v>59883.88</v>
      </c>
      <c r="H333" s="56">
        <v>0</v>
      </c>
      <c r="I333" s="56">
        <f t="shared" si="40"/>
        <v>59883.88</v>
      </c>
      <c r="J333" s="56">
        <f t="shared" si="41"/>
        <v>-59883.88</v>
      </c>
      <c r="K333" s="57" t="str">
        <f t="shared" si="42"/>
        <v>NA</v>
      </c>
      <c r="L333" s="57" t="str">
        <f t="shared" si="43"/>
        <v>NA</v>
      </c>
      <c r="M333" s="57" t="str">
        <f t="shared" si="44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137</v>
      </c>
      <c r="C334" s="51" t="s">
        <v>138</v>
      </c>
      <c r="D334" s="56">
        <v>2701696.29</v>
      </c>
      <c r="E334" s="56">
        <v>2701696.29</v>
      </c>
      <c r="F334" s="56">
        <v>250055.19</v>
      </c>
      <c r="G334" s="56">
        <v>491447.88</v>
      </c>
      <c r="H334" s="56">
        <v>0</v>
      </c>
      <c r="I334" s="56">
        <f t="shared" ref="I334:I345" si="55">SUM(G334:H334)</f>
        <v>491447.88</v>
      </c>
      <c r="J334" s="56">
        <f t="shared" ref="J334:J345" si="56">E334-I334</f>
        <v>2210248.41</v>
      </c>
      <c r="K334" s="57">
        <f t="shared" ref="K334:K345" si="57">IF(E334=0,"NA",J334/E334)</f>
        <v>0.8180965485206334</v>
      </c>
      <c r="L334" s="57">
        <f t="shared" ref="L334:L345" si="58">IF(E334=0,"NA",(  ( F334 - (E334/$L$6)) / (E334/$L$6)))</f>
        <v>-0.90744511478749523</v>
      </c>
      <c r="M334" s="57">
        <f t="shared" ref="M334:M345" si="59">IF(E334=0,"NA",(  ( G334 - ($M$6*(E334/12))) / ($M$6*(E334/12))))</f>
        <v>1.1828414177524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139</v>
      </c>
      <c r="C335" s="51" t="s">
        <v>140</v>
      </c>
      <c r="D335" s="56">
        <v>1201167.1200000001</v>
      </c>
      <c r="E335" s="56">
        <v>1201167.1200000001</v>
      </c>
      <c r="F335" s="56">
        <v>116432.33000000002</v>
      </c>
      <c r="G335" s="56">
        <v>232685.59</v>
      </c>
      <c r="H335" s="56">
        <v>0</v>
      </c>
      <c r="I335" s="56">
        <f t="shared" si="55"/>
        <v>232685.59</v>
      </c>
      <c r="J335" s="56">
        <f t="shared" si="56"/>
        <v>968481.53000000014</v>
      </c>
      <c r="K335" s="57">
        <f t="shared" si="57"/>
        <v>0.80628375009132791</v>
      </c>
      <c r="L335" s="57">
        <f t="shared" si="58"/>
        <v>-0.90306733504327019</v>
      </c>
      <c r="M335" s="57">
        <f t="shared" si="59"/>
        <v>1.3245949989040657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141</v>
      </c>
      <c r="C336" s="51" t="s">
        <v>142</v>
      </c>
      <c r="D336" s="56">
        <v>566192</v>
      </c>
      <c r="E336" s="56">
        <v>566192</v>
      </c>
      <c r="F336" s="56">
        <v>0</v>
      </c>
      <c r="G336" s="56">
        <v>0</v>
      </c>
      <c r="H336" s="56">
        <v>0</v>
      </c>
      <c r="I336" s="56">
        <f t="shared" si="55"/>
        <v>0</v>
      </c>
      <c r="J336" s="56">
        <f t="shared" si="56"/>
        <v>566192</v>
      </c>
      <c r="K336" s="57">
        <f t="shared" si="57"/>
        <v>1</v>
      </c>
      <c r="L336" s="57">
        <f t="shared" si="58"/>
        <v>-1</v>
      </c>
      <c r="M336" s="57">
        <f t="shared" si="59"/>
        <v>-1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147</v>
      </c>
      <c r="C337" s="51" t="s">
        <v>148</v>
      </c>
      <c r="D337" s="56">
        <v>1602250</v>
      </c>
      <c r="E337" s="56">
        <v>1602250</v>
      </c>
      <c r="F337" s="56">
        <v>95800.060000000012</v>
      </c>
      <c r="G337" s="56">
        <v>190744.95</v>
      </c>
      <c r="H337" s="56">
        <v>0</v>
      </c>
      <c r="I337" s="56">
        <f t="shared" si="55"/>
        <v>190744.95</v>
      </c>
      <c r="J337" s="56">
        <f t="shared" si="56"/>
        <v>1411505.05</v>
      </c>
      <c r="K337" s="57">
        <f t="shared" si="57"/>
        <v>0.88095181775628029</v>
      </c>
      <c r="L337" s="57">
        <f t="shared" si="58"/>
        <v>-0.94020904353253232</v>
      </c>
      <c r="M337" s="57">
        <f t="shared" si="59"/>
        <v>0.42857818692463723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149</v>
      </c>
      <c r="C338" s="51" t="s">
        <v>150</v>
      </c>
      <c r="D338" s="56">
        <v>0</v>
      </c>
      <c r="E338" s="56">
        <v>0</v>
      </c>
      <c r="F338" s="56">
        <v>9590.33</v>
      </c>
      <c r="G338" s="56">
        <v>19403.93</v>
      </c>
      <c r="H338" s="56">
        <v>0</v>
      </c>
      <c r="I338" s="56">
        <f t="shared" si="55"/>
        <v>19403.93</v>
      </c>
      <c r="J338" s="56">
        <f t="shared" si="56"/>
        <v>-19403.93</v>
      </c>
      <c r="K338" s="57" t="str">
        <f t="shared" si="57"/>
        <v>NA</v>
      </c>
      <c r="L338" s="57" t="str">
        <f t="shared" si="58"/>
        <v>NA</v>
      </c>
      <c r="M338" s="57" t="str">
        <f t="shared" si="59"/>
        <v>NA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151</v>
      </c>
      <c r="C339" s="51" t="s">
        <v>152</v>
      </c>
      <c r="D339" s="56">
        <v>1684581.9999999998</v>
      </c>
      <c r="E339" s="56">
        <v>1684581.9999999998</v>
      </c>
      <c r="F339" s="56">
        <v>133503.54999999999</v>
      </c>
      <c r="G339" s="56">
        <v>263910.33</v>
      </c>
      <c r="H339" s="56">
        <v>0</v>
      </c>
      <c r="I339" s="56">
        <f t="shared" si="55"/>
        <v>263910.33</v>
      </c>
      <c r="J339" s="56">
        <f t="shared" si="56"/>
        <v>1420671.6699999997</v>
      </c>
      <c r="K339" s="57">
        <f t="shared" si="57"/>
        <v>0.84333779537000864</v>
      </c>
      <c r="L339" s="57">
        <f t="shared" si="58"/>
        <v>-0.9207497468214666</v>
      </c>
      <c r="M339" s="57">
        <f t="shared" si="59"/>
        <v>0.87994645555989592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153</v>
      </c>
      <c r="C340" s="51" t="s">
        <v>154</v>
      </c>
      <c r="D340" s="56">
        <v>0</v>
      </c>
      <c r="E340" s="56">
        <v>0</v>
      </c>
      <c r="F340" s="56">
        <v>3448.84</v>
      </c>
      <c r="G340" s="56">
        <v>6897.68</v>
      </c>
      <c r="H340" s="56">
        <v>0</v>
      </c>
      <c r="I340" s="56">
        <f t="shared" si="55"/>
        <v>6897.68</v>
      </c>
      <c r="J340" s="56">
        <f t="shared" si="56"/>
        <v>-6897.68</v>
      </c>
      <c r="K340" s="57" t="str">
        <f t="shared" si="57"/>
        <v>NA</v>
      </c>
      <c r="L340" s="57" t="str">
        <f t="shared" si="58"/>
        <v>NA</v>
      </c>
      <c r="M340" s="57" t="str">
        <f t="shared" si="59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289</v>
      </c>
      <c r="C341" s="51" t="s">
        <v>290</v>
      </c>
      <c r="D341" s="56">
        <v>22000</v>
      </c>
      <c r="E341" s="56">
        <v>22000</v>
      </c>
      <c r="F341" s="56">
        <v>0</v>
      </c>
      <c r="G341" s="56">
        <v>0</v>
      </c>
      <c r="H341" s="56">
        <v>0</v>
      </c>
      <c r="I341" s="56">
        <f t="shared" si="55"/>
        <v>0</v>
      </c>
      <c r="J341" s="56">
        <f t="shared" si="56"/>
        <v>22000</v>
      </c>
      <c r="K341" s="57">
        <f t="shared" si="57"/>
        <v>1</v>
      </c>
      <c r="L341" s="57">
        <f t="shared" si="58"/>
        <v>-1</v>
      </c>
      <c r="M341" s="57">
        <f t="shared" si="59"/>
        <v>-1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165</v>
      </c>
      <c r="C342" s="51" t="s">
        <v>166</v>
      </c>
      <c r="D342" s="56">
        <v>0</v>
      </c>
      <c r="E342" s="56">
        <v>0</v>
      </c>
      <c r="F342" s="56">
        <v>2264.36</v>
      </c>
      <c r="G342" s="56">
        <v>4520.72</v>
      </c>
      <c r="H342" s="56">
        <v>0</v>
      </c>
      <c r="I342" s="56">
        <f t="shared" si="55"/>
        <v>4520.72</v>
      </c>
      <c r="J342" s="56">
        <f t="shared" si="56"/>
        <v>-4520.72</v>
      </c>
      <c r="K342" s="57" t="str">
        <f t="shared" si="57"/>
        <v>NA</v>
      </c>
      <c r="L342" s="57" t="str">
        <f t="shared" si="58"/>
        <v>NA</v>
      </c>
      <c r="M342" s="57" t="str">
        <f t="shared" si="59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167</v>
      </c>
      <c r="C343" s="51" t="s">
        <v>168</v>
      </c>
      <c r="D343" s="56">
        <v>214989.45</v>
      </c>
      <c r="E343" s="56">
        <v>214989.45</v>
      </c>
      <c r="F343" s="56">
        <v>11097.62</v>
      </c>
      <c r="G343" s="56">
        <v>22136.03</v>
      </c>
      <c r="H343" s="56">
        <v>0</v>
      </c>
      <c r="I343" s="56">
        <f t="shared" si="55"/>
        <v>22136.03</v>
      </c>
      <c r="J343" s="56">
        <f t="shared" si="56"/>
        <v>192853.42</v>
      </c>
      <c r="K343" s="57">
        <f t="shared" si="57"/>
        <v>0.89703666854350295</v>
      </c>
      <c r="L343" s="57">
        <f t="shared" si="58"/>
        <v>-0.94838062984020843</v>
      </c>
      <c r="M343" s="57">
        <f t="shared" si="59"/>
        <v>0.23555997747796439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169</v>
      </c>
      <c r="C344" s="51" t="s">
        <v>170</v>
      </c>
      <c r="D344" s="56">
        <v>3806305.6</v>
      </c>
      <c r="E344" s="56">
        <v>3806305.6</v>
      </c>
      <c r="F344" s="56">
        <v>316816.15000000002</v>
      </c>
      <c r="G344" s="56">
        <v>334871.15000000002</v>
      </c>
      <c r="H344" s="56">
        <v>1167680.78</v>
      </c>
      <c r="I344" s="56">
        <f t="shared" si="55"/>
        <v>1502551.9300000002</v>
      </c>
      <c r="J344" s="56">
        <f t="shared" si="56"/>
        <v>2303753.67</v>
      </c>
      <c r="K344" s="57">
        <f t="shared" si="57"/>
        <v>0.60524663863038219</v>
      </c>
      <c r="L344" s="57">
        <f t="shared" si="58"/>
        <v>-0.91676544573825081</v>
      </c>
      <c r="M344" s="57">
        <f t="shared" si="59"/>
        <v>5.5735987147222214E-2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171</v>
      </c>
      <c r="C345" s="51" t="s">
        <v>172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55"/>
        <v>0</v>
      </c>
      <c r="J345" s="56">
        <f t="shared" si="56"/>
        <v>0</v>
      </c>
      <c r="K345" s="57" t="str">
        <f t="shared" si="57"/>
        <v>NA</v>
      </c>
      <c r="L345" s="57" t="str">
        <f t="shared" si="58"/>
        <v>NA</v>
      </c>
      <c r="M345" s="57" t="str">
        <f t="shared" si="59"/>
        <v>NA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247</v>
      </c>
      <c r="C346" s="51" t="s">
        <v>248</v>
      </c>
      <c r="D346" s="56">
        <v>180000</v>
      </c>
      <c r="E346" s="56">
        <v>380000</v>
      </c>
      <c r="F346" s="56">
        <v>0</v>
      </c>
      <c r="G346" s="56">
        <v>0</v>
      </c>
      <c r="H346" s="56">
        <v>139750</v>
      </c>
      <c r="I346" s="56">
        <f t="shared" si="40"/>
        <v>139750</v>
      </c>
      <c r="J346" s="56">
        <f t="shared" si="41"/>
        <v>240250</v>
      </c>
      <c r="K346" s="57">
        <f t="shared" si="42"/>
        <v>0.63223684210526321</v>
      </c>
      <c r="L346" s="57">
        <f t="shared" si="43"/>
        <v>-1</v>
      </c>
      <c r="M346" s="57">
        <f t="shared" si="44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251</v>
      </c>
      <c r="C347" s="51" t="s">
        <v>252</v>
      </c>
      <c r="D347" s="56">
        <v>224000</v>
      </c>
      <c r="E347" s="56">
        <v>224000</v>
      </c>
      <c r="F347" s="56">
        <v>0</v>
      </c>
      <c r="G347" s="56">
        <v>0</v>
      </c>
      <c r="H347" s="56">
        <v>0</v>
      </c>
      <c r="I347" s="56">
        <f t="shared" si="40"/>
        <v>0</v>
      </c>
      <c r="J347" s="56">
        <f t="shared" si="41"/>
        <v>224000</v>
      </c>
      <c r="K347" s="57">
        <f t="shared" si="42"/>
        <v>1</v>
      </c>
      <c r="L347" s="57">
        <f t="shared" si="43"/>
        <v>-1</v>
      </c>
      <c r="M347" s="57">
        <f t="shared" si="44"/>
        <v>-1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181</v>
      </c>
      <c r="C348" s="51" t="s">
        <v>182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40"/>
        <v>0</v>
      </c>
      <c r="J348" s="56">
        <f t="shared" si="41"/>
        <v>0</v>
      </c>
      <c r="K348" s="57" t="str">
        <f t="shared" si="42"/>
        <v>NA</v>
      </c>
      <c r="L348" s="57" t="str">
        <f t="shared" si="43"/>
        <v>NA</v>
      </c>
      <c r="M348" s="57" t="str">
        <f t="shared" si="44"/>
        <v>NA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259</v>
      </c>
      <c r="C349" s="51" t="s">
        <v>260</v>
      </c>
      <c r="D349" s="56">
        <v>2046587</v>
      </c>
      <c r="E349" s="56">
        <v>2046587</v>
      </c>
      <c r="F349" s="56">
        <v>103590.11</v>
      </c>
      <c r="G349" s="56">
        <v>152075.87</v>
      </c>
      <c r="H349" s="56">
        <v>0</v>
      </c>
      <c r="I349" s="56">
        <f t="shared" si="40"/>
        <v>152075.87</v>
      </c>
      <c r="J349" s="56">
        <f t="shared" si="41"/>
        <v>1894511.13</v>
      </c>
      <c r="K349" s="57">
        <f t="shared" si="42"/>
        <v>0.92569293658173335</v>
      </c>
      <c r="L349" s="57">
        <f t="shared" si="43"/>
        <v>-0.94938396950630488</v>
      </c>
      <c r="M349" s="57">
        <f t="shared" si="44"/>
        <v>-0.1083152389808007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183</v>
      </c>
      <c r="C350" s="51" t="s">
        <v>184</v>
      </c>
      <c r="D350" s="56">
        <v>70772</v>
      </c>
      <c r="E350" s="56">
        <v>70772</v>
      </c>
      <c r="F350" s="56">
        <v>2575.73</v>
      </c>
      <c r="G350" s="56">
        <v>3245.46</v>
      </c>
      <c r="H350" s="56">
        <v>1260</v>
      </c>
      <c r="I350" s="56">
        <f t="shared" si="40"/>
        <v>4505.46</v>
      </c>
      <c r="J350" s="56">
        <f t="shared" si="41"/>
        <v>66266.539999999994</v>
      </c>
      <c r="K350" s="57">
        <f t="shared" si="42"/>
        <v>0.93633838241112299</v>
      </c>
      <c r="L350" s="57">
        <f t="shared" si="43"/>
        <v>-0.96360523936019904</v>
      </c>
      <c r="M350" s="57">
        <f t="shared" si="44"/>
        <v>-0.44970440287119201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185</v>
      </c>
      <c r="C351" s="51" t="s">
        <v>186</v>
      </c>
      <c r="D351" s="56">
        <v>682734.5</v>
      </c>
      <c r="E351" s="56">
        <v>682734.5</v>
      </c>
      <c r="F351" s="56">
        <v>8750</v>
      </c>
      <c r="G351" s="56">
        <v>8750</v>
      </c>
      <c r="H351" s="56">
        <v>8750</v>
      </c>
      <c r="I351" s="56">
        <f t="shared" si="40"/>
        <v>17500</v>
      </c>
      <c r="J351" s="56">
        <f t="shared" si="41"/>
        <v>665234.5</v>
      </c>
      <c r="K351" s="57">
        <f t="shared" si="42"/>
        <v>0.9743677813264161</v>
      </c>
      <c r="L351" s="57">
        <f t="shared" si="43"/>
        <v>-0.987183890663208</v>
      </c>
      <c r="M351" s="57">
        <f t="shared" si="44"/>
        <v>-0.8462066879584963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191</v>
      </c>
      <c r="C352" s="51" t="s">
        <v>192</v>
      </c>
      <c r="D352" s="56">
        <v>16500</v>
      </c>
      <c r="E352" s="56">
        <v>16500</v>
      </c>
      <c r="F352" s="56">
        <v>0</v>
      </c>
      <c r="G352" s="56">
        <v>0</v>
      </c>
      <c r="H352" s="56">
        <v>0</v>
      </c>
      <c r="I352" s="56">
        <f t="shared" si="40"/>
        <v>0</v>
      </c>
      <c r="J352" s="56">
        <f t="shared" si="41"/>
        <v>16500</v>
      </c>
      <c r="K352" s="57">
        <f t="shared" si="42"/>
        <v>1</v>
      </c>
      <c r="L352" s="57">
        <f t="shared" si="43"/>
        <v>-1</v>
      </c>
      <c r="M352" s="57">
        <f t="shared" si="44"/>
        <v>-1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193</v>
      </c>
      <c r="C353" s="51" t="s">
        <v>194</v>
      </c>
      <c r="D353" s="56">
        <v>118875</v>
      </c>
      <c r="E353" s="56">
        <v>118875</v>
      </c>
      <c r="F353" s="56">
        <v>1002.77</v>
      </c>
      <c r="G353" s="56">
        <v>1609.8</v>
      </c>
      <c r="H353" s="56">
        <v>0</v>
      </c>
      <c r="I353" s="56">
        <f t="shared" si="40"/>
        <v>1609.8</v>
      </c>
      <c r="J353" s="56">
        <f t="shared" si="41"/>
        <v>117265.2</v>
      </c>
      <c r="K353" s="57">
        <f t="shared" si="42"/>
        <v>0.98645804416403782</v>
      </c>
      <c r="L353" s="57">
        <f t="shared" si="43"/>
        <v>-0.99156450052576228</v>
      </c>
      <c r="M353" s="57">
        <f t="shared" si="44"/>
        <v>-0.83749652996845436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201</v>
      </c>
      <c r="C354" s="51" t="s">
        <v>202</v>
      </c>
      <c r="D354" s="56">
        <v>784501.64</v>
      </c>
      <c r="E354" s="56">
        <v>1473017.63</v>
      </c>
      <c r="F354" s="56">
        <v>4064.78</v>
      </c>
      <c r="G354" s="56">
        <v>8862.08</v>
      </c>
      <c r="H354" s="56">
        <v>16808.460000000003</v>
      </c>
      <c r="I354" s="56">
        <f t="shared" si="40"/>
        <v>25670.54</v>
      </c>
      <c r="J354" s="56">
        <f t="shared" si="41"/>
        <v>1447347.0899999999</v>
      </c>
      <c r="K354" s="57">
        <f t="shared" si="42"/>
        <v>0.98257282229541265</v>
      </c>
      <c r="L354" s="57">
        <f t="shared" si="43"/>
        <v>-0.99724050824836363</v>
      </c>
      <c r="M354" s="57">
        <f t="shared" si="44"/>
        <v>-0.92780469300968238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205</v>
      </c>
      <c r="C355" s="51" t="s">
        <v>206</v>
      </c>
      <c r="D355" s="56">
        <v>28350</v>
      </c>
      <c r="E355" s="56">
        <v>28350</v>
      </c>
      <c r="F355" s="56">
        <v>361.79</v>
      </c>
      <c r="G355" s="56">
        <v>26615.77</v>
      </c>
      <c r="H355" s="56">
        <v>5297.489999999998</v>
      </c>
      <c r="I355" s="56">
        <f t="shared" si="40"/>
        <v>31913.26</v>
      </c>
      <c r="J355" s="56">
        <f t="shared" si="41"/>
        <v>-3563.2599999999984</v>
      </c>
      <c r="K355" s="57">
        <f t="shared" si="42"/>
        <v>-0.12568818342151669</v>
      </c>
      <c r="L355" s="57">
        <f t="shared" si="43"/>
        <v>-0.98723844797178129</v>
      </c>
      <c r="M355" s="57">
        <f t="shared" si="44"/>
        <v>10.265934391534392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207</v>
      </c>
      <c r="C356" s="51" t="s">
        <v>208</v>
      </c>
      <c r="D356" s="56">
        <v>332412</v>
      </c>
      <c r="E356" s="56">
        <v>328412</v>
      </c>
      <c r="F356" s="56">
        <v>0</v>
      </c>
      <c r="G356" s="56">
        <v>995</v>
      </c>
      <c r="H356" s="56">
        <v>97600</v>
      </c>
      <c r="I356" s="56">
        <f t="shared" si="40"/>
        <v>98595</v>
      </c>
      <c r="J356" s="56">
        <f t="shared" si="41"/>
        <v>229817</v>
      </c>
      <c r="K356" s="57">
        <f t="shared" si="42"/>
        <v>0.69978259016113908</v>
      </c>
      <c r="L356" s="57">
        <f t="shared" si="43"/>
        <v>-1</v>
      </c>
      <c r="M356" s="57">
        <f t="shared" si="44"/>
        <v>-0.96364322862745577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209</v>
      </c>
      <c r="C357" s="51" t="s">
        <v>210</v>
      </c>
      <c r="D357" s="56">
        <v>47900</v>
      </c>
      <c r="E357" s="56">
        <v>51900</v>
      </c>
      <c r="F357" s="56">
        <v>139.99</v>
      </c>
      <c r="G357" s="56">
        <v>139.99</v>
      </c>
      <c r="H357" s="56">
        <v>7500</v>
      </c>
      <c r="I357" s="56">
        <f t="shared" si="40"/>
        <v>7639.99</v>
      </c>
      <c r="J357" s="56">
        <f t="shared" si="41"/>
        <v>44260.01</v>
      </c>
      <c r="K357" s="57">
        <f t="shared" si="42"/>
        <v>0.85279402697495188</v>
      </c>
      <c r="L357" s="57">
        <f t="shared" si="43"/>
        <v>-0.99730269749518308</v>
      </c>
      <c r="M357" s="57">
        <f t="shared" si="44"/>
        <v>-0.96763236994219659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213</v>
      </c>
      <c r="C358" s="51" t="s">
        <v>214</v>
      </c>
      <c r="D358" s="56">
        <v>12100</v>
      </c>
      <c r="E358" s="56">
        <v>12100</v>
      </c>
      <c r="F358" s="56">
        <v>34709.5</v>
      </c>
      <c r="G358" s="56">
        <v>36699.370000000003</v>
      </c>
      <c r="H358" s="56">
        <v>479.87999999999738</v>
      </c>
      <c r="I358" s="56">
        <f t="shared" si="40"/>
        <v>37179.25</v>
      </c>
      <c r="J358" s="56">
        <f t="shared" si="41"/>
        <v>-25079.25</v>
      </c>
      <c r="K358" s="57">
        <f t="shared" si="42"/>
        <v>-2.0726652892561983</v>
      </c>
      <c r="L358" s="57">
        <f t="shared" si="43"/>
        <v>1.8685537190082644</v>
      </c>
      <c r="M358" s="57">
        <f t="shared" si="44"/>
        <v>35.396069421487603</v>
      </c>
      <c r="R358" s="53"/>
      <c r="S358" s="53"/>
      <c r="T358" s="53"/>
      <c r="U358" s="53"/>
      <c r="V358" s="53"/>
    </row>
    <row r="359" spans="1:22" s="51" customFormat="1" x14ac:dyDescent="0.2">
      <c r="B359" s="66" t="s">
        <v>221</v>
      </c>
      <c r="C359" s="51" t="s">
        <v>222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0"/>
        <v>0</v>
      </c>
      <c r="J359" s="56">
        <f t="shared" si="41"/>
        <v>0</v>
      </c>
      <c r="K359" s="57" t="str">
        <f t="shared" si="42"/>
        <v>NA</v>
      </c>
      <c r="L359" s="57" t="str">
        <f t="shared" si="43"/>
        <v>NA</v>
      </c>
      <c r="M359" s="57" t="str">
        <f t="shared" si="44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227</v>
      </c>
      <c r="C360" s="51" t="s">
        <v>228</v>
      </c>
      <c r="D360" s="56">
        <v>19500</v>
      </c>
      <c r="E360" s="56">
        <v>18055</v>
      </c>
      <c r="F360" s="56">
        <v>0</v>
      </c>
      <c r="G360" s="56">
        <v>0</v>
      </c>
      <c r="H360" s="56">
        <v>0</v>
      </c>
      <c r="I360" s="56">
        <f t="shared" si="40"/>
        <v>0</v>
      </c>
      <c r="J360" s="56">
        <f t="shared" si="41"/>
        <v>18055</v>
      </c>
      <c r="K360" s="57">
        <f t="shared" si="42"/>
        <v>1</v>
      </c>
      <c r="L360" s="57">
        <f t="shared" si="43"/>
        <v>-1</v>
      </c>
      <c r="M360" s="57">
        <f t="shared" si="44"/>
        <v>-1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229</v>
      </c>
      <c r="C361" s="51" t="s">
        <v>230</v>
      </c>
      <c r="D361" s="56">
        <v>0</v>
      </c>
      <c r="E361" s="56">
        <v>14050</v>
      </c>
      <c r="F361" s="56">
        <v>0</v>
      </c>
      <c r="G361" s="56">
        <v>0</v>
      </c>
      <c r="H361" s="56">
        <v>0</v>
      </c>
      <c r="I361" s="56">
        <f t="shared" si="40"/>
        <v>0</v>
      </c>
      <c r="J361" s="56">
        <f t="shared" si="41"/>
        <v>14050</v>
      </c>
      <c r="K361" s="57">
        <f t="shared" si="42"/>
        <v>1</v>
      </c>
      <c r="L361" s="57">
        <f t="shared" si="43"/>
        <v>-1</v>
      </c>
      <c r="M361" s="57">
        <f t="shared" si="44"/>
        <v>-1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231</v>
      </c>
      <c r="C362" s="51" t="s">
        <v>232</v>
      </c>
      <c r="D362" s="56">
        <v>280941</v>
      </c>
      <c r="E362" s="56">
        <v>280941</v>
      </c>
      <c r="F362" s="56">
        <v>2440</v>
      </c>
      <c r="G362" s="56">
        <v>2440</v>
      </c>
      <c r="H362" s="56">
        <v>2432.37</v>
      </c>
      <c r="I362" s="56">
        <f t="shared" si="40"/>
        <v>4872.37</v>
      </c>
      <c r="J362" s="56">
        <f t="shared" si="41"/>
        <v>276068.63</v>
      </c>
      <c r="K362" s="57">
        <f t="shared" si="42"/>
        <v>0.98265696356174426</v>
      </c>
      <c r="L362" s="57">
        <f t="shared" si="43"/>
        <v>-0.99131490241723352</v>
      </c>
      <c r="M362" s="57">
        <f t="shared" si="44"/>
        <v>-0.89577882900680217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233</v>
      </c>
      <c r="C363" s="51" t="s">
        <v>234</v>
      </c>
      <c r="D363" s="56">
        <v>538678.74</v>
      </c>
      <c r="E363" s="56">
        <v>538678.74</v>
      </c>
      <c r="F363" s="56">
        <v>0</v>
      </c>
      <c r="G363" s="56">
        <v>0</v>
      </c>
      <c r="H363" s="56">
        <v>0</v>
      </c>
      <c r="I363" s="56">
        <f t="shared" si="40"/>
        <v>0</v>
      </c>
      <c r="J363" s="56">
        <f t="shared" si="41"/>
        <v>538678.74</v>
      </c>
      <c r="K363" s="57">
        <f t="shared" si="42"/>
        <v>1</v>
      </c>
      <c r="L363" s="57">
        <f t="shared" si="43"/>
        <v>-1</v>
      </c>
      <c r="M363" s="57">
        <f t="shared" si="44"/>
        <v>-1</v>
      </c>
      <c r="R363" s="53"/>
      <c r="S363" s="53"/>
      <c r="T363" s="53"/>
      <c r="U363" s="53"/>
      <c r="V363" s="53"/>
    </row>
    <row r="364" spans="1:22" s="51" customFormat="1" x14ac:dyDescent="0.2">
      <c r="A364" s="63" t="s">
        <v>333</v>
      </c>
      <c r="B364" s="74"/>
      <c r="C364" s="63"/>
      <c r="D364" s="64">
        <v>21389017.800000001</v>
      </c>
      <c r="E364" s="64">
        <v>22290138.789999999</v>
      </c>
      <c r="F364" s="64">
        <v>1416812.5200000003</v>
      </c>
      <c r="G364" s="64">
        <v>2472287.3700000006</v>
      </c>
      <c r="H364" s="64">
        <v>1447558.98</v>
      </c>
      <c r="I364" s="64">
        <f t="shared" si="40"/>
        <v>3919846.3500000006</v>
      </c>
      <c r="J364" s="64">
        <f t="shared" si="41"/>
        <v>18370292.439999998</v>
      </c>
      <c r="K364" s="65">
        <f t="shared" si="42"/>
        <v>0.82414437222981496</v>
      </c>
      <c r="L364" s="65">
        <f t="shared" si="43"/>
        <v>-0.93643769860079906</v>
      </c>
      <c r="M364" s="65">
        <f t="shared" si="44"/>
        <v>0.3309674165559563</v>
      </c>
      <c r="R364" s="53"/>
      <c r="S364" s="53"/>
      <c r="T364" s="53"/>
      <c r="U364" s="53"/>
      <c r="V364" s="53"/>
    </row>
    <row r="365" spans="1:22" s="51" customFormat="1" x14ac:dyDescent="0.2">
      <c r="A365" s="51" t="s">
        <v>334</v>
      </c>
      <c r="B365" s="66" t="s">
        <v>102</v>
      </c>
      <c r="C365" s="51" t="s">
        <v>103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40"/>
        <v>0</v>
      </c>
      <c r="J365" s="56">
        <f t="shared" si="41"/>
        <v>0</v>
      </c>
      <c r="K365" s="57" t="str">
        <f t="shared" si="42"/>
        <v>NA</v>
      </c>
      <c r="L365" s="57" t="str">
        <f t="shared" si="43"/>
        <v>NA</v>
      </c>
      <c r="M365" s="57" t="str">
        <f t="shared" si="44"/>
        <v>NA</v>
      </c>
      <c r="R365" s="53"/>
      <c r="S365" s="53"/>
      <c r="T365" s="53"/>
      <c r="U365" s="53"/>
      <c r="V365" s="53"/>
    </row>
    <row r="366" spans="1:22" s="51" customFormat="1" x14ac:dyDescent="0.2">
      <c r="B366" s="66" t="s">
        <v>119</v>
      </c>
      <c r="C366" s="51" t="s">
        <v>120</v>
      </c>
      <c r="D366" s="56">
        <v>97257</v>
      </c>
      <c r="E366" s="56">
        <v>97257</v>
      </c>
      <c r="F366" s="56">
        <v>0</v>
      </c>
      <c r="G366" s="56">
        <v>0</v>
      </c>
      <c r="H366" s="56">
        <v>0</v>
      </c>
      <c r="I366" s="56">
        <f t="shared" si="40"/>
        <v>0</v>
      </c>
      <c r="J366" s="56">
        <f t="shared" si="41"/>
        <v>97257</v>
      </c>
      <c r="K366" s="57">
        <f t="shared" si="42"/>
        <v>1</v>
      </c>
      <c r="L366" s="57">
        <f t="shared" si="43"/>
        <v>-1</v>
      </c>
      <c r="M366" s="57">
        <f t="shared" si="44"/>
        <v>-1</v>
      </c>
      <c r="R366" s="53"/>
      <c r="S366" s="53"/>
      <c r="T366" s="53"/>
      <c r="U366" s="53"/>
      <c r="V366" s="53"/>
    </row>
    <row r="367" spans="1:22" s="51" customFormat="1" x14ac:dyDescent="0.2">
      <c r="B367" s="66" t="s">
        <v>239</v>
      </c>
      <c r="C367" s="51" t="s">
        <v>240</v>
      </c>
      <c r="D367" s="56">
        <v>60769.67</v>
      </c>
      <c r="E367" s="56">
        <v>60769.67</v>
      </c>
      <c r="F367" s="56">
        <v>0</v>
      </c>
      <c r="G367" s="56">
        <v>0</v>
      </c>
      <c r="H367" s="56">
        <v>0</v>
      </c>
      <c r="I367" s="56">
        <f t="shared" si="40"/>
        <v>0</v>
      </c>
      <c r="J367" s="56">
        <f t="shared" si="41"/>
        <v>60769.67</v>
      </c>
      <c r="K367" s="57">
        <f t="shared" si="42"/>
        <v>1</v>
      </c>
      <c r="L367" s="57">
        <f t="shared" si="43"/>
        <v>-1</v>
      </c>
      <c r="M367" s="57">
        <f t="shared" si="44"/>
        <v>-1</v>
      </c>
      <c r="R367" s="53"/>
      <c r="S367" s="53"/>
      <c r="T367" s="53"/>
      <c r="U367" s="53"/>
      <c r="V367" s="53"/>
    </row>
    <row r="368" spans="1:22" s="51" customFormat="1" x14ac:dyDescent="0.2">
      <c r="B368" s="66" t="s">
        <v>331</v>
      </c>
      <c r="C368" s="51" t="s">
        <v>332</v>
      </c>
      <c r="D368" s="56">
        <v>24626579.860000003</v>
      </c>
      <c r="E368" s="56">
        <v>24626579.860000003</v>
      </c>
      <c r="F368" s="56">
        <v>1375819.4300000004</v>
      </c>
      <c r="G368" s="56">
        <v>2796699.689999999</v>
      </c>
      <c r="H368" s="56">
        <v>0</v>
      </c>
      <c r="I368" s="56">
        <f t="shared" si="40"/>
        <v>2796699.689999999</v>
      </c>
      <c r="J368" s="56">
        <f t="shared" si="41"/>
        <v>21829880.170000006</v>
      </c>
      <c r="K368" s="57">
        <f t="shared" si="42"/>
        <v>0.88643572489972233</v>
      </c>
      <c r="L368" s="57">
        <f t="shared" si="43"/>
        <v>-0.94413274446466322</v>
      </c>
      <c r="M368" s="57">
        <f t="shared" si="44"/>
        <v>0.36277130120333262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327</v>
      </c>
      <c r="C369" s="51" t="s">
        <v>328</v>
      </c>
      <c r="D369" s="56">
        <v>27030337.960000001</v>
      </c>
      <c r="E369" s="56">
        <v>27030337.960000001</v>
      </c>
      <c r="F369" s="56">
        <v>2223037.34</v>
      </c>
      <c r="G369" s="56">
        <v>4396279.1999999993</v>
      </c>
      <c r="H369" s="56">
        <v>0</v>
      </c>
      <c r="I369" s="56">
        <f t="shared" si="40"/>
        <v>4396279.1999999993</v>
      </c>
      <c r="J369" s="56">
        <f t="shared" si="41"/>
        <v>22634058.760000002</v>
      </c>
      <c r="K369" s="57">
        <f t="shared" si="42"/>
        <v>0.83735759402987509</v>
      </c>
      <c r="L369" s="57">
        <f t="shared" si="43"/>
        <v>-0.9177576934742846</v>
      </c>
      <c r="M369" s="57">
        <f t="shared" si="44"/>
        <v>0.95170887164149931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137</v>
      </c>
      <c r="C370" s="51" t="s">
        <v>138</v>
      </c>
      <c r="D370" s="56">
        <v>4814783.32</v>
      </c>
      <c r="E370" s="56">
        <v>4814783.32</v>
      </c>
      <c r="F370" s="56">
        <v>403307.43000000005</v>
      </c>
      <c r="G370" s="56">
        <v>802585</v>
      </c>
      <c r="H370" s="56">
        <v>0</v>
      </c>
      <c r="I370" s="56">
        <f t="shared" si="40"/>
        <v>802585</v>
      </c>
      <c r="J370" s="56">
        <f t="shared" si="41"/>
        <v>4012198.3200000003</v>
      </c>
      <c r="K370" s="57">
        <f t="shared" si="42"/>
        <v>0.83330817886109987</v>
      </c>
      <c r="L370" s="57">
        <f t="shared" si="43"/>
        <v>-0.91623560123158365</v>
      </c>
      <c r="M370" s="57">
        <f t="shared" si="44"/>
        <v>1.000301853666802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139</v>
      </c>
      <c r="C371" s="51" t="s">
        <v>140</v>
      </c>
      <c r="D371" s="56">
        <v>11176335.68</v>
      </c>
      <c r="E371" s="56">
        <v>11176335.68</v>
      </c>
      <c r="F371" s="56">
        <v>380915.55</v>
      </c>
      <c r="G371" s="56">
        <v>418552.92</v>
      </c>
      <c r="H371" s="56">
        <v>0</v>
      </c>
      <c r="I371" s="56">
        <f t="shared" si="40"/>
        <v>418552.92</v>
      </c>
      <c r="J371" s="56">
        <f t="shared" si="41"/>
        <v>10757782.76</v>
      </c>
      <c r="K371" s="57">
        <f t="shared" si="42"/>
        <v>0.96255007616235089</v>
      </c>
      <c r="L371" s="57">
        <f t="shared" si="43"/>
        <v>-0.96591767096959624</v>
      </c>
      <c r="M371" s="57">
        <f t="shared" si="44"/>
        <v>-0.55060091394821098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141</v>
      </c>
      <c r="C372" s="51" t="s">
        <v>142</v>
      </c>
      <c r="D372" s="56">
        <v>4992530</v>
      </c>
      <c r="E372" s="56">
        <v>4992530</v>
      </c>
      <c r="F372" s="56">
        <v>204941.59999999998</v>
      </c>
      <c r="G372" s="56">
        <v>277231.73</v>
      </c>
      <c r="H372" s="56">
        <v>0</v>
      </c>
      <c r="I372" s="56">
        <f t="shared" si="40"/>
        <v>277231.73</v>
      </c>
      <c r="J372" s="56">
        <f t="shared" si="41"/>
        <v>4715298.2699999996</v>
      </c>
      <c r="K372" s="57">
        <f t="shared" si="42"/>
        <v>0.94447069321566413</v>
      </c>
      <c r="L372" s="57">
        <f t="shared" si="43"/>
        <v>-0.9589503518256276</v>
      </c>
      <c r="M372" s="57">
        <f t="shared" si="44"/>
        <v>-0.3336483185879705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143</v>
      </c>
      <c r="C373" s="51" t="s">
        <v>144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0"/>
        <v>0</v>
      </c>
      <c r="J373" s="56">
        <f t="shared" si="41"/>
        <v>0</v>
      </c>
      <c r="K373" s="57" t="str">
        <f t="shared" si="42"/>
        <v>NA</v>
      </c>
      <c r="L373" s="57" t="str">
        <f t="shared" si="43"/>
        <v>NA</v>
      </c>
      <c r="M373" s="57" t="str">
        <f t="shared" si="44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147</v>
      </c>
      <c r="C374" s="51" t="s">
        <v>148</v>
      </c>
      <c r="D374" s="56">
        <v>19875150</v>
      </c>
      <c r="E374" s="56">
        <v>19875150</v>
      </c>
      <c r="F374" s="56">
        <v>815462.15999999992</v>
      </c>
      <c r="G374" s="56">
        <v>1591209.7999999996</v>
      </c>
      <c r="H374" s="56">
        <v>0</v>
      </c>
      <c r="I374" s="56">
        <f t="shared" si="40"/>
        <v>1591209.7999999996</v>
      </c>
      <c r="J374" s="56">
        <f t="shared" si="41"/>
        <v>18283940.199999999</v>
      </c>
      <c r="K374" s="57">
        <f t="shared" si="42"/>
        <v>0.91993973378817262</v>
      </c>
      <c r="L374" s="57">
        <f t="shared" si="43"/>
        <v>-0.95897076701307915</v>
      </c>
      <c r="M374" s="57">
        <f t="shared" si="44"/>
        <v>-3.9276805458072266E-2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149</v>
      </c>
      <c r="C375" s="51" t="s">
        <v>150</v>
      </c>
      <c r="D375" s="56">
        <v>0</v>
      </c>
      <c r="E375" s="56">
        <v>0</v>
      </c>
      <c r="F375" s="56">
        <v>70422.660000000033</v>
      </c>
      <c r="G375" s="56">
        <v>131936.66999999995</v>
      </c>
      <c r="H375" s="56">
        <v>0</v>
      </c>
      <c r="I375" s="56">
        <f t="shared" si="40"/>
        <v>131936.66999999995</v>
      </c>
      <c r="J375" s="56">
        <f t="shared" si="41"/>
        <v>-131936.66999999995</v>
      </c>
      <c r="K375" s="57" t="str">
        <f t="shared" si="42"/>
        <v>NA</v>
      </c>
      <c r="L375" s="57" t="str">
        <f t="shared" si="43"/>
        <v>NA</v>
      </c>
      <c r="M375" s="57" t="str">
        <f t="shared" si="44"/>
        <v>NA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151</v>
      </c>
      <c r="C376" s="51" t="s">
        <v>152</v>
      </c>
      <c r="D376" s="56">
        <v>12714506.01</v>
      </c>
      <c r="E376" s="56">
        <v>12714506.01</v>
      </c>
      <c r="F376" s="56">
        <v>429040.96000000008</v>
      </c>
      <c r="G376" s="56">
        <v>768675.19000000018</v>
      </c>
      <c r="H376" s="56">
        <v>0</v>
      </c>
      <c r="I376" s="56">
        <f t="shared" si="40"/>
        <v>768675.19000000018</v>
      </c>
      <c r="J376" s="56">
        <f t="shared" si="41"/>
        <v>11945830.82</v>
      </c>
      <c r="K376" s="57">
        <f t="shared" si="42"/>
        <v>0.93954344829477177</v>
      </c>
      <c r="L376" s="57">
        <f t="shared" si="43"/>
        <v>-0.96625579006667195</v>
      </c>
      <c r="M376" s="57">
        <f t="shared" si="44"/>
        <v>-0.27452137953726113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153</v>
      </c>
      <c r="C377" s="51" t="s">
        <v>154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0"/>
        <v>0</v>
      </c>
      <c r="J377" s="56">
        <f t="shared" si="41"/>
        <v>0</v>
      </c>
      <c r="K377" s="57" t="str">
        <f t="shared" si="42"/>
        <v>NA</v>
      </c>
      <c r="L377" s="57" t="str">
        <f t="shared" si="43"/>
        <v>NA</v>
      </c>
      <c r="M377" s="57" t="str">
        <f t="shared" si="44"/>
        <v>NA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155</v>
      </c>
      <c r="C378" s="51" t="s">
        <v>156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40"/>
        <v>0</v>
      </c>
      <c r="J378" s="56">
        <f t="shared" si="41"/>
        <v>0</v>
      </c>
      <c r="K378" s="57" t="str">
        <f t="shared" si="42"/>
        <v>NA</v>
      </c>
      <c r="L378" s="57" t="str">
        <f t="shared" si="43"/>
        <v>NA</v>
      </c>
      <c r="M378" s="57" t="str">
        <f t="shared" si="44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289</v>
      </c>
      <c r="C379" s="51" t="s">
        <v>290</v>
      </c>
      <c r="D379" s="56">
        <v>750000</v>
      </c>
      <c r="E379" s="56">
        <v>750000</v>
      </c>
      <c r="F379" s="56">
        <v>0</v>
      </c>
      <c r="G379" s="56">
        <v>0</v>
      </c>
      <c r="H379" s="56">
        <v>0</v>
      </c>
      <c r="I379" s="56">
        <f t="shared" si="40"/>
        <v>0</v>
      </c>
      <c r="J379" s="56">
        <f t="shared" si="41"/>
        <v>750000</v>
      </c>
      <c r="K379" s="57">
        <f t="shared" si="42"/>
        <v>1</v>
      </c>
      <c r="L379" s="57">
        <f t="shared" si="43"/>
        <v>-1</v>
      </c>
      <c r="M379" s="57">
        <f t="shared" si="44"/>
        <v>-1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165</v>
      </c>
      <c r="C380" s="51" t="s">
        <v>166</v>
      </c>
      <c r="D380" s="56">
        <v>0</v>
      </c>
      <c r="E380" s="56">
        <v>0</v>
      </c>
      <c r="F380" s="56">
        <v>176851.91999999995</v>
      </c>
      <c r="G380" s="56">
        <v>349247.63999999996</v>
      </c>
      <c r="H380" s="56">
        <v>0</v>
      </c>
      <c r="I380" s="56">
        <f t="shared" si="40"/>
        <v>349247.63999999996</v>
      </c>
      <c r="J380" s="56">
        <f t="shared" si="41"/>
        <v>-349247.63999999996</v>
      </c>
      <c r="K380" s="57" t="str">
        <f t="shared" si="42"/>
        <v>NA</v>
      </c>
      <c r="L380" s="57" t="str">
        <f t="shared" si="43"/>
        <v>NA</v>
      </c>
      <c r="M380" s="57" t="str">
        <f t="shared" si="44"/>
        <v>NA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167</v>
      </c>
      <c r="C381" s="51" t="s">
        <v>168</v>
      </c>
      <c r="D381" s="56">
        <v>1622950.6199999996</v>
      </c>
      <c r="E381" s="56">
        <v>1622950.6199999996</v>
      </c>
      <c r="F381" s="56">
        <v>57211.639999999992</v>
      </c>
      <c r="G381" s="56">
        <v>109385.05000000002</v>
      </c>
      <c r="H381" s="56">
        <v>0</v>
      </c>
      <c r="I381" s="56">
        <f t="shared" si="40"/>
        <v>109385.05000000002</v>
      </c>
      <c r="J381" s="56">
        <f t="shared" si="41"/>
        <v>1513565.5699999996</v>
      </c>
      <c r="K381" s="57">
        <f t="shared" si="42"/>
        <v>0.93260112251597649</v>
      </c>
      <c r="L381" s="57">
        <f t="shared" si="43"/>
        <v>-0.96474837909732591</v>
      </c>
      <c r="M381" s="57">
        <f t="shared" si="44"/>
        <v>-0.19121347019171761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169</v>
      </c>
      <c r="C382" s="51" t="s">
        <v>170</v>
      </c>
      <c r="D382" s="56">
        <v>2817450</v>
      </c>
      <c r="E382" s="56">
        <v>2817450</v>
      </c>
      <c r="F382" s="56">
        <v>300570.77</v>
      </c>
      <c r="G382" s="56">
        <v>301223.76</v>
      </c>
      <c r="H382" s="56">
        <v>377574.17000000004</v>
      </c>
      <c r="I382" s="56">
        <f t="shared" si="40"/>
        <v>678797.93</v>
      </c>
      <c r="J382" s="56">
        <f t="shared" si="41"/>
        <v>2138652.0699999998</v>
      </c>
      <c r="K382" s="57">
        <f t="shared" si="42"/>
        <v>0.75907365525563886</v>
      </c>
      <c r="L382" s="57">
        <f t="shared" si="43"/>
        <v>-0.89331815293971495</v>
      </c>
      <c r="M382" s="57">
        <f t="shared" si="44"/>
        <v>0.28296336048554549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335</v>
      </c>
      <c r="C383" s="51" t="s">
        <v>336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40"/>
        <v>0</v>
      </c>
      <c r="J383" s="56">
        <f t="shared" si="41"/>
        <v>0</v>
      </c>
      <c r="K383" s="57" t="str">
        <f t="shared" si="42"/>
        <v>NA</v>
      </c>
      <c r="L383" s="57" t="str">
        <f t="shared" si="43"/>
        <v>NA</v>
      </c>
      <c r="M383" s="57" t="str">
        <f t="shared" si="44"/>
        <v>NA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337</v>
      </c>
      <c r="C384" s="51" t="s">
        <v>338</v>
      </c>
      <c r="D384" s="56">
        <v>750000</v>
      </c>
      <c r="E384" s="56">
        <v>750000</v>
      </c>
      <c r="F384" s="56">
        <v>0</v>
      </c>
      <c r="G384" s="56">
        <v>0</v>
      </c>
      <c r="H384" s="56">
        <v>0</v>
      </c>
      <c r="I384" s="56">
        <f t="shared" si="40"/>
        <v>0</v>
      </c>
      <c r="J384" s="56">
        <f t="shared" si="41"/>
        <v>750000</v>
      </c>
      <c r="K384" s="57">
        <f t="shared" si="42"/>
        <v>1</v>
      </c>
      <c r="L384" s="57">
        <f t="shared" si="43"/>
        <v>-1</v>
      </c>
      <c r="M384" s="57">
        <f t="shared" si="44"/>
        <v>-1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339</v>
      </c>
      <c r="C385" s="51" t="s">
        <v>340</v>
      </c>
      <c r="D385" s="56">
        <v>3500000</v>
      </c>
      <c r="E385" s="56">
        <v>3500000</v>
      </c>
      <c r="F385" s="56">
        <v>0</v>
      </c>
      <c r="G385" s="56">
        <v>0</v>
      </c>
      <c r="H385" s="56">
        <v>0</v>
      </c>
      <c r="I385" s="56">
        <f t="shared" si="40"/>
        <v>0</v>
      </c>
      <c r="J385" s="56">
        <f t="shared" si="41"/>
        <v>3500000</v>
      </c>
      <c r="K385" s="57">
        <f t="shared" si="42"/>
        <v>1</v>
      </c>
      <c r="L385" s="57">
        <f t="shared" si="43"/>
        <v>-1</v>
      </c>
      <c r="M385" s="57">
        <f t="shared" si="44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341</v>
      </c>
      <c r="C386" s="51" t="s">
        <v>342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40"/>
        <v>0</v>
      </c>
      <c r="J386" s="56">
        <f t="shared" si="41"/>
        <v>0</v>
      </c>
      <c r="K386" s="57" t="str">
        <f t="shared" si="42"/>
        <v>NA</v>
      </c>
      <c r="L386" s="57" t="str">
        <f t="shared" si="43"/>
        <v>NA</v>
      </c>
      <c r="M386" s="57" t="str">
        <f t="shared" si="44"/>
        <v>NA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343</v>
      </c>
      <c r="C387" s="51" t="s">
        <v>344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40"/>
        <v>0</v>
      </c>
      <c r="J387" s="56">
        <f t="shared" si="41"/>
        <v>0</v>
      </c>
      <c r="K387" s="57" t="str">
        <f t="shared" si="42"/>
        <v>NA</v>
      </c>
      <c r="L387" s="57" t="str">
        <f t="shared" si="43"/>
        <v>NA</v>
      </c>
      <c r="M387" s="57" t="str">
        <f t="shared" si="44"/>
        <v>NA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345</v>
      </c>
      <c r="C388" s="51" t="s">
        <v>346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40"/>
        <v>0</v>
      </c>
      <c r="J388" s="56">
        <f t="shared" si="41"/>
        <v>0</v>
      </c>
      <c r="K388" s="57" t="str">
        <f t="shared" si="42"/>
        <v>NA</v>
      </c>
      <c r="L388" s="57" t="str">
        <f t="shared" si="43"/>
        <v>NA</v>
      </c>
      <c r="M388" s="57" t="str">
        <f t="shared" si="44"/>
        <v>NA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347</v>
      </c>
      <c r="C389" s="51" t="s">
        <v>348</v>
      </c>
      <c r="D389" s="56">
        <v>6585000</v>
      </c>
      <c r="E389" s="56">
        <v>6568600</v>
      </c>
      <c r="F389" s="56">
        <v>357334.12</v>
      </c>
      <c r="G389" s="56">
        <v>1228506.81</v>
      </c>
      <c r="H389" s="56">
        <v>5432019.6499999994</v>
      </c>
      <c r="I389" s="56">
        <f t="shared" si="40"/>
        <v>6660526.459999999</v>
      </c>
      <c r="J389" s="56">
        <f t="shared" si="41"/>
        <v>-91926.459999999031</v>
      </c>
      <c r="K389" s="57">
        <f t="shared" si="42"/>
        <v>-1.3994832993331765E-2</v>
      </c>
      <c r="L389" s="57">
        <f t="shared" si="43"/>
        <v>-0.94559965289407177</v>
      </c>
      <c r="M389" s="57">
        <f t="shared" si="44"/>
        <v>1.2443262978412446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349</v>
      </c>
      <c r="C390" s="51" t="s">
        <v>350</v>
      </c>
      <c r="D390" s="56">
        <v>2000000</v>
      </c>
      <c r="E390" s="56">
        <v>2000000</v>
      </c>
      <c r="F390" s="56">
        <v>10308.5</v>
      </c>
      <c r="G390" s="56">
        <v>10308.5</v>
      </c>
      <c r="H390" s="56">
        <v>95548</v>
      </c>
      <c r="I390" s="56">
        <f t="shared" si="40"/>
        <v>105856.5</v>
      </c>
      <c r="J390" s="56">
        <f t="shared" si="41"/>
        <v>1894143.5</v>
      </c>
      <c r="K390" s="57">
        <f t="shared" si="42"/>
        <v>0.94707174999999999</v>
      </c>
      <c r="L390" s="57">
        <f t="shared" si="43"/>
        <v>-0.99484574999999997</v>
      </c>
      <c r="M390" s="57">
        <f t="shared" si="44"/>
        <v>-0.93814900000000001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351</v>
      </c>
      <c r="C391" s="51" t="s">
        <v>352</v>
      </c>
      <c r="D391" s="56">
        <v>1900000</v>
      </c>
      <c r="E391" s="56">
        <v>1900000</v>
      </c>
      <c r="F391" s="56">
        <v>0</v>
      </c>
      <c r="G391" s="56">
        <v>0</v>
      </c>
      <c r="H391" s="56">
        <v>0</v>
      </c>
      <c r="I391" s="56">
        <f t="shared" si="40"/>
        <v>0</v>
      </c>
      <c r="J391" s="56">
        <f t="shared" si="41"/>
        <v>1900000</v>
      </c>
      <c r="K391" s="57">
        <f t="shared" si="42"/>
        <v>1</v>
      </c>
      <c r="L391" s="57">
        <f t="shared" si="43"/>
        <v>-1</v>
      </c>
      <c r="M391" s="57">
        <f t="shared" si="44"/>
        <v>-1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177</v>
      </c>
      <c r="C392" s="51" t="s">
        <v>178</v>
      </c>
      <c r="D392" s="56">
        <v>13645500</v>
      </c>
      <c r="E392" s="56">
        <v>13635500</v>
      </c>
      <c r="F392" s="56">
        <v>2106753.35</v>
      </c>
      <c r="G392" s="56">
        <v>2602783.7000000002</v>
      </c>
      <c r="H392" s="56">
        <v>13233456.749999998</v>
      </c>
      <c r="I392" s="56">
        <f t="shared" si="40"/>
        <v>15836240.449999999</v>
      </c>
      <c r="J392" s="56">
        <f t="shared" si="41"/>
        <v>-2200740.4499999993</v>
      </c>
      <c r="K392" s="57">
        <f t="shared" si="42"/>
        <v>-0.16139785486414135</v>
      </c>
      <c r="L392" s="57">
        <f t="shared" si="43"/>
        <v>-0.84549496901470433</v>
      </c>
      <c r="M392" s="57">
        <f t="shared" si="44"/>
        <v>1.2905947269993767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353</v>
      </c>
      <c r="C393" s="51" t="s">
        <v>354</v>
      </c>
      <c r="D393" s="56">
        <v>500000</v>
      </c>
      <c r="E393" s="56">
        <v>500000</v>
      </c>
      <c r="F393" s="56">
        <v>0</v>
      </c>
      <c r="G393" s="56">
        <v>0</v>
      </c>
      <c r="H393" s="56">
        <v>6907.08</v>
      </c>
      <c r="I393" s="56">
        <f t="shared" si="40"/>
        <v>6907.08</v>
      </c>
      <c r="J393" s="56">
        <f t="shared" si="41"/>
        <v>493092.92</v>
      </c>
      <c r="K393" s="57">
        <f t="shared" si="42"/>
        <v>0.98618583999999998</v>
      </c>
      <c r="L393" s="57">
        <f t="shared" si="43"/>
        <v>-1</v>
      </c>
      <c r="M393" s="57">
        <f t="shared" si="44"/>
        <v>-1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355</v>
      </c>
      <c r="C394" s="51" t="s">
        <v>356</v>
      </c>
      <c r="D394" s="56">
        <v>500000</v>
      </c>
      <c r="E394" s="56">
        <v>500000</v>
      </c>
      <c r="F394" s="56">
        <v>0</v>
      </c>
      <c r="G394" s="56">
        <v>0</v>
      </c>
      <c r="H394" s="56">
        <v>12470</v>
      </c>
      <c r="I394" s="56">
        <f t="shared" si="40"/>
        <v>12470</v>
      </c>
      <c r="J394" s="56">
        <f t="shared" si="41"/>
        <v>487530</v>
      </c>
      <c r="K394" s="57">
        <f t="shared" si="42"/>
        <v>0.97506000000000004</v>
      </c>
      <c r="L394" s="57">
        <f t="shared" si="43"/>
        <v>-1</v>
      </c>
      <c r="M394" s="57">
        <f t="shared" si="44"/>
        <v>-1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357</v>
      </c>
      <c r="C395" s="51" t="s">
        <v>358</v>
      </c>
      <c r="D395" s="56">
        <v>500000</v>
      </c>
      <c r="E395" s="56">
        <v>500000</v>
      </c>
      <c r="F395" s="56">
        <v>0</v>
      </c>
      <c r="G395" s="56">
        <v>0</v>
      </c>
      <c r="H395" s="56">
        <v>82236.039999999994</v>
      </c>
      <c r="I395" s="56">
        <f t="shared" si="40"/>
        <v>82236.039999999994</v>
      </c>
      <c r="J395" s="56">
        <f t="shared" si="41"/>
        <v>417763.96</v>
      </c>
      <c r="K395" s="57">
        <f t="shared" si="42"/>
        <v>0.83552792000000009</v>
      </c>
      <c r="L395" s="57">
        <f t="shared" si="43"/>
        <v>-1</v>
      </c>
      <c r="M395" s="57">
        <f t="shared" si="44"/>
        <v>-1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359</v>
      </c>
      <c r="C396" s="51" t="s">
        <v>360</v>
      </c>
      <c r="D396" s="56">
        <v>500000</v>
      </c>
      <c r="E396" s="56">
        <v>500000</v>
      </c>
      <c r="F396" s="56">
        <v>0</v>
      </c>
      <c r="G396" s="56">
        <v>0</v>
      </c>
      <c r="H396" s="56">
        <v>118033.63</v>
      </c>
      <c r="I396" s="56">
        <f t="shared" si="40"/>
        <v>118033.63</v>
      </c>
      <c r="J396" s="56">
        <f t="shared" si="41"/>
        <v>381966.37</v>
      </c>
      <c r="K396" s="57">
        <f t="shared" si="42"/>
        <v>0.76393274</v>
      </c>
      <c r="L396" s="57">
        <f t="shared" si="43"/>
        <v>-1</v>
      </c>
      <c r="M396" s="57">
        <f t="shared" si="44"/>
        <v>-1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361</v>
      </c>
      <c r="C397" s="51" t="s">
        <v>362</v>
      </c>
      <c r="D397" s="56">
        <v>500000</v>
      </c>
      <c r="E397" s="56">
        <v>500000</v>
      </c>
      <c r="F397" s="56">
        <v>0</v>
      </c>
      <c r="G397" s="56">
        <v>0</v>
      </c>
      <c r="H397" s="56">
        <v>0</v>
      </c>
      <c r="I397" s="56">
        <f t="shared" si="40"/>
        <v>0</v>
      </c>
      <c r="J397" s="56">
        <f t="shared" si="41"/>
        <v>500000</v>
      </c>
      <c r="K397" s="57">
        <f t="shared" si="42"/>
        <v>1</v>
      </c>
      <c r="L397" s="57">
        <f t="shared" si="43"/>
        <v>-1</v>
      </c>
      <c r="M397" s="57">
        <f t="shared" si="44"/>
        <v>-1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363</v>
      </c>
      <c r="C398" s="51" t="s">
        <v>364</v>
      </c>
      <c r="D398" s="56">
        <v>500000</v>
      </c>
      <c r="E398" s="56">
        <v>500000</v>
      </c>
      <c r="F398" s="56">
        <v>0</v>
      </c>
      <c r="G398" s="56">
        <v>0</v>
      </c>
      <c r="H398" s="56">
        <v>0</v>
      </c>
      <c r="I398" s="56">
        <f t="shared" ref="I398:I566" si="60">SUM(G398:H398)</f>
        <v>0</v>
      </c>
      <c r="J398" s="56">
        <f t="shared" ref="J398:J566" si="61">E398-I398</f>
        <v>500000</v>
      </c>
      <c r="K398" s="57">
        <f t="shared" ref="K398:K566" si="62">IF(E398=0,"NA",J398/E398)</f>
        <v>1</v>
      </c>
      <c r="L398" s="57">
        <f t="shared" ref="L398:L566" si="63">IF(E398=0,"NA",(  ( F398 - (E398/$L$6)) / (E398/$L$6)))</f>
        <v>-1</v>
      </c>
      <c r="M398" s="57">
        <f t="shared" ref="M398:M566" si="64">IF(E398=0,"NA",(  ( G398 - ($M$6*(E398/12))) / ($M$6*(E398/12))))</f>
        <v>-1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365</v>
      </c>
      <c r="C399" s="51" t="s">
        <v>366</v>
      </c>
      <c r="D399" s="56">
        <v>500000</v>
      </c>
      <c r="E399" s="56">
        <v>500000</v>
      </c>
      <c r="F399" s="56">
        <v>0</v>
      </c>
      <c r="G399" s="56">
        <v>0</v>
      </c>
      <c r="H399" s="56">
        <v>0</v>
      </c>
      <c r="I399" s="56">
        <f t="shared" si="60"/>
        <v>0</v>
      </c>
      <c r="J399" s="56">
        <f t="shared" si="61"/>
        <v>500000</v>
      </c>
      <c r="K399" s="57">
        <f t="shared" si="62"/>
        <v>1</v>
      </c>
      <c r="L399" s="57">
        <f t="shared" si="63"/>
        <v>-1</v>
      </c>
      <c r="M399" s="57">
        <f t="shared" si="64"/>
        <v>-1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367</v>
      </c>
      <c r="C400" s="51" t="s">
        <v>368</v>
      </c>
      <c r="D400" s="56">
        <v>2500000</v>
      </c>
      <c r="E400" s="56">
        <v>2500000</v>
      </c>
      <c r="F400" s="56">
        <v>4628</v>
      </c>
      <c r="G400" s="56">
        <v>4628</v>
      </c>
      <c r="H400" s="56">
        <v>495372</v>
      </c>
      <c r="I400" s="56">
        <f t="shared" si="60"/>
        <v>500000</v>
      </c>
      <c r="J400" s="56">
        <f t="shared" si="61"/>
        <v>2000000</v>
      </c>
      <c r="K400" s="57">
        <f t="shared" si="62"/>
        <v>0.8</v>
      </c>
      <c r="L400" s="57">
        <f t="shared" si="63"/>
        <v>-0.99814879999999995</v>
      </c>
      <c r="M400" s="57">
        <f t="shared" si="64"/>
        <v>-0.97778560000000003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369</v>
      </c>
      <c r="C401" s="51" t="s">
        <v>370</v>
      </c>
      <c r="D401" s="56">
        <v>26365343.129999999</v>
      </c>
      <c r="E401" s="56">
        <v>26365343.129999999</v>
      </c>
      <c r="F401" s="56">
        <v>18276.16</v>
      </c>
      <c r="G401" s="56">
        <v>24068.43</v>
      </c>
      <c r="H401" s="56">
        <v>570879.91999999993</v>
      </c>
      <c r="I401" s="56">
        <f t="shared" si="60"/>
        <v>594948.35</v>
      </c>
      <c r="J401" s="56">
        <f t="shared" si="61"/>
        <v>25770394.779999997</v>
      </c>
      <c r="K401" s="57">
        <f t="shared" si="62"/>
        <v>0.97743445450087718</v>
      </c>
      <c r="L401" s="57">
        <f t="shared" si="63"/>
        <v>-0.9993068112214627</v>
      </c>
      <c r="M401" s="57">
        <f t="shared" si="64"/>
        <v>-0.98904542381353022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371</v>
      </c>
      <c r="C402" s="51" t="s">
        <v>372</v>
      </c>
      <c r="D402" s="56">
        <v>4000000</v>
      </c>
      <c r="E402" s="56">
        <v>4000000</v>
      </c>
      <c r="F402" s="56">
        <v>1110303.92</v>
      </c>
      <c r="G402" s="56">
        <v>1332228.9099999999</v>
      </c>
      <c r="H402" s="56">
        <v>1617349.4</v>
      </c>
      <c r="I402" s="56">
        <f t="shared" si="60"/>
        <v>2949578.3099999996</v>
      </c>
      <c r="J402" s="56">
        <f t="shared" si="61"/>
        <v>1050421.6900000004</v>
      </c>
      <c r="K402" s="57">
        <f t="shared" si="62"/>
        <v>0.26260542250000013</v>
      </c>
      <c r="L402" s="57">
        <f t="shared" si="63"/>
        <v>-0.72242402000000006</v>
      </c>
      <c r="M402" s="57">
        <f t="shared" si="64"/>
        <v>2.99668673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373</v>
      </c>
      <c r="C403" s="51" t="s">
        <v>374</v>
      </c>
      <c r="D403" s="56">
        <v>2500000</v>
      </c>
      <c r="E403" s="56">
        <v>2500000</v>
      </c>
      <c r="F403" s="56">
        <v>0</v>
      </c>
      <c r="G403" s="56">
        <v>0</v>
      </c>
      <c r="H403" s="56">
        <v>0</v>
      </c>
      <c r="I403" s="56">
        <f t="shared" si="60"/>
        <v>0</v>
      </c>
      <c r="J403" s="56">
        <f t="shared" si="61"/>
        <v>2500000</v>
      </c>
      <c r="K403" s="57">
        <f t="shared" si="62"/>
        <v>1</v>
      </c>
      <c r="L403" s="57">
        <f t="shared" si="63"/>
        <v>-1</v>
      </c>
      <c r="M403" s="57">
        <f t="shared" si="64"/>
        <v>-1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375</v>
      </c>
      <c r="C404" s="51" t="s">
        <v>376</v>
      </c>
      <c r="D404" s="56">
        <v>4000000</v>
      </c>
      <c r="E404" s="56">
        <v>4000000</v>
      </c>
      <c r="F404" s="56">
        <v>0</v>
      </c>
      <c r="G404" s="56">
        <v>0</v>
      </c>
      <c r="H404" s="56">
        <v>0</v>
      </c>
      <c r="I404" s="56">
        <f t="shared" si="60"/>
        <v>0</v>
      </c>
      <c r="J404" s="56">
        <f t="shared" si="61"/>
        <v>4000000</v>
      </c>
      <c r="K404" s="57">
        <f t="shared" si="62"/>
        <v>1</v>
      </c>
      <c r="L404" s="57">
        <f t="shared" si="63"/>
        <v>-1</v>
      </c>
      <c r="M404" s="57">
        <f t="shared" si="64"/>
        <v>-1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377</v>
      </c>
      <c r="C405" s="51" t="s">
        <v>378</v>
      </c>
      <c r="D405" s="56">
        <v>20000000</v>
      </c>
      <c r="E405" s="56">
        <v>20000000</v>
      </c>
      <c r="F405" s="56">
        <v>950223.05</v>
      </c>
      <c r="G405" s="56">
        <v>3044312.2</v>
      </c>
      <c r="H405" s="56">
        <v>4332720.3499999996</v>
      </c>
      <c r="I405" s="56">
        <f t="shared" si="60"/>
        <v>7377032.5499999998</v>
      </c>
      <c r="J405" s="56">
        <f t="shared" si="61"/>
        <v>12622967.449999999</v>
      </c>
      <c r="K405" s="57">
        <f t="shared" si="62"/>
        <v>0.6311483725</v>
      </c>
      <c r="L405" s="57">
        <f t="shared" si="63"/>
        <v>-0.95248884749999996</v>
      </c>
      <c r="M405" s="57">
        <f t="shared" si="64"/>
        <v>0.82658732000000001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379</v>
      </c>
      <c r="C406" s="51" t="s">
        <v>380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60"/>
        <v>0</v>
      </c>
      <c r="J406" s="56">
        <f t="shared" si="61"/>
        <v>0</v>
      </c>
      <c r="K406" s="57" t="str">
        <f t="shared" si="62"/>
        <v>NA</v>
      </c>
      <c r="L406" s="57" t="str">
        <f t="shared" si="63"/>
        <v>NA</v>
      </c>
      <c r="M406" s="57" t="str">
        <f t="shared" si="64"/>
        <v>NA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381</v>
      </c>
      <c r="C407" s="51" t="s">
        <v>382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60"/>
        <v>0</v>
      </c>
      <c r="J407" s="56">
        <f t="shared" si="61"/>
        <v>0</v>
      </c>
      <c r="K407" s="57" t="str">
        <f t="shared" si="62"/>
        <v>NA</v>
      </c>
      <c r="L407" s="57" t="str">
        <f t="shared" si="63"/>
        <v>NA</v>
      </c>
      <c r="M407" s="57" t="str">
        <f t="shared" si="64"/>
        <v>NA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383</v>
      </c>
      <c r="C408" s="51" t="s">
        <v>384</v>
      </c>
      <c r="D408" s="56">
        <v>1000000</v>
      </c>
      <c r="E408" s="56">
        <v>1000000</v>
      </c>
      <c r="F408" s="56">
        <v>0</v>
      </c>
      <c r="G408" s="56">
        <v>0</v>
      </c>
      <c r="H408" s="56">
        <v>0</v>
      </c>
      <c r="I408" s="56">
        <f t="shared" si="60"/>
        <v>0</v>
      </c>
      <c r="J408" s="56">
        <f t="shared" si="61"/>
        <v>1000000</v>
      </c>
      <c r="K408" s="57">
        <f t="shared" si="62"/>
        <v>1</v>
      </c>
      <c r="L408" s="57">
        <f t="shared" si="63"/>
        <v>-1</v>
      </c>
      <c r="M408" s="57">
        <f t="shared" si="64"/>
        <v>-1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253</v>
      </c>
      <c r="C409" s="51" t="s">
        <v>254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60"/>
        <v>0</v>
      </c>
      <c r="J409" s="56">
        <f t="shared" si="61"/>
        <v>0</v>
      </c>
      <c r="K409" s="57" t="str">
        <f t="shared" si="62"/>
        <v>NA</v>
      </c>
      <c r="L409" s="57" t="str">
        <f t="shared" si="63"/>
        <v>NA</v>
      </c>
      <c r="M409" s="57" t="str">
        <f t="shared" si="64"/>
        <v>NA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179</v>
      </c>
      <c r="C410" s="51" t="s">
        <v>180</v>
      </c>
      <c r="D410" s="56">
        <v>183447</v>
      </c>
      <c r="E410" s="56">
        <v>183447</v>
      </c>
      <c r="F410" s="56">
        <v>0</v>
      </c>
      <c r="G410" s="56">
        <v>0</v>
      </c>
      <c r="H410" s="56">
        <v>18170</v>
      </c>
      <c r="I410" s="56">
        <f t="shared" si="60"/>
        <v>18170</v>
      </c>
      <c r="J410" s="56">
        <f t="shared" si="61"/>
        <v>165277</v>
      </c>
      <c r="K410" s="57">
        <f t="shared" si="62"/>
        <v>0.90095231865334402</v>
      </c>
      <c r="L410" s="57">
        <f t="shared" si="63"/>
        <v>-1</v>
      </c>
      <c r="M410" s="57">
        <f t="shared" si="64"/>
        <v>-1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181</v>
      </c>
      <c r="C411" s="51" t="s">
        <v>182</v>
      </c>
      <c r="D411" s="56">
        <v>3722750</v>
      </c>
      <c r="E411" s="56">
        <v>3722750</v>
      </c>
      <c r="F411" s="56">
        <v>271102.90000000002</v>
      </c>
      <c r="G411" s="56">
        <v>517062.53</v>
      </c>
      <c r="H411" s="56">
        <v>34374.83</v>
      </c>
      <c r="I411" s="56">
        <f t="shared" si="60"/>
        <v>551437.36</v>
      </c>
      <c r="J411" s="56">
        <f t="shared" si="61"/>
        <v>3171312.64</v>
      </c>
      <c r="K411" s="57">
        <f t="shared" si="62"/>
        <v>0.85187365254180381</v>
      </c>
      <c r="L411" s="57">
        <f t="shared" si="63"/>
        <v>-0.92717671076489161</v>
      </c>
      <c r="M411" s="57">
        <f t="shared" si="64"/>
        <v>0.66671153314082332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255</v>
      </c>
      <c r="C412" s="51" t="s">
        <v>256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60"/>
        <v>0</v>
      </c>
      <c r="J412" s="56">
        <f t="shared" si="61"/>
        <v>0</v>
      </c>
      <c r="K412" s="57" t="str">
        <f t="shared" si="62"/>
        <v>NA</v>
      </c>
      <c r="L412" s="57" t="str">
        <f t="shared" si="63"/>
        <v>NA</v>
      </c>
      <c r="M412" s="57" t="str">
        <f t="shared" si="64"/>
        <v>NA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385</v>
      </c>
      <c r="C413" s="51" t="s">
        <v>386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60"/>
        <v>0</v>
      </c>
      <c r="J413" s="56">
        <f t="shared" si="61"/>
        <v>0</v>
      </c>
      <c r="K413" s="57" t="str">
        <f t="shared" si="62"/>
        <v>NA</v>
      </c>
      <c r="L413" s="57" t="str">
        <f t="shared" si="63"/>
        <v>NA</v>
      </c>
      <c r="M413" s="57" t="str">
        <f t="shared" si="64"/>
        <v>NA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259</v>
      </c>
      <c r="C414" s="51" t="s">
        <v>260</v>
      </c>
      <c r="D414" s="56">
        <v>4290000</v>
      </c>
      <c r="E414" s="56">
        <v>4290000</v>
      </c>
      <c r="F414" s="56">
        <v>7800</v>
      </c>
      <c r="G414" s="56">
        <v>3342810.44</v>
      </c>
      <c r="H414" s="56">
        <v>0</v>
      </c>
      <c r="I414" s="56">
        <f t="shared" si="60"/>
        <v>3342810.44</v>
      </c>
      <c r="J414" s="56">
        <f t="shared" si="61"/>
        <v>947189.56</v>
      </c>
      <c r="K414" s="57">
        <f t="shared" si="62"/>
        <v>0.22079010722610723</v>
      </c>
      <c r="L414" s="57">
        <f t="shared" si="63"/>
        <v>-0.99818181818181817</v>
      </c>
      <c r="M414" s="57">
        <f t="shared" si="64"/>
        <v>8.3505187132867125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183</v>
      </c>
      <c r="C415" s="51" t="s">
        <v>184</v>
      </c>
      <c r="D415" s="56">
        <v>172293</v>
      </c>
      <c r="E415" s="56">
        <v>172293</v>
      </c>
      <c r="F415" s="56">
        <v>542.95000000000005</v>
      </c>
      <c r="G415" s="56">
        <v>542.95000000000005</v>
      </c>
      <c r="H415" s="56">
        <v>38.349999999999909</v>
      </c>
      <c r="I415" s="56">
        <f t="shared" si="60"/>
        <v>581.29999999999995</v>
      </c>
      <c r="J415" s="56">
        <f t="shared" si="61"/>
        <v>171711.7</v>
      </c>
      <c r="K415" s="57">
        <f t="shared" si="62"/>
        <v>0.99662609624302789</v>
      </c>
      <c r="L415" s="57">
        <f t="shared" si="63"/>
        <v>-0.99684868218673994</v>
      </c>
      <c r="M415" s="57">
        <f t="shared" si="64"/>
        <v>-0.96218418624088031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185</v>
      </c>
      <c r="C416" s="51" t="s">
        <v>186</v>
      </c>
      <c r="D416" s="56">
        <v>0</v>
      </c>
      <c r="E416" s="56">
        <v>16400</v>
      </c>
      <c r="F416" s="56">
        <v>0</v>
      </c>
      <c r="G416" s="56">
        <v>0</v>
      </c>
      <c r="H416" s="56">
        <v>16400</v>
      </c>
      <c r="I416" s="56">
        <f t="shared" si="60"/>
        <v>16400</v>
      </c>
      <c r="J416" s="56">
        <f t="shared" si="61"/>
        <v>0</v>
      </c>
      <c r="K416" s="57">
        <f t="shared" si="62"/>
        <v>0</v>
      </c>
      <c r="L416" s="57">
        <f t="shared" si="63"/>
        <v>-1</v>
      </c>
      <c r="M416" s="57">
        <f t="shared" si="64"/>
        <v>-1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193</v>
      </c>
      <c r="C417" s="51" t="s">
        <v>194</v>
      </c>
      <c r="D417" s="56">
        <v>454770</v>
      </c>
      <c r="E417" s="56">
        <v>474770</v>
      </c>
      <c r="F417" s="56">
        <v>3023.96</v>
      </c>
      <c r="G417" s="56">
        <v>3023.96</v>
      </c>
      <c r="H417" s="56">
        <v>0</v>
      </c>
      <c r="I417" s="56">
        <f t="shared" si="60"/>
        <v>3023.96</v>
      </c>
      <c r="J417" s="56">
        <f t="shared" si="61"/>
        <v>471746.04</v>
      </c>
      <c r="K417" s="57">
        <f t="shared" si="62"/>
        <v>0.99363068433136037</v>
      </c>
      <c r="L417" s="57">
        <f t="shared" si="63"/>
        <v>-0.99363068433136037</v>
      </c>
      <c r="M417" s="57">
        <f t="shared" si="64"/>
        <v>-0.92356821197632544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197</v>
      </c>
      <c r="C418" s="51" t="s">
        <v>198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60"/>
        <v>0</v>
      </c>
      <c r="J418" s="56">
        <f t="shared" si="61"/>
        <v>0</v>
      </c>
      <c r="K418" s="57" t="str">
        <f t="shared" si="62"/>
        <v>NA</v>
      </c>
      <c r="L418" s="57" t="str">
        <f t="shared" si="63"/>
        <v>NA</v>
      </c>
      <c r="M418" s="57" t="str">
        <f t="shared" si="64"/>
        <v>NA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199</v>
      </c>
      <c r="C419" s="51" t="s">
        <v>200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60"/>
        <v>0</v>
      </c>
      <c r="J419" s="56">
        <f t="shared" si="61"/>
        <v>0</v>
      </c>
      <c r="K419" s="57" t="str">
        <f t="shared" si="62"/>
        <v>NA</v>
      </c>
      <c r="L419" s="57" t="str">
        <f t="shared" si="63"/>
        <v>NA</v>
      </c>
      <c r="M419" s="57" t="str">
        <f t="shared" si="64"/>
        <v>NA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201</v>
      </c>
      <c r="C420" s="51" t="s">
        <v>202</v>
      </c>
      <c r="D420" s="56">
        <v>4031070</v>
      </c>
      <c r="E420" s="56">
        <v>4031070</v>
      </c>
      <c r="F420" s="56">
        <v>284399.55</v>
      </c>
      <c r="G420" s="56">
        <v>394458.39999999997</v>
      </c>
      <c r="H420" s="56">
        <v>686361.42000000016</v>
      </c>
      <c r="I420" s="56">
        <f t="shared" si="60"/>
        <v>1080819.82</v>
      </c>
      <c r="J420" s="56">
        <f t="shared" si="61"/>
        <v>2950250.1799999997</v>
      </c>
      <c r="K420" s="57">
        <f t="shared" si="62"/>
        <v>0.73187768508113227</v>
      </c>
      <c r="L420" s="57">
        <f t="shared" si="63"/>
        <v>-0.92944812419531297</v>
      </c>
      <c r="M420" s="57">
        <f t="shared" si="64"/>
        <v>0.17425418065178713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205</v>
      </c>
      <c r="C421" s="51" t="s">
        <v>206</v>
      </c>
      <c r="D421" s="56">
        <v>474930</v>
      </c>
      <c r="E421" s="56">
        <v>474930</v>
      </c>
      <c r="F421" s="56">
        <v>126.28</v>
      </c>
      <c r="G421" s="56">
        <v>126.28</v>
      </c>
      <c r="H421" s="56">
        <v>1071.99</v>
      </c>
      <c r="I421" s="56">
        <f t="shared" si="60"/>
        <v>1198.27</v>
      </c>
      <c r="J421" s="56">
        <f t="shared" si="61"/>
        <v>473731.73</v>
      </c>
      <c r="K421" s="57">
        <f t="shared" si="62"/>
        <v>0.99747695449855767</v>
      </c>
      <c r="L421" s="57">
        <f t="shared" si="63"/>
        <v>-0.99973410818436392</v>
      </c>
      <c r="M421" s="57">
        <f t="shared" si="64"/>
        <v>-0.99680929821236819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207</v>
      </c>
      <c r="C422" s="51" t="s">
        <v>208</v>
      </c>
      <c r="D422" s="56">
        <v>44847</v>
      </c>
      <c r="E422" s="56">
        <v>44847</v>
      </c>
      <c r="F422" s="56">
        <v>0</v>
      </c>
      <c r="G422" s="56">
        <v>0</v>
      </c>
      <c r="H422" s="56">
        <v>0</v>
      </c>
      <c r="I422" s="56">
        <f t="shared" si="60"/>
        <v>0</v>
      </c>
      <c r="J422" s="56">
        <f t="shared" si="61"/>
        <v>44847</v>
      </c>
      <c r="K422" s="57">
        <f t="shared" si="62"/>
        <v>1</v>
      </c>
      <c r="L422" s="57">
        <f t="shared" si="63"/>
        <v>-1</v>
      </c>
      <c r="M422" s="57">
        <f t="shared" si="64"/>
        <v>-1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209</v>
      </c>
      <c r="C423" s="51" t="s">
        <v>210</v>
      </c>
      <c r="D423" s="56">
        <v>6113571.0599999996</v>
      </c>
      <c r="E423" s="56">
        <v>8563571.0599999987</v>
      </c>
      <c r="F423" s="56">
        <v>139643.82999999999</v>
      </c>
      <c r="G423" s="56">
        <v>157784.83000000002</v>
      </c>
      <c r="H423" s="56">
        <v>2067644.01</v>
      </c>
      <c r="I423" s="56">
        <f t="shared" si="60"/>
        <v>2225428.84</v>
      </c>
      <c r="J423" s="56">
        <f t="shared" si="61"/>
        <v>6338142.2199999988</v>
      </c>
      <c r="K423" s="57">
        <f t="shared" si="62"/>
        <v>0.74012840853334383</v>
      </c>
      <c r="L423" s="57">
        <f t="shared" si="63"/>
        <v>-0.98369327129750006</v>
      </c>
      <c r="M423" s="57">
        <f t="shared" si="64"/>
        <v>-0.77889855216545612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213</v>
      </c>
      <c r="C424" s="51" t="s">
        <v>214</v>
      </c>
      <c r="D424" s="56">
        <v>0</v>
      </c>
      <c r="E424" s="56">
        <v>10000</v>
      </c>
      <c r="F424" s="56">
        <v>0</v>
      </c>
      <c r="G424" s="56">
        <v>0</v>
      </c>
      <c r="H424" s="56">
        <v>8580.57</v>
      </c>
      <c r="I424" s="56">
        <f t="shared" si="60"/>
        <v>8580.57</v>
      </c>
      <c r="J424" s="56">
        <f t="shared" si="61"/>
        <v>1419.4300000000003</v>
      </c>
      <c r="K424" s="57">
        <f t="shared" si="62"/>
        <v>0.14194300000000004</v>
      </c>
      <c r="L424" s="57">
        <f t="shared" si="63"/>
        <v>-1</v>
      </c>
      <c r="M424" s="57">
        <f t="shared" si="64"/>
        <v>-1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275</v>
      </c>
      <c r="C425" s="51" t="s">
        <v>276</v>
      </c>
      <c r="D425" s="56">
        <v>22500000</v>
      </c>
      <c r="E425" s="56">
        <v>22500000</v>
      </c>
      <c r="F425" s="56">
        <v>2055761.97</v>
      </c>
      <c r="G425" s="56">
        <v>3846526.33</v>
      </c>
      <c r="H425" s="56">
        <v>16348473.67</v>
      </c>
      <c r="I425" s="56">
        <f t="shared" si="60"/>
        <v>20195000</v>
      </c>
      <c r="J425" s="56">
        <f t="shared" si="61"/>
        <v>2305000</v>
      </c>
      <c r="K425" s="57">
        <f t="shared" si="62"/>
        <v>0.10244444444444445</v>
      </c>
      <c r="L425" s="57">
        <f t="shared" si="63"/>
        <v>-0.90863280133333335</v>
      </c>
      <c r="M425" s="57">
        <f t="shared" si="64"/>
        <v>1.0514807093333334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387</v>
      </c>
      <c r="C426" s="51" t="s">
        <v>388</v>
      </c>
      <c r="D426" s="56">
        <v>2500000</v>
      </c>
      <c r="E426" s="56">
        <v>2500000</v>
      </c>
      <c r="F426" s="56">
        <v>113849.36</v>
      </c>
      <c r="G426" s="56">
        <v>353857.82</v>
      </c>
      <c r="H426" s="56">
        <v>1846142.18</v>
      </c>
      <c r="I426" s="56">
        <f t="shared" si="60"/>
        <v>2200000</v>
      </c>
      <c r="J426" s="56">
        <f t="shared" si="61"/>
        <v>300000</v>
      </c>
      <c r="K426" s="57">
        <f t="shared" si="62"/>
        <v>0.12</v>
      </c>
      <c r="L426" s="57">
        <f t="shared" si="63"/>
        <v>-0.95446025600000006</v>
      </c>
      <c r="M426" s="57">
        <f t="shared" si="64"/>
        <v>0.69851753599999999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389</v>
      </c>
      <c r="C427" s="51" t="s">
        <v>390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60"/>
        <v>0</v>
      </c>
      <c r="J427" s="56">
        <f t="shared" si="61"/>
        <v>0</v>
      </c>
      <c r="K427" s="57" t="str">
        <f t="shared" si="62"/>
        <v>NA</v>
      </c>
      <c r="L427" s="57" t="str">
        <f t="shared" si="63"/>
        <v>NA</v>
      </c>
      <c r="M427" s="57" t="str">
        <f t="shared" si="64"/>
        <v>NA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221</v>
      </c>
      <c r="C428" s="51" t="s">
        <v>222</v>
      </c>
      <c r="D428" s="56">
        <v>9000</v>
      </c>
      <c r="E428" s="56">
        <v>9000</v>
      </c>
      <c r="F428" s="56">
        <v>0</v>
      </c>
      <c r="G428" s="56">
        <v>0</v>
      </c>
      <c r="H428" s="56">
        <v>0</v>
      </c>
      <c r="I428" s="56">
        <f t="shared" si="60"/>
        <v>0</v>
      </c>
      <c r="J428" s="56">
        <f t="shared" si="61"/>
        <v>9000</v>
      </c>
      <c r="K428" s="57">
        <f t="shared" si="62"/>
        <v>1</v>
      </c>
      <c r="L428" s="57">
        <f t="shared" si="63"/>
        <v>-1</v>
      </c>
      <c r="M428" s="57">
        <f t="shared" si="64"/>
        <v>-1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223</v>
      </c>
      <c r="C429" s="51" t="s">
        <v>224</v>
      </c>
      <c r="D429" s="56">
        <v>67000</v>
      </c>
      <c r="E429" s="56">
        <v>67000</v>
      </c>
      <c r="F429" s="56">
        <v>242308.75</v>
      </c>
      <c r="G429" s="56">
        <v>263366.25</v>
      </c>
      <c r="H429" s="56">
        <v>101591.77000000002</v>
      </c>
      <c r="I429" s="56">
        <f t="shared" si="60"/>
        <v>364958.02</v>
      </c>
      <c r="J429" s="56">
        <f t="shared" si="61"/>
        <v>-297958.02</v>
      </c>
      <c r="K429" s="57">
        <f t="shared" si="62"/>
        <v>-4.4471346268656715</v>
      </c>
      <c r="L429" s="57">
        <f t="shared" si="63"/>
        <v>2.6165485074626864</v>
      </c>
      <c r="M429" s="57">
        <f t="shared" si="64"/>
        <v>46.17007462686567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225</v>
      </c>
      <c r="C430" s="51" t="s">
        <v>226</v>
      </c>
      <c r="D430" s="56">
        <v>0</v>
      </c>
      <c r="E430" s="56">
        <v>0</v>
      </c>
      <c r="F430" s="56">
        <v>234195.63</v>
      </c>
      <c r="G430" s="56">
        <v>241440.85</v>
      </c>
      <c r="H430" s="56">
        <v>55363.699999999983</v>
      </c>
      <c r="I430" s="56">
        <f t="shared" si="60"/>
        <v>296804.55</v>
      </c>
      <c r="J430" s="56">
        <f t="shared" si="61"/>
        <v>-296804.55</v>
      </c>
      <c r="K430" s="57" t="str">
        <f t="shared" si="62"/>
        <v>NA</v>
      </c>
      <c r="L430" s="57" t="str">
        <f t="shared" si="63"/>
        <v>NA</v>
      </c>
      <c r="M430" s="57" t="str">
        <f t="shared" si="64"/>
        <v>NA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227</v>
      </c>
      <c r="C431" s="51" t="s">
        <v>228</v>
      </c>
      <c r="D431" s="56">
        <v>9616737.5500000007</v>
      </c>
      <c r="E431" s="56">
        <v>7086737.5499999998</v>
      </c>
      <c r="F431" s="56">
        <v>3219910.01</v>
      </c>
      <c r="G431" s="56">
        <v>3276535.49</v>
      </c>
      <c r="H431" s="56">
        <v>472063.57999999996</v>
      </c>
      <c r="I431" s="56">
        <f t="shared" si="60"/>
        <v>3748599.0700000003</v>
      </c>
      <c r="J431" s="56">
        <f t="shared" si="61"/>
        <v>3338138.4799999995</v>
      </c>
      <c r="K431" s="57">
        <f t="shared" si="62"/>
        <v>0.47104022922367145</v>
      </c>
      <c r="L431" s="57">
        <f t="shared" si="63"/>
        <v>-0.5456428310936956</v>
      </c>
      <c r="M431" s="57">
        <f t="shared" si="64"/>
        <v>4.5481701703486959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391</v>
      </c>
      <c r="C432" s="51" t="s">
        <v>392</v>
      </c>
      <c r="D432" s="56">
        <v>750000</v>
      </c>
      <c r="E432" s="56">
        <v>750000</v>
      </c>
      <c r="F432" s="56">
        <v>0</v>
      </c>
      <c r="G432" s="56">
        <v>0</v>
      </c>
      <c r="H432" s="56">
        <v>0</v>
      </c>
      <c r="I432" s="56">
        <f t="shared" si="60"/>
        <v>0</v>
      </c>
      <c r="J432" s="56">
        <f t="shared" si="61"/>
        <v>750000</v>
      </c>
      <c r="K432" s="57">
        <f t="shared" si="62"/>
        <v>1</v>
      </c>
      <c r="L432" s="57">
        <f t="shared" si="63"/>
        <v>-1</v>
      </c>
      <c r="M432" s="57">
        <f t="shared" si="64"/>
        <v>-1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393</v>
      </c>
      <c r="C433" s="51" t="s">
        <v>394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60"/>
        <v>0</v>
      </c>
      <c r="J433" s="56">
        <f t="shared" si="61"/>
        <v>0</v>
      </c>
      <c r="K433" s="57" t="str">
        <f t="shared" si="62"/>
        <v>NA</v>
      </c>
      <c r="L433" s="57" t="str">
        <f t="shared" si="63"/>
        <v>NA</v>
      </c>
      <c r="M433" s="57" t="str">
        <f t="shared" si="64"/>
        <v>NA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229</v>
      </c>
      <c r="C434" s="51" t="s">
        <v>230</v>
      </c>
      <c r="D434" s="56">
        <v>2957126.25</v>
      </c>
      <c r="E434" s="56">
        <v>2957126.25</v>
      </c>
      <c r="F434" s="56">
        <v>0</v>
      </c>
      <c r="G434" s="56">
        <v>0</v>
      </c>
      <c r="H434" s="56">
        <v>6374</v>
      </c>
      <c r="I434" s="56">
        <f t="shared" si="60"/>
        <v>6374</v>
      </c>
      <c r="J434" s="56">
        <f t="shared" si="61"/>
        <v>2950752.25</v>
      </c>
      <c r="K434" s="57">
        <f t="shared" si="62"/>
        <v>0.99784452895780151</v>
      </c>
      <c r="L434" s="57">
        <f t="shared" si="63"/>
        <v>-1</v>
      </c>
      <c r="M434" s="57">
        <f t="shared" si="64"/>
        <v>-1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231</v>
      </c>
      <c r="C435" s="51" t="s">
        <v>232</v>
      </c>
      <c r="D435" s="56">
        <v>193185</v>
      </c>
      <c r="E435" s="56">
        <v>203185</v>
      </c>
      <c r="F435" s="56">
        <v>0</v>
      </c>
      <c r="G435" s="56">
        <v>0</v>
      </c>
      <c r="H435" s="56">
        <v>39072.339999999997</v>
      </c>
      <c r="I435" s="56">
        <f t="shared" si="60"/>
        <v>39072.339999999997</v>
      </c>
      <c r="J435" s="56">
        <f t="shared" si="61"/>
        <v>164112.66</v>
      </c>
      <c r="K435" s="57">
        <f t="shared" si="62"/>
        <v>0.80770066687993702</v>
      </c>
      <c r="L435" s="57">
        <f t="shared" si="63"/>
        <v>-1</v>
      </c>
      <c r="M435" s="57">
        <f t="shared" si="64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233</v>
      </c>
      <c r="C436" s="51" t="s">
        <v>234</v>
      </c>
      <c r="D436" s="56">
        <v>538678.74</v>
      </c>
      <c r="E436" s="56">
        <v>538678.74</v>
      </c>
      <c r="F436" s="56">
        <v>0</v>
      </c>
      <c r="G436" s="56">
        <v>0</v>
      </c>
      <c r="H436" s="56">
        <v>0</v>
      </c>
      <c r="I436" s="56">
        <f t="shared" si="60"/>
        <v>0</v>
      </c>
      <c r="J436" s="56">
        <f t="shared" si="61"/>
        <v>538678.74</v>
      </c>
      <c r="K436" s="57">
        <f t="shared" si="62"/>
        <v>1</v>
      </c>
      <c r="L436" s="57">
        <f t="shared" si="63"/>
        <v>-1</v>
      </c>
      <c r="M436" s="57">
        <f t="shared" si="64"/>
        <v>-1</v>
      </c>
      <c r="R436" s="53"/>
      <c r="S436" s="53"/>
      <c r="T436" s="53"/>
      <c r="U436" s="53"/>
      <c r="V436" s="53"/>
    </row>
    <row r="437" spans="1:22" s="51" customFormat="1" x14ac:dyDescent="0.2">
      <c r="A437" s="63" t="s">
        <v>395</v>
      </c>
      <c r="B437" s="74"/>
      <c r="C437" s="63"/>
      <c r="D437" s="64">
        <v>261443898.85000002</v>
      </c>
      <c r="E437" s="64">
        <v>261393898.85000002</v>
      </c>
      <c r="F437" s="64">
        <v>17568073.750000004</v>
      </c>
      <c r="G437" s="64">
        <v>32587399.330000006</v>
      </c>
      <c r="H437" s="64">
        <v>48076289.400000006</v>
      </c>
      <c r="I437" s="64">
        <f t="shared" si="60"/>
        <v>80663688.730000019</v>
      </c>
      <c r="J437" s="64">
        <f t="shared" si="61"/>
        <v>180730210.12</v>
      </c>
      <c r="K437" s="65">
        <f t="shared" si="62"/>
        <v>0.6914094434304735</v>
      </c>
      <c r="L437" s="65">
        <f t="shared" si="63"/>
        <v>-0.9327908041186479</v>
      </c>
      <c r="M437" s="65">
        <f t="shared" si="64"/>
        <v>0.49601346351393633</v>
      </c>
      <c r="R437" s="53"/>
      <c r="S437" s="53"/>
      <c r="T437" s="53"/>
      <c r="U437" s="53"/>
      <c r="V437" s="53"/>
    </row>
    <row r="438" spans="1:22" s="51" customFormat="1" x14ac:dyDescent="0.2">
      <c r="A438" s="51" t="s">
        <v>396</v>
      </c>
      <c r="B438" s="66" t="s">
        <v>397</v>
      </c>
      <c r="C438" s="51" t="s">
        <v>398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60"/>
        <v>0</v>
      </c>
      <c r="J438" s="56">
        <f t="shared" si="61"/>
        <v>0</v>
      </c>
      <c r="K438" s="57" t="str">
        <f t="shared" si="62"/>
        <v>NA</v>
      </c>
      <c r="L438" s="57" t="str">
        <f t="shared" si="63"/>
        <v>NA</v>
      </c>
      <c r="M438" s="57" t="str">
        <f t="shared" si="64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149</v>
      </c>
      <c r="C439" s="51" t="s">
        <v>150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60"/>
        <v>0</v>
      </c>
      <c r="J439" s="56">
        <f t="shared" si="61"/>
        <v>0</v>
      </c>
      <c r="K439" s="57" t="str">
        <f t="shared" si="62"/>
        <v>NA</v>
      </c>
      <c r="L439" s="57" t="str">
        <f t="shared" si="63"/>
        <v>NA</v>
      </c>
      <c r="M439" s="57" t="str">
        <f t="shared" si="64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151</v>
      </c>
      <c r="C440" s="51" t="s">
        <v>152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60"/>
        <v>0</v>
      </c>
      <c r="J440" s="56">
        <f t="shared" si="61"/>
        <v>0</v>
      </c>
      <c r="K440" s="57" t="str">
        <f t="shared" si="62"/>
        <v>NA</v>
      </c>
      <c r="L440" s="57" t="str">
        <f t="shared" si="63"/>
        <v>NA</v>
      </c>
      <c r="M440" s="57" t="str">
        <f t="shared" si="64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167</v>
      </c>
      <c r="C441" s="51" t="s">
        <v>168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0"/>
        <v>0</v>
      </c>
      <c r="J441" s="56">
        <f t="shared" si="61"/>
        <v>0</v>
      </c>
      <c r="K441" s="57" t="str">
        <f t="shared" si="62"/>
        <v>NA</v>
      </c>
      <c r="L441" s="57" t="str">
        <f t="shared" si="63"/>
        <v>NA</v>
      </c>
      <c r="M441" s="57" t="str">
        <f t="shared" si="64"/>
        <v>NA</v>
      </c>
      <c r="R441" s="53"/>
      <c r="S441" s="53"/>
      <c r="T441" s="53"/>
      <c r="U441" s="53"/>
      <c r="V441" s="53"/>
    </row>
    <row r="442" spans="1:22" s="51" customFormat="1" x14ac:dyDescent="0.2">
      <c r="A442" s="63" t="s">
        <v>399</v>
      </c>
      <c r="B442" s="74"/>
      <c r="C442" s="63"/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f t="shared" si="60"/>
        <v>0</v>
      </c>
      <c r="J442" s="64">
        <f t="shared" si="61"/>
        <v>0</v>
      </c>
      <c r="K442" s="65" t="str">
        <f t="shared" si="62"/>
        <v>NA</v>
      </c>
      <c r="L442" s="65" t="str">
        <f t="shared" si="63"/>
        <v>NA</v>
      </c>
      <c r="M442" s="65" t="str">
        <f t="shared" si="64"/>
        <v>NA</v>
      </c>
      <c r="R442" s="53"/>
      <c r="S442" s="53"/>
      <c r="T442" s="53"/>
      <c r="U442" s="53"/>
      <c r="V442" s="53"/>
    </row>
    <row r="443" spans="1:22" s="51" customFormat="1" x14ac:dyDescent="0.2">
      <c r="A443" s="51" t="s">
        <v>400</v>
      </c>
      <c r="B443" s="66" t="s">
        <v>102</v>
      </c>
      <c r="C443" s="51" t="s">
        <v>103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60"/>
        <v>0</v>
      </c>
      <c r="J443" s="56">
        <f t="shared" si="61"/>
        <v>0</v>
      </c>
      <c r="K443" s="57" t="str">
        <f t="shared" si="62"/>
        <v>NA</v>
      </c>
      <c r="L443" s="57" t="str">
        <f t="shared" si="63"/>
        <v>NA</v>
      </c>
      <c r="M443" s="57" t="str">
        <f t="shared" si="64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109</v>
      </c>
      <c r="C444" s="51" t="s">
        <v>110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60"/>
        <v>0</v>
      </c>
      <c r="J444" s="56">
        <f t="shared" si="61"/>
        <v>0</v>
      </c>
      <c r="K444" s="57" t="str">
        <f t="shared" si="62"/>
        <v>NA</v>
      </c>
      <c r="L444" s="57" t="str">
        <f t="shared" si="63"/>
        <v>NA</v>
      </c>
      <c r="M444" s="57" t="str">
        <f t="shared" si="64"/>
        <v>NA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119</v>
      </c>
      <c r="C445" s="51" t="s">
        <v>120</v>
      </c>
      <c r="D445" s="56">
        <v>150747</v>
      </c>
      <c r="E445" s="56">
        <v>150747</v>
      </c>
      <c r="F445" s="56">
        <v>0</v>
      </c>
      <c r="G445" s="56">
        <v>0</v>
      </c>
      <c r="H445" s="56">
        <v>0</v>
      </c>
      <c r="I445" s="56">
        <f t="shared" si="60"/>
        <v>0</v>
      </c>
      <c r="J445" s="56">
        <f t="shared" si="61"/>
        <v>150747</v>
      </c>
      <c r="K445" s="57">
        <f t="shared" si="62"/>
        <v>1</v>
      </c>
      <c r="L445" s="57">
        <f t="shared" si="63"/>
        <v>-1</v>
      </c>
      <c r="M445" s="57">
        <f t="shared" si="64"/>
        <v>-1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267</v>
      </c>
      <c r="C446" s="51" t="s">
        <v>268</v>
      </c>
      <c r="D446" s="56">
        <v>22028385.77</v>
      </c>
      <c r="E446" s="56">
        <v>22028385.77</v>
      </c>
      <c r="F446" s="56">
        <v>146623.63</v>
      </c>
      <c r="G446" s="56">
        <v>149116</v>
      </c>
      <c r="H446" s="56">
        <v>70308.399999999994</v>
      </c>
      <c r="I446" s="56">
        <f t="shared" si="60"/>
        <v>219424.4</v>
      </c>
      <c r="J446" s="56">
        <f t="shared" si="61"/>
        <v>21808961.370000001</v>
      </c>
      <c r="K446" s="57">
        <f t="shared" si="62"/>
        <v>0.99003901591832355</v>
      </c>
      <c r="L446" s="57">
        <f t="shared" si="63"/>
        <v>-0.99334387768895516</v>
      </c>
      <c r="M446" s="57">
        <f t="shared" si="64"/>
        <v>-0.91876880954041873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331</v>
      </c>
      <c r="C447" s="51" t="s">
        <v>332</v>
      </c>
      <c r="D447" s="56">
        <v>7684719.2799999993</v>
      </c>
      <c r="E447" s="56">
        <v>7684719.2799999993</v>
      </c>
      <c r="F447" s="56">
        <v>599706.54</v>
      </c>
      <c r="G447" s="56">
        <v>1146879.54</v>
      </c>
      <c r="H447" s="56">
        <v>0</v>
      </c>
      <c r="I447" s="56">
        <f t="shared" si="60"/>
        <v>1146879.54</v>
      </c>
      <c r="J447" s="56">
        <f t="shared" si="61"/>
        <v>6537839.7399999993</v>
      </c>
      <c r="K447" s="57">
        <f t="shared" si="62"/>
        <v>0.85075843395023787</v>
      </c>
      <c r="L447" s="57">
        <f t="shared" si="63"/>
        <v>-0.92196116498870995</v>
      </c>
      <c r="M447" s="57">
        <f t="shared" si="64"/>
        <v>0.79089879259714491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137</v>
      </c>
      <c r="C448" s="51" t="s">
        <v>138</v>
      </c>
      <c r="D448" s="56">
        <v>1534908.8</v>
      </c>
      <c r="E448" s="56">
        <v>1534908.8</v>
      </c>
      <c r="F448" s="56">
        <v>129935.09</v>
      </c>
      <c r="G448" s="56">
        <v>261082.84999999998</v>
      </c>
      <c r="H448" s="56">
        <v>0</v>
      </c>
      <c r="I448" s="56">
        <f t="shared" si="60"/>
        <v>261082.84999999998</v>
      </c>
      <c r="J448" s="56">
        <f t="shared" si="61"/>
        <v>1273825.9500000002</v>
      </c>
      <c r="K448" s="57">
        <f t="shared" si="62"/>
        <v>0.8299033467004685</v>
      </c>
      <c r="L448" s="57">
        <f t="shared" si="63"/>
        <v>-0.91534670333507762</v>
      </c>
      <c r="M448" s="57">
        <f t="shared" si="64"/>
        <v>1.0411598395943784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139</v>
      </c>
      <c r="C449" s="51" t="s">
        <v>140</v>
      </c>
      <c r="D449" s="56">
        <v>139939</v>
      </c>
      <c r="E449" s="56">
        <v>139939</v>
      </c>
      <c r="F449" s="56">
        <v>17325.2</v>
      </c>
      <c r="G449" s="56">
        <v>34773.97</v>
      </c>
      <c r="H449" s="56">
        <v>0</v>
      </c>
      <c r="I449" s="56">
        <f t="shared" si="60"/>
        <v>34773.97</v>
      </c>
      <c r="J449" s="56">
        <f t="shared" si="61"/>
        <v>105165.03</v>
      </c>
      <c r="K449" s="57">
        <f t="shared" si="62"/>
        <v>0.75150622771350373</v>
      </c>
      <c r="L449" s="57">
        <f t="shared" si="63"/>
        <v>-0.87619462765919442</v>
      </c>
      <c r="M449" s="57">
        <f t="shared" si="64"/>
        <v>1.9819252674379548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141</v>
      </c>
      <c r="C450" s="51" t="s">
        <v>142</v>
      </c>
      <c r="D450" s="56">
        <v>2627948</v>
      </c>
      <c r="E450" s="56">
        <v>2627948</v>
      </c>
      <c r="F450" s="56">
        <v>-114.04</v>
      </c>
      <c r="G450" s="56">
        <v>60.96</v>
      </c>
      <c r="H450" s="56">
        <v>0</v>
      </c>
      <c r="I450" s="56">
        <f t="shared" si="60"/>
        <v>60.96</v>
      </c>
      <c r="J450" s="56">
        <f t="shared" si="61"/>
        <v>2627887.04</v>
      </c>
      <c r="K450" s="57">
        <f t="shared" si="62"/>
        <v>0.99997680319397497</v>
      </c>
      <c r="L450" s="57">
        <f t="shared" si="63"/>
        <v>-1.0000433950747885</v>
      </c>
      <c r="M450" s="57">
        <f t="shared" si="64"/>
        <v>-0.99972163832769911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143</v>
      </c>
      <c r="C451" s="51" t="s">
        <v>144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60"/>
        <v>0</v>
      </c>
      <c r="J451" s="56">
        <f t="shared" si="61"/>
        <v>0</v>
      </c>
      <c r="K451" s="57" t="str">
        <f t="shared" si="62"/>
        <v>NA</v>
      </c>
      <c r="L451" s="57" t="str">
        <f t="shared" si="63"/>
        <v>NA</v>
      </c>
      <c r="M451" s="57" t="str">
        <f t="shared" si="64"/>
        <v>NA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147</v>
      </c>
      <c r="C452" s="51" t="s">
        <v>148</v>
      </c>
      <c r="D452" s="56">
        <v>14481875</v>
      </c>
      <c r="E452" s="56">
        <v>14481875</v>
      </c>
      <c r="F452" s="56">
        <v>124253.55999999998</v>
      </c>
      <c r="G452" s="56">
        <v>227103.44</v>
      </c>
      <c r="H452" s="56">
        <v>0</v>
      </c>
      <c r="I452" s="56">
        <f t="shared" si="60"/>
        <v>227103.44</v>
      </c>
      <c r="J452" s="56">
        <f t="shared" si="61"/>
        <v>14254771.560000001</v>
      </c>
      <c r="K452" s="57">
        <f t="shared" si="62"/>
        <v>0.98431809140736271</v>
      </c>
      <c r="L452" s="57">
        <f t="shared" si="63"/>
        <v>-0.99142006404557415</v>
      </c>
      <c r="M452" s="57">
        <f t="shared" si="64"/>
        <v>-0.81181709688835191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149</v>
      </c>
      <c r="C453" s="51" t="s">
        <v>150</v>
      </c>
      <c r="D453" s="56">
        <v>0</v>
      </c>
      <c r="E453" s="56">
        <v>0</v>
      </c>
      <c r="F453" s="56">
        <v>14559.880000000001</v>
      </c>
      <c r="G453" s="56">
        <v>26443.39</v>
      </c>
      <c r="H453" s="56">
        <v>0</v>
      </c>
      <c r="I453" s="56">
        <f t="shared" si="60"/>
        <v>26443.39</v>
      </c>
      <c r="J453" s="56">
        <f t="shared" si="61"/>
        <v>-26443.39</v>
      </c>
      <c r="K453" s="57" t="str">
        <f t="shared" si="62"/>
        <v>NA</v>
      </c>
      <c r="L453" s="57" t="str">
        <f t="shared" si="63"/>
        <v>NA</v>
      </c>
      <c r="M453" s="57" t="str">
        <f t="shared" si="64"/>
        <v>NA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151</v>
      </c>
      <c r="C454" s="51" t="s">
        <v>152</v>
      </c>
      <c r="D454" s="56">
        <v>6489584.9799999995</v>
      </c>
      <c r="E454" s="56">
        <v>6489584.9799999995</v>
      </c>
      <c r="F454" s="56">
        <v>132564.69</v>
      </c>
      <c r="G454" s="56">
        <v>254187.56</v>
      </c>
      <c r="H454" s="56">
        <v>0</v>
      </c>
      <c r="I454" s="56">
        <f t="shared" si="60"/>
        <v>254187.56</v>
      </c>
      <c r="J454" s="56">
        <f t="shared" si="61"/>
        <v>6235397.4199999999</v>
      </c>
      <c r="K454" s="57">
        <f t="shared" si="62"/>
        <v>0.96083146136719522</v>
      </c>
      <c r="L454" s="57">
        <f t="shared" si="63"/>
        <v>-0.97957270142720276</v>
      </c>
      <c r="M454" s="57">
        <f t="shared" si="64"/>
        <v>-0.52997753640634193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155</v>
      </c>
      <c r="C455" s="51" t="s">
        <v>156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f t="shared" si="60"/>
        <v>0</v>
      </c>
      <c r="J455" s="56">
        <f t="shared" si="61"/>
        <v>0</v>
      </c>
      <c r="K455" s="57" t="str">
        <f t="shared" si="62"/>
        <v>NA</v>
      </c>
      <c r="L455" s="57" t="str">
        <f t="shared" si="63"/>
        <v>NA</v>
      </c>
      <c r="M455" s="57" t="str">
        <f t="shared" si="64"/>
        <v>NA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289</v>
      </c>
      <c r="C456" s="51" t="s">
        <v>290</v>
      </c>
      <c r="D456" s="56">
        <v>700000</v>
      </c>
      <c r="E456" s="56">
        <v>700000</v>
      </c>
      <c r="F456" s="56">
        <v>0</v>
      </c>
      <c r="G456" s="56">
        <v>0</v>
      </c>
      <c r="H456" s="56">
        <v>0</v>
      </c>
      <c r="I456" s="56">
        <f t="shared" si="60"/>
        <v>0</v>
      </c>
      <c r="J456" s="56">
        <f t="shared" si="61"/>
        <v>700000</v>
      </c>
      <c r="K456" s="57">
        <f t="shared" si="62"/>
        <v>1</v>
      </c>
      <c r="L456" s="57">
        <f t="shared" si="63"/>
        <v>-1</v>
      </c>
      <c r="M456" s="57">
        <f t="shared" si="64"/>
        <v>-1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165</v>
      </c>
      <c r="C457" s="51" t="s">
        <v>166</v>
      </c>
      <c r="D457" s="56">
        <v>0</v>
      </c>
      <c r="E457" s="56">
        <v>0</v>
      </c>
      <c r="F457" s="56">
        <v>15655.69</v>
      </c>
      <c r="G457" s="56">
        <v>17853.420000000002</v>
      </c>
      <c r="H457" s="56">
        <v>0</v>
      </c>
      <c r="I457" s="56">
        <f t="shared" si="60"/>
        <v>17853.420000000002</v>
      </c>
      <c r="J457" s="56">
        <f t="shared" si="61"/>
        <v>-17853.420000000002</v>
      </c>
      <c r="K457" s="57" t="str">
        <f t="shared" si="62"/>
        <v>NA</v>
      </c>
      <c r="L457" s="57" t="str">
        <f t="shared" si="63"/>
        <v>NA</v>
      </c>
      <c r="M457" s="57" t="str">
        <f t="shared" si="64"/>
        <v>NA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167</v>
      </c>
      <c r="C458" s="51" t="s">
        <v>168</v>
      </c>
      <c r="D458" s="56">
        <v>830098.71000000008</v>
      </c>
      <c r="E458" s="56">
        <v>830098.71000000008</v>
      </c>
      <c r="F458" s="56">
        <v>16310.64</v>
      </c>
      <c r="G458" s="56">
        <v>28491.080000000005</v>
      </c>
      <c r="H458" s="56">
        <v>0</v>
      </c>
      <c r="I458" s="56">
        <f t="shared" si="60"/>
        <v>28491.080000000005</v>
      </c>
      <c r="J458" s="56">
        <f t="shared" si="61"/>
        <v>801607.63000000012</v>
      </c>
      <c r="K458" s="57">
        <f t="shared" si="62"/>
        <v>0.96567747948915628</v>
      </c>
      <c r="L458" s="57">
        <f t="shared" si="63"/>
        <v>-0.9803509633209766</v>
      </c>
      <c r="M458" s="57">
        <f t="shared" si="64"/>
        <v>-0.58812975386987409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169</v>
      </c>
      <c r="C459" s="51" t="s">
        <v>170</v>
      </c>
      <c r="D459" s="56">
        <v>1593000</v>
      </c>
      <c r="E459" s="56">
        <v>1593000</v>
      </c>
      <c r="F459" s="56">
        <v>39770</v>
      </c>
      <c r="G459" s="56">
        <v>39770</v>
      </c>
      <c r="H459" s="56">
        <v>2165</v>
      </c>
      <c r="I459" s="56">
        <f t="shared" si="60"/>
        <v>41935</v>
      </c>
      <c r="J459" s="56">
        <f t="shared" si="61"/>
        <v>1551065</v>
      </c>
      <c r="K459" s="57">
        <f t="shared" si="62"/>
        <v>0.97367545511613307</v>
      </c>
      <c r="L459" s="57">
        <f t="shared" si="63"/>
        <v>-0.97503452605147523</v>
      </c>
      <c r="M459" s="57">
        <f t="shared" si="64"/>
        <v>-0.70041431261770248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171</v>
      </c>
      <c r="C460" s="51" t="s">
        <v>172</v>
      </c>
      <c r="D460" s="56">
        <v>36000</v>
      </c>
      <c r="E460" s="56">
        <v>36000</v>
      </c>
      <c r="F460" s="56">
        <v>0</v>
      </c>
      <c r="G460" s="56">
        <v>0</v>
      </c>
      <c r="H460" s="56">
        <v>0</v>
      </c>
      <c r="I460" s="56">
        <f t="shared" si="60"/>
        <v>0</v>
      </c>
      <c r="J460" s="56">
        <f t="shared" si="61"/>
        <v>36000</v>
      </c>
      <c r="K460" s="57">
        <f t="shared" si="62"/>
        <v>1</v>
      </c>
      <c r="L460" s="57">
        <f t="shared" si="63"/>
        <v>-1</v>
      </c>
      <c r="M460" s="57">
        <f t="shared" si="64"/>
        <v>-1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293</v>
      </c>
      <c r="C461" s="51" t="s">
        <v>294</v>
      </c>
      <c r="D461" s="56">
        <v>25000</v>
      </c>
      <c r="E461" s="56">
        <v>25000</v>
      </c>
      <c r="F461" s="56">
        <v>0</v>
      </c>
      <c r="G461" s="56">
        <v>0</v>
      </c>
      <c r="H461" s="56">
        <v>0</v>
      </c>
      <c r="I461" s="56">
        <f t="shared" si="60"/>
        <v>0</v>
      </c>
      <c r="J461" s="56">
        <f t="shared" si="61"/>
        <v>25000</v>
      </c>
      <c r="K461" s="57">
        <f t="shared" si="62"/>
        <v>1</v>
      </c>
      <c r="L461" s="57">
        <f t="shared" si="63"/>
        <v>-1</v>
      </c>
      <c r="M461" s="57">
        <f t="shared" si="64"/>
        <v>-1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177</v>
      </c>
      <c r="C462" s="51" t="s">
        <v>178</v>
      </c>
      <c r="D462" s="56">
        <v>2766000</v>
      </c>
      <c r="E462" s="56">
        <v>2766000</v>
      </c>
      <c r="F462" s="56">
        <v>0</v>
      </c>
      <c r="G462" s="56">
        <v>0</v>
      </c>
      <c r="H462" s="56">
        <v>6415.97</v>
      </c>
      <c r="I462" s="56">
        <f t="shared" si="60"/>
        <v>6415.97</v>
      </c>
      <c r="J462" s="56">
        <f t="shared" si="61"/>
        <v>2759584.03</v>
      </c>
      <c r="K462" s="57">
        <f t="shared" si="62"/>
        <v>0.99768041576283439</v>
      </c>
      <c r="L462" s="57">
        <f t="shared" si="63"/>
        <v>-1</v>
      </c>
      <c r="M462" s="57">
        <f t="shared" si="64"/>
        <v>-1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181</v>
      </c>
      <c r="C463" s="51" t="s">
        <v>182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60"/>
        <v>0</v>
      </c>
      <c r="J463" s="56">
        <f t="shared" si="61"/>
        <v>0</v>
      </c>
      <c r="K463" s="57" t="str">
        <f t="shared" si="62"/>
        <v>NA</v>
      </c>
      <c r="L463" s="57" t="str">
        <f t="shared" si="63"/>
        <v>NA</v>
      </c>
      <c r="M463" s="57" t="str">
        <f t="shared" si="64"/>
        <v>NA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257</v>
      </c>
      <c r="C464" s="51" t="s">
        <v>258</v>
      </c>
      <c r="D464" s="56">
        <v>1478000</v>
      </c>
      <c r="E464" s="56">
        <v>1478000</v>
      </c>
      <c r="F464" s="56">
        <v>4099</v>
      </c>
      <c r="G464" s="56">
        <v>12084</v>
      </c>
      <c r="H464" s="56">
        <v>207016</v>
      </c>
      <c r="I464" s="56">
        <f t="shared" si="60"/>
        <v>219100</v>
      </c>
      <c r="J464" s="56">
        <f t="shared" si="61"/>
        <v>1258900</v>
      </c>
      <c r="K464" s="57">
        <f t="shared" si="62"/>
        <v>0.85175913396481728</v>
      </c>
      <c r="L464" s="57">
        <f t="shared" si="63"/>
        <v>-0.99722665764546681</v>
      </c>
      <c r="M464" s="57">
        <f t="shared" si="64"/>
        <v>-0.90188903924221919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183</v>
      </c>
      <c r="C465" s="51" t="s">
        <v>184</v>
      </c>
      <c r="D465" s="56">
        <v>315600</v>
      </c>
      <c r="E465" s="56">
        <v>315600</v>
      </c>
      <c r="F465" s="56">
        <v>272.53999999999996</v>
      </c>
      <c r="G465" s="56">
        <v>544.54</v>
      </c>
      <c r="H465" s="56">
        <v>5285.09</v>
      </c>
      <c r="I465" s="56">
        <f t="shared" si="60"/>
        <v>5829.63</v>
      </c>
      <c r="J465" s="56">
        <f t="shared" si="61"/>
        <v>309770.37</v>
      </c>
      <c r="K465" s="57">
        <f t="shared" si="62"/>
        <v>0.98152842205323187</v>
      </c>
      <c r="L465" s="57">
        <f t="shared" si="63"/>
        <v>-0.99913643852978462</v>
      </c>
      <c r="M465" s="57">
        <f t="shared" si="64"/>
        <v>-0.97929505703422048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185</v>
      </c>
      <c r="C466" s="51" t="s">
        <v>186</v>
      </c>
      <c r="D466" s="56">
        <v>81350</v>
      </c>
      <c r="E466" s="56">
        <v>81350</v>
      </c>
      <c r="F466" s="56">
        <v>0</v>
      </c>
      <c r="G466" s="56">
        <v>0</v>
      </c>
      <c r="H466" s="56">
        <v>0</v>
      </c>
      <c r="I466" s="56">
        <f t="shared" si="60"/>
        <v>0</v>
      </c>
      <c r="J466" s="56">
        <f t="shared" si="61"/>
        <v>81350</v>
      </c>
      <c r="K466" s="57">
        <f t="shared" si="62"/>
        <v>1</v>
      </c>
      <c r="L466" s="57">
        <f t="shared" si="63"/>
        <v>-1</v>
      </c>
      <c r="M466" s="57">
        <f t="shared" si="64"/>
        <v>-1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193</v>
      </c>
      <c r="C467" s="51" t="s">
        <v>194</v>
      </c>
      <c r="D467" s="56">
        <v>142200</v>
      </c>
      <c r="E467" s="56">
        <v>134200</v>
      </c>
      <c r="F467" s="56">
        <v>1114.27</v>
      </c>
      <c r="G467" s="56">
        <v>1737.71</v>
      </c>
      <c r="H467" s="56">
        <v>0</v>
      </c>
      <c r="I467" s="56">
        <f t="shared" si="60"/>
        <v>1737.71</v>
      </c>
      <c r="J467" s="56">
        <f t="shared" si="61"/>
        <v>132462.29</v>
      </c>
      <c r="K467" s="57">
        <f t="shared" si="62"/>
        <v>0.98705134128166916</v>
      </c>
      <c r="L467" s="57">
        <f t="shared" si="63"/>
        <v>-0.9916969448584203</v>
      </c>
      <c r="M467" s="57">
        <f t="shared" si="64"/>
        <v>-0.84461609538002969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199</v>
      </c>
      <c r="C468" s="51" t="s">
        <v>200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60"/>
        <v>0</v>
      </c>
      <c r="J468" s="56">
        <f t="shared" si="61"/>
        <v>0</v>
      </c>
      <c r="K468" s="57" t="str">
        <f t="shared" si="62"/>
        <v>NA</v>
      </c>
      <c r="L468" s="57" t="str">
        <f t="shared" si="63"/>
        <v>NA</v>
      </c>
      <c r="M468" s="57" t="str">
        <f t="shared" si="64"/>
        <v>NA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201</v>
      </c>
      <c r="C469" s="51" t="s">
        <v>202</v>
      </c>
      <c r="D469" s="56">
        <v>530224.19999999995</v>
      </c>
      <c r="E469" s="56">
        <v>530224.19999999995</v>
      </c>
      <c r="F469" s="56">
        <v>8676.5400000000009</v>
      </c>
      <c r="G469" s="56">
        <v>27625.73</v>
      </c>
      <c r="H469" s="56">
        <v>366511.63</v>
      </c>
      <c r="I469" s="56">
        <f t="shared" si="60"/>
        <v>394137.36</v>
      </c>
      <c r="J469" s="56">
        <f t="shared" si="61"/>
        <v>136086.83999999997</v>
      </c>
      <c r="K469" s="57">
        <f t="shared" si="62"/>
        <v>0.25665905102030423</v>
      </c>
      <c r="L469" s="57">
        <f t="shared" si="63"/>
        <v>-0.98363609205313529</v>
      </c>
      <c r="M469" s="57">
        <f t="shared" si="64"/>
        <v>-0.37477625502570422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205</v>
      </c>
      <c r="C470" s="51" t="s">
        <v>206</v>
      </c>
      <c r="D470" s="56">
        <v>0</v>
      </c>
      <c r="E470" s="56">
        <v>8000</v>
      </c>
      <c r="F470" s="56">
        <v>0</v>
      </c>
      <c r="G470" s="56">
        <v>0</v>
      </c>
      <c r="H470" s="56">
        <v>7065.54</v>
      </c>
      <c r="I470" s="56">
        <f t="shared" si="60"/>
        <v>7065.54</v>
      </c>
      <c r="J470" s="56">
        <f t="shared" si="61"/>
        <v>934.46</v>
      </c>
      <c r="K470" s="57">
        <f t="shared" si="62"/>
        <v>0.11680750000000001</v>
      </c>
      <c r="L470" s="57">
        <f t="shared" si="63"/>
        <v>-1</v>
      </c>
      <c r="M470" s="57">
        <f t="shared" si="64"/>
        <v>-1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207</v>
      </c>
      <c r="C471" s="51" t="s">
        <v>208</v>
      </c>
      <c r="D471" s="56">
        <v>950000</v>
      </c>
      <c r="E471" s="56">
        <v>942000</v>
      </c>
      <c r="F471" s="56">
        <v>0</v>
      </c>
      <c r="G471" s="56">
        <v>0</v>
      </c>
      <c r="H471" s="56">
        <v>1</v>
      </c>
      <c r="I471" s="56">
        <f t="shared" si="60"/>
        <v>1</v>
      </c>
      <c r="J471" s="56">
        <f t="shared" si="61"/>
        <v>941999</v>
      </c>
      <c r="K471" s="57">
        <f t="shared" si="62"/>
        <v>0.99999893842887477</v>
      </c>
      <c r="L471" s="57">
        <f t="shared" si="63"/>
        <v>-1</v>
      </c>
      <c r="M471" s="57">
        <f t="shared" si="64"/>
        <v>-1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209</v>
      </c>
      <c r="C472" s="51" t="s">
        <v>210</v>
      </c>
      <c r="D472" s="56">
        <v>6557122</v>
      </c>
      <c r="E472" s="56">
        <v>6557122</v>
      </c>
      <c r="F472" s="56">
        <v>678084.23</v>
      </c>
      <c r="G472" s="56">
        <v>1405281.33</v>
      </c>
      <c r="H472" s="56">
        <v>714905.73000000021</v>
      </c>
      <c r="I472" s="56">
        <f t="shared" si="60"/>
        <v>2120187.0600000005</v>
      </c>
      <c r="J472" s="56">
        <f t="shared" si="61"/>
        <v>4436934.9399999995</v>
      </c>
      <c r="K472" s="57">
        <f t="shared" si="62"/>
        <v>0.67665889699779869</v>
      </c>
      <c r="L472" s="57">
        <f t="shared" si="63"/>
        <v>-0.89658813272042204</v>
      </c>
      <c r="M472" s="57">
        <f t="shared" si="64"/>
        <v>1.5717648626943344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213</v>
      </c>
      <c r="C473" s="51" t="s">
        <v>214</v>
      </c>
      <c r="D473" s="56">
        <v>148200</v>
      </c>
      <c r="E473" s="56">
        <v>148200</v>
      </c>
      <c r="F473" s="56">
        <v>935</v>
      </c>
      <c r="G473" s="56">
        <v>935</v>
      </c>
      <c r="H473" s="56">
        <v>755.51</v>
      </c>
      <c r="I473" s="56">
        <f t="shared" si="60"/>
        <v>1690.51</v>
      </c>
      <c r="J473" s="56">
        <f t="shared" si="61"/>
        <v>146509.49</v>
      </c>
      <c r="K473" s="57">
        <f t="shared" si="62"/>
        <v>0.9885930499325235</v>
      </c>
      <c r="L473" s="57">
        <f t="shared" si="63"/>
        <v>-0.99369095816464237</v>
      </c>
      <c r="M473" s="57">
        <f t="shared" si="64"/>
        <v>-0.92429149797570853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275</v>
      </c>
      <c r="C474" s="51" t="s">
        <v>276</v>
      </c>
      <c r="D474" s="56">
        <v>10000500</v>
      </c>
      <c r="E474" s="56">
        <v>10000500</v>
      </c>
      <c r="F474" s="56">
        <v>158936.32999999999</v>
      </c>
      <c r="G474" s="56">
        <v>172687.45</v>
      </c>
      <c r="H474" s="56">
        <v>2029732.3499999999</v>
      </c>
      <c r="I474" s="56">
        <f t="shared" si="60"/>
        <v>2202419.7999999998</v>
      </c>
      <c r="J474" s="56">
        <f t="shared" si="61"/>
        <v>7798080.2000000002</v>
      </c>
      <c r="K474" s="57">
        <f t="shared" si="62"/>
        <v>0.77976903154842259</v>
      </c>
      <c r="L474" s="57">
        <f t="shared" si="63"/>
        <v>-0.98410716164191792</v>
      </c>
      <c r="M474" s="57">
        <f t="shared" si="64"/>
        <v>-0.79278542072896363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401</v>
      </c>
      <c r="C475" s="51" t="s">
        <v>402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60"/>
        <v>0</v>
      </c>
      <c r="J475" s="56">
        <f t="shared" si="61"/>
        <v>0</v>
      </c>
      <c r="K475" s="57" t="str">
        <f t="shared" si="62"/>
        <v>NA</v>
      </c>
      <c r="L475" s="57" t="str">
        <f t="shared" si="63"/>
        <v>NA</v>
      </c>
      <c r="M475" s="57" t="str">
        <f t="shared" si="64"/>
        <v>NA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223</v>
      </c>
      <c r="C476" s="51" t="s">
        <v>224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60"/>
        <v>0</v>
      </c>
      <c r="J476" s="56">
        <f t="shared" si="61"/>
        <v>0</v>
      </c>
      <c r="K476" s="57" t="str">
        <f t="shared" si="62"/>
        <v>NA</v>
      </c>
      <c r="L476" s="57" t="str">
        <f t="shared" si="63"/>
        <v>NA</v>
      </c>
      <c r="M476" s="57" t="str">
        <f t="shared" si="64"/>
        <v>NA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227</v>
      </c>
      <c r="C477" s="51" t="s">
        <v>228</v>
      </c>
      <c r="D477" s="56">
        <v>5775000</v>
      </c>
      <c r="E477" s="56">
        <v>5775000</v>
      </c>
      <c r="F477" s="56">
        <v>0</v>
      </c>
      <c r="G477" s="56">
        <v>111360</v>
      </c>
      <c r="H477" s="56">
        <v>3381355</v>
      </c>
      <c r="I477" s="56">
        <f t="shared" si="60"/>
        <v>3492715</v>
      </c>
      <c r="J477" s="56">
        <f t="shared" si="61"/>
        <v>2282285</v>
      </c>
      <c r="K477" s="57">
        <f t="shared" si="62"/>
        <v>0.39520086580086577</v>
      </c>
      <c r="L477" s="57">
        <f t="shared" si="63"/>
        <v>-1</v>
      </c>
      <c r="M477" s="57">
        <f t="shared" si="64"/>
        <v>-0.7686025974025974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403</v>
      </c>
      <c r="C478" s="51" t="s">
        <v>404</v>
      </c>
      <c r="D478" s="56">
        <v>6730790</v>
      </c>
      <c r="E478" s="56">
        <v>6730790</v>
      </c>
      <c r="F478" s="56">
        <v>0</v>
      </c>
      <c r="G478" s="56">
        <v>0</v>
      </c>
      <c r="H478" s="56">
        <v>1958990</v>
      </c>
      <c r="I478" s="56">
        <f t="shared" si="60"/>
        <v>1958990</v>
      </c>
      <c r="J478" s="56">
        <f t="shared" si="61"/>
        <v>4771800</v>
      </c>
      <c r="K478" s="57">
        <f t="shared" si="62"/>
        <v>0.70895095523705243</v>
      </c>
      <c r="L478" s="57">
        <f t="shared" si="63"/>
        <v>-1</v>
      </c>
      <c r="M478" s="57">
        <f t="shared" si="64"/>
        <v>-1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229</v>
      </c>
      <c r="C479" s="51" t="s">
        <v>230</v>
      </c>
      <c r="D479" s="56">
        <v>1160000</v>
      </c>
      <c r="E479" s="56">
        <v>1160000</v>
      </c>
      <c r="F479" s="56">
        <v>0</v>
      </c>
      <c r="G479" s="56">
        <v>0</v>
      </c>
      <c r="H479" s="56">
        <v>0</v>
      </c>
      <c r="I479" s="56">
        <f t="shared" si="60"/>
        <v>0</v>
      </c>
      <c r="J479" s="56">
        <f t="shared" si="61"/>
        <v>1160000</v>
      </c>
      <c r="K479" s="57">
        <f t="shared" si="62"/>
        <v>1</v>
      </c>
      <c r="L479" s="57">
        <f t="shared" si="63"/>
        <v>-1</v>
      </c>
      <c r="M479" s="57">
        <f t="shared" si="64"/>
        <v>-1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231</v>
      </c>
      <c r="C480" s="51" t="s">
        <v>232</v>
      </c>
      <c r="D480" s="56">
        <v>150300</v>
      </c>
      <c r="E480" s="56">
        <v>158300</v>
      </c>
      <c r="F480" s="56">
        <v>21</v>
      </c>
      <c r="G480" s="56">
        <v>548</v>
      </c>
      <c r="H480" s="56">
        <v>1952</v>
      </c>
      <c r="I480" s="56">
        <f t="shared" si="60"/>
        <v>2500</v>
      </c>
      <c r="J480" s="56">
        <f t="shared" si="61"/>
        <v>155800</v>
      </c>
      <c r="K480" s="57">
        <f t="shared" si="62"/>
        <v>0.98420720151610863</v>
      </c>
      <c r="L480" s="57">
        <f t="shared" si="63"/>
        <v>-0.99986734049273529</v>
      </c>
      <c r="M480" s="57">
        <f t="shared" si="64"/>
        <v>-0.95845862286797223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233</v>
      </c>
      <c r="C481" s="51" t="s">
        <v>234</v>
      </c>
      <c r="D481" s="56">
        <v>538678.74</v>
      </c>
      <c r="E481" s="56">
        <v>538678.74</v>
      </c>
      <c r="F481" s="56">
        <v>0</v>
      </c>
      <c r="G481" s="56">
        <v>0</v>
      </c>
      <c r="H481" s="56">
        <v>0</v>
      </c>
      <c r="I481" s="56">
        <f t="shared" si="60"/>
        <v>0</v>
      </c>
      <c r="J481" s="56">
        <f t="shared" si="61"/>
        <v>538678.74</v>
      </c>
      <c r="K481" s="57">
        <f t="shared" si="62"/>
        <v>1</v>
      </c>
      <c r="L481" s="57">
        <f t="shared" si="63"/>
        <v>-1</v>
      </c>
      <c r="M481" s="57">
        <f t="shared" si="64"/>
        <v>-1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405</v>
      </c>
      <c r="C482" s="51" t="s">
        <v>406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60"/>
        <v>0</v>
      </c>
      <c r="J482" s="56">
        <f t="shared" si="61"/>
        <v>0</v>
      </c>
      <c r="K482" s="57" t="str">
        <f t="shared" si="62"/>
        <v>NA</v>
      </c>
      <c r="L482" s="57" t="str">
        <f t="shared" si="63"/>
        <v>NA</v>
      </c>
      <c r="M482" s="57" t="str">
        <f t="shared" si="64"/>
        <v>NA</v>
      </c>
      <c r="R482" s="53"/>
      <c r="S482" s="53"/>
      <c r="T482" s="53"/>
      <c r="U482" s="53"/>
      <c r="V482" s="53"/>
    </row>
    <row r="483" spans="1:22" s="51" customFormat="1" x14ac:dyDescent="0.2">
      <c r="A483" s="63" t="s">
        <v>407</v>
      </c>
      <c r="B483" s="74"/>
      <c r="C483" s="63"/>
      <c r="D483" s="64">
        <v>95646171.479999989</v>
      </c>
      <c r="E483" s="64">
        <v>95646171.479999989</v>
      </c>
      <c r="F483" s="64">
        <v>2088729.7899999998</v>
      </c>
      <c r="G483" s="64">
        <v>3918565.97</v>
      </c>
      <c r="H483" s="64">
        <v>8752459.2200000007</v>
      </c>
      <c r="I483" s="64">
        <f t="shared" si="60"/>
        <v>12671025.190000001</v>
      </c>
      <c r="J483" s="64">
        <f t="shared" si="61"/>
        <v>82975146.289999992</v>
      </c>
      <c r="K483" s="65">
        <f t="shared" si="62"/>
        <v>0.86752187783439338</v>
      </c>
      <c r="L483" s="65">
        <f t="shared" si="63"/>
        <v>-0.97816190906881439</v>
      </c>
      <c r="M483" s="65">
        <f t="shared" si="64"/>
        <v>-0.50836723611218815</v>
      </c>
      <c r="R483" s="53"/>
      <c r="S483" s="53"/>
      <c r="T483" s="53"/>
      <c r="U483" s="53"/>
      <c r="V483" s="53"/>
    </row>
    <row r="484" spans="1:22" s="51" customFormat="1" x14ac:dyDescent="0.2">
      <c r="A484" s="51" t="s">
        <v>408</v>
      </c>
      <c r="B484" s="66" t="s">
        <v>106</v>
      </c>
      <c r="C484" s="51" t="s">
        <v>105</v>
      </c>
      <c r="D484" s="56">
        <v>0</v>
      </c>
      <c r="E484" s="56">
        <v>0</v>
      </c>
      <c r="F484" s="56">
        <v>852309.26</v>
      </c>
      <c r="G484" s="56">
        <v>1021510.77</v>
      </c>
      <c r="H484" s="56">
        <v>0</v>
      </c>
      <c r="I484" s="56">
        <f t="shared" si="60"/>
        <v>1021510.77</v>
      </c>
      <c r="J484" s="56">
        <f t="shared" si="61"/>
        <v>-1021510.77</v>
      </c>
      <c r="K484" s="57" t="str">
        <f t="shared" si="62"/>
        <v>NA</v>
      </c>
      <c r="L484" s="57" t="str">
        <f t="shared" si="63"/>
        <v>NA</v>
      </c>
      <c r="M484" s="57" t="str">
        <f t="shared" si="64"/>
        <v>NA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109</v>
      </c>
      <c r="C485" s="51" t="s">
        <v>110</v>
      </c>
      <c r="D485" s="56">
        <v>0</v>
      </c>
      <c r="E485" s="56">
        <v>0</v>
      </c>
      <c r="F485" s="56">
        <v>500</v>
      </c>
      <c r="G485" s="56">
        <v>500</v>
      </c>
      <c r="H485" s="56">
        <v>0</v>
      </c>
      <c r="I485" s="56">
        <f t="shared" si="60"/>
        <v>500</v>
      </c>
      <c r="J485" s="56">
        <f t="shared" si="61"/>
        <v>-500</v>
      </c>
      <c r="K485" s="57" t="str">
        <f t="shared" si="62"/>
        <v>NA</v>
      </c>
      <c r="L485" s="57" t="str">
        <f t="shared" si="63"/>
        <v>NA</v>
      </c>
      <c r="M485" s="57" t="str">
        <f t="shared" si="64"/>
        <v>NA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265</v>
      </c>
      <c r="C486" s="51" t="s">
        <v>266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60"/>
        <v>0</v>
      </c>
      <c r="J486" s="56">
        <f t="shared" si="61"/>
        <v>0</v>
      </c>
      <c r="K486" s="57" t="str">
        <f t="shared" si="62"/>
        <v>NA</v>
      </c>
      <c r="L486" s="57" t="str">
        <f t="shared" si="63"/>
        <v>NA</v>
      </c>
      <c r="M486" s="57" t="str">
        <f t="shared" si="64"/>
        <v>NA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119</v>
      </c>
      <c r="C487" s="51" t="s">
        <v>120</v>
      </c>
      <c r="D487" s="56">
        <v>1778670</v>
      </c>
      <c r="E487" s="56">
        <v>1801433</v>
      </c>
      <c r="F487" s="56">
        <v>137263.06</v>
      </c>
      <c r="G487" s="56">
        <v>269650.81</v>
      </c>
      <c r="H487" s="56">
        <v>0</v>
      </c>
      <c r="I487" s="56">
        <f t="shared" si="60"/>
        <v>269650.81</v>
      </c>
      <c r="J487" s="56">
        <f t="shared" si="61"/>
        <v>1531782.19</v>
      </c>
      <c r="K487" s="57">
        <f t="shared" si="62"/>
        <v>0.85031316179952288</v>
      </c>
      <c r="L487" s="57">
        <f t="shared" si="63"/>
        <v>-0.92380340540003425</v>
      </c>
      <c r="M487" s="57">
        <f t="shared" si="64"/>
        <v>0.79624205840572493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409</v>
      </c>
      <c r="C488" s="51" t="s">
        <v>410</v>
      </c>
      <c r="D488" s="56">
        <v>0</v>
      </c>
      <c r="E488" s="56">
        <v>0</v>
      </c>
      <c r="F488" s="56">
        <v>11007.66</v>
      </c>
      <c r="G488" s="56">
        <v>22015.32</v>
      </c>
      <c r="H488" s="56">
        <v>0</v>
      </c>
      <c r="I488" s="56">
        <f t="shared" si="60"/>
        <v>22015.32</v>
      </c>
      <c r="J488" s="56">
        <f t="shared" si="61"/>
        <v>-22015.32</v>
      </c>
      <c r="K488" s="57" t="str">
        <f t="shared" si="62"/>
        <v>NA</v>
      </c>
      <c r="L488" s="57" t="str">
        <f t="shared" si="63"/>
        <v>NA</v>
      </c>
      <c r="M488" s="57" t="str">
        <f t="shared" si="64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331</v>
      </c>
      <c r="C489" s="51" t="s">
        <v>332</v>
      </c>
      <c r="D489" s="56">
        <v>221491.13</v>
      </c>
      <c r="E489" s="56">
        <v>221491.13</v>
      </c>
      <c r="F489" s="56">
        <v>0</v>
      </c>
      <c r="G489" s="56">
        <v>0</v>
      </c>
      <c r="H489" s="56">
        <v>0</v>
      </c>
      <c r="I489" s="56">
        <f t="shared" si="60"/>
        <v>0</v>
      </c>
      <c r="J489" s="56">
        <f t="shared" si="61"/>
        <v>221491.13</v>
      </c>
      <c r="K489" s="57">
        <f t="shared" si="62"/>
        <v>1</v>
      </c>
      <c r="L489" s="57">
        <f t="shared" si="63"/>
        <v>-1</v>
      </c>
      <c r="M489" s="57">
        <f t="shared" si="64"/>
        <v>-1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137</v>
      </c>
      <c r="C490" s="51" t="s">
        <v>138</v>
      </c>
      <c r="D490" s="56">
        <v>3943143</v>
      </c>
      <c r="E490" s="56">
        <v>3943143</v>
      </c>
      <c r="F490" s="56">
        <v>255682.96</v>
      </c>
      <c r="G490" s="56">
        <v>496377.33999999997</v>
      </c>
      <c r="H490" s="56">
        <v>0</v>
      </c>
      <c r="I490" s="56">
        <f t="shared" si="60"/>
        <v>496377.33999999997</v>
      </c>
      <c r="J490" s="56">
        <f t="shared" si="61"/>
        <v>3446765.66</v>
      </c>
      <c r="K490" s="57">
        <f t="shared" si="62"/>
        <v>0.87411632294339825</v>
      </c>
      <c r="L490" s="57">
        <f t="shared" si="63"/>
        <v>-0.93515757353968654</v>
      </c>
      <c r="M490" s="57">
        <f t="shared" si="64"/>
        <v>0.51060412467922156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139</v>
      </c>
      <c r="C491" s="51" t="s">
        <v>140</v>
      </c>
      <c r="D491" s="56">
        <v>13769026.720000001</v>
      </c>
      <c r="E491" s="56">
        <v>13586427.950000001</v>
      </c>
      <c r="F491" s="56">
        <v>1252430.3799999999</v>
      </c>
      <c r="G491" s="56">
        <v>2504919.1599999992</v>
      </c>
      <c r="H491" s="56">
        <v>0</v>
      </c>
      <c r="I491" s="56">
        <f t="shared" si="60"/>
        <v>2504919.1599999992</v>
      </c>
      <c r="J491" s="56">
        <f t="shared" si="61"/>
        <v>11081508.790000003</v>
      </c>
      <c r="K491" s="57">
        <f t="shared" si="62"/>
        <v>0.81563077733025491</v>
      </c>
      <c r="L491" s="57">
        <f t="shared" si="63"/>
        <v>-0.90781753786873753</v>
      </c>
      <c r="M491" s="57">
        <f t="shared" si="64"/>
        <v>1.2124306720369415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141</v>
      </c>
      <c r="C492" s="51" t="s">
        <v>142</v>
      </c>
      <c r="D492" s="56">
        <v>1342165</v>
      </c>
      <c r="E492" s="56">
        <v>1342165</v>
      </c>
      <c r="F492" s="56">
        <v>1745</v>
      </c>
      <c r="G492" s="56">
        <v>1745</v>
      </c>
      <c r="H492" s="56">
        <v>0</v>
      </c>
      <c r="I492" s="56">
        <f t="shared" si="60"/>
        <v>1745</v>
      </c>
      <c r="J492" s="56">
        <f t="shared" si="61"/>
        <v>1340420</v>
      </c>
      <c r="K492" s="57">
        <f t="shared" si="62"/>
        <v>0.99869986179046544</v>
      </c>
      <c r="L492" s="57">
        <f t="shared" si="63"/>
        <v>-0.99869986179046544</v>
      </c>
      <c r="M492" s="57">
        <f t="shared" si="64"/>
        <v>-0.9843983414855848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143</v>
      </c>
      <c r="C493" s="51" t="s">
        <v>144</v>
      </c>
      <c r="D493" s="56">
        <v>0</v>
      </c>
      <c r="E493" s="56">
        <v>20000</v>
      </c>
      <c r="F493" s="56">
        <v>0</v>
      </c>
      <c r="G493" s="56">
        <v>0</v>
      </c>
      <c r="H493" s="56">
        <v>0</v>
      </c>
      <c r="I493" s="56">
        <f t="shared" si="60"/>
        <v>0</v>
      </c>
      <c r="J493" s="56">
        <f t="shared" si="61"/>
        <v>20000</v>
      </c>
      <c r="K493" s="57">
        <f t="shared" si="62"/>
        <v>1</v>
      </c>
      <c r="L493" s="57">
        <f t="shared" si="63"/>
        <v>-1</v>
      </c>
      <c r="M493" s="57">
        <f t="shared" si="64"/>
        <v>-1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147</v>
      </c>
      <c r="C494" s="51" t="s">
        <v>148</v>
      </c>
      <c r="D494" s="56">
        <v>3395089</v>
      </c>
      <c r="E494" s="56">
        <v>3389815.38</v>
      </c>
      <c r="F494" s="56">
        <v>211590.77000000002</v>
      </c>
      <c r="G494" s="56">
        <v>419134.61</v>
      </c>
      <c r="H494" s="56">
        <v>0</v>
      </c>
      <c r="I494" s="56">
        <f t="shared" si="60"/>
        <v>419134.61</v>
      </c>
      <c r="J494" s="56">
        <f t="shared" si="61"/>
        <v>2970680.77</v>
      </c>
      <c r="K494" s="57">
        <f t="shared" si="62"/>
        <v>0.87635473823356125</v>
      </c>
      <c r="L494" s="57">
        <f t="shared" si="63"/>
        <v>-0.93758044427776477</v>
      </c>
      <c r="M494" s="57">
        <f t="shared" si="64"/>
        <v>0.48374314119726486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149</v>
      </c>
      <c r="C495" s="51" t="s">
        <v>150</v>
      </c>
      <c r="D495" s="56">
        <v>0</v>
      </c>
      <c r="E495" s="56">
        <v>0</v>
      </c>
      <c r="F495" s="56">
        <v>85009.599999999991</v>
      </c>
      <c r="G495" s="56">
        <v>120326.87</v>
      </c>
      <c r="H495" s="56">
        <v>0</v>
      </c>
      <c r="I495" s="56">
        <f t="shared" si="60"/>
        <v>120326.87</v>
      </c>
      <c r="J495" s="56">
        <f t="shared" si="61"/>
        <v>-120326.87</v>
      </c>
      <c r="K495" s="57" t="str">
        <f t="shared" si="62"/>
        <v>NA</v>
      </c>
      <c r="L495" s="57" t="str">
        <f t="shared" si="63"/>
        <v>NA</v>
      </c>
      <c r="M495" s="57" t="str">
        <f t="shared" si="64"/>
        <v>NA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151</v>
      </c>
      <c r="C496" s="51" t="s">
        <v>152</v>
      </c>
      <c r="D496" s="56">
        <v>4091629.97</v>
      </c>
      <c r="E496" s="56">
        <v>4083341.5000000005</v>
      </c>
      <c r="F496" s="56">
        <v>333926.80000000005</v>
      </c>
      <c r="G496" s="56">
        <v>652048.88</v>
      </c>
      <c r="H496" s="56">
        <v>0</v>
      </c>
      <c r="I496" s="56">
        <f t="shared" si="60"/>
        <v>652048.88</v>
      </c>
      <c r="J496" s="56">
        <f t="shared" si="61"/>
        <v>3431292.6200000006</v>
      </c>
      <c r="K496" s="57">
        <f t="shared" si="62"/>
        <v>0.8403148793702413</v>
      </c>
      <c r="L496" s="57">
        <f t="shared" si="63"/>
        <v>-0.91822217171892184</v>
      </c>
      <c r="M496" s="57">
        <f t="shared" si="64"/>
        <v>0.91622144755710466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153</v>
      </c>
      <c r="C497" s="51" t="s">
        <v>154</v>
      </c>
      <c r="D497" s="56">
        <v>0</v>
      </c>
      <c r="E497" s="56">
        <v>0</v>
      </c>
      <c r="F497" s="56">
        <v>4183.0599999999995</v>
      </c>
      <c r="G497" s="56">
        <v>8366.119999999999</v>
      </c>
      <c r="H497" s="56">
        <v>0</v>
      </c>
      <c r="I497" s="56">
        <f t="shared" si="60"/>
        <v>8366.119999999999</v>
      </c>
      <c r="J497" s="56">
        <f t="shared" si="61"/>
        <v>-8366.119999999999</v>
      </c>
      <c r="K497" s="57" t="str">
        <f t="shared" si="62"/>
        <v>NA</v>
      </c>
      <c r="L497" s="57" t="str">
        <f t="shared" si="63"/>
        <v>NA</v>
      </c>
      <c r="M497" s="57" t="str">
        <f t="shared" si="64"/>
        <v>NA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155</v>
      </c>
      <c r="C498" s="51" t="s">
        <v>156</v>
      </c>
      <c r="D498" s="56">
        <v>20000</v>
      </c>
      <c r="E498" s="56">
        <v>20000</v>
      </c>
      <c r="F498" s="56">
        <v>0</v>
      </c>
      <c r="G498" s="56">
        <v>0</v>
      </c>
      <c r="H498" s="56">
        <v>0</v>
      </c>
      <c r="I498" s="56">
        <f t="shared" si="60"/>
        <v>0</v>
      </c>
      <c r="J498" s="56">
        <f t="shared" si="61"/>
        <v>20000</v>
      </c>
      <c r="K498" s="57">
        <f t="shared" si="62"/>
        <v>1</v>
      </c>
      <c r="L498" s="57">
        <f t="shared" si="63"/>
        <v>-1</v>
      </c>
      <c r="M498" s="57">
        <f t="shared" si="64"/>
        <v>-1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289</v>
      </c>
      <c r="C499" s="51" t="s">
        <v>290</v>
      </c>
      <c r="D499" s="56">
        <v>185000</v>
      </c>
      <c r="E499" s="56">
        <v>185000</v>
      </c>
      <c r="F499" s="56">
        <v>0</v>
      </c>
      <c r="G499" s="56">
        <v>0</v>
      </c>
      <c r="H499" s="56">
        <v>0</v>
      </c>
      <c r="I499" s="56">
        <f t="shared" si="60"/>
        <v>0</v>
      </c>
      <c r="J499" s="56">
        <f t="shared" si="61"/>
        <v>185000</v>
      </c>
      <c r="K499" s="57">
        <f t="shared" si="62"/>
        <v>1</v>
      </c>
      <c r="L499" s="57">
        <f t="shared" si="63"/>
        <v>-1</v>
      </c>
      <c r="M499" s="57">
        <f t="shared" si="64"/>
        <v>-1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167</v>
      </c>
      <c r="C500" s="51" t="s">
        <v>168</v>
      </c>
      <c r="D500" s="56">
        <v>523481.77</v>
      </c>
      <c r="E500" s="56">
        <v>522424.77</v>
      </c>
      <c r="F500" s="56">
        <v>24469.56</v>
      </c>
      <c r="G500" s="56">
        <v>49430.66</v>
      </c>
      <c r="H500" s="56">
        <v>0</v>
      </c>
      <c r="I500" s="56">
        <f t="shared" si="60"/>
        <v>49430.66</v>
      </c>
      <c r="J500" s="56">
        <f t="shared" si="61"/>
        <v>472994.11</v>
      </c>
      <c r="K500" s="57">
        <f t="shared" si="62"/>
        <v>0.90538224288254932</v>
      </c>
      <c r="L500" s="57">
        <f t="shared" si="63"/>
        <v>-0.95316156238150807</v>
      </c>
      <c r="M500" s="57">
        <f t="shared" si="64"/>
        <v>0.13541308540940747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169</v>
      </c>
      <c r="C501" s="51" t="s">
        <v>170</v>
      </c>
      <c r="D501" s="56">
        <v>10817349.34</v>
      </c>
      <c r="E501" s="56">
        <v>10652849.34</v>
      </c>
      <c r="F501" s="56">
        <v>1461431.11</v>
      </c>
      <c r="G501" s="56">
        <v>2161991.41</v>
      </c>
      <c r="H501" s="56">
        <v>1604287.62</v>
      </c>
      <c r="I501" s="56">
        <f t="shared" si="60"/>
        <v>3766279.0300000003</v>
      </c>
      <c r="J501" s="56">
        <f t="shared" si="61"/>
        <v>6886570.3099999996</v>
      </c>
      <c r="K501" s="57">
        <f t="shared" si="62"/>
        <v>0.64645336568704348</v>
      </c>
      <c r="L501" s="57">
        <f t="shared" si="63"/>
        <v>-0.86281312507513608</v>
      </c>
      <c r="M501" s="57">
        <f t="shared" si="64"/>
        <v>1.4353950846356385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173</v>
      </c>
      <c r="C502" s="51" t="s">
        <v>174</v>
      </c>
      <c r="D502" s="56">
        <v>0</v>
      </c>
      <c r="E502" s="56">
        <v>0</v>
      </c>
      <c r="F502" s="56">
        <v>0</v>
      </c>
      <c r="G502" s="56">
        <v>0</v>
      </c>
      <c r="H502" s="56">
        <v>1928.17</v>
      </c>
      <c r="I502" s="56">
        <f t="shared" si="60"/>
        <v>1928.17</v>
      </c>
      <c r="J502" s="56">
        <f t="shared" si="61"/>
        <v>-1928.17</v>
      </c>
      <c r="K502" s="57" t="str">
        <f t="shared" si="62"/>
        <v>NA</v>
      </c>
      <c r="L502" s="57" t="str">
        <f t="shared" si="63"/>
        <v>NA</v>
      </c>
      <c r="M502" s="57" t="str">
        <f t="shared" si="64"/>
        <v>NA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177</v>
      </c>
      <c r="C503" s="51" t="s">
        <v>178</v>
      </c>
      <c r="D503" s="56">
        <v>0</v>
      </c>
      <c r="E503" s="56">
        <v>1000</v>
      </c>
      <c r="F503" s="56">
        <v>0</v>
      </c>
      <c r="G503" s="56">
        <v>699</v>
      </c>
      <c r="H503" s="56">
        <v>0</v>
      </c>
      <c r="I503" s="56">
        <f t="shared" si="60"/>
        <v>699</v>
      </c>
      <c r="J503" s="56">
        <f t="shared" si="61"/>
        <v>301</v>
      </c>
      <c r="K503" s="57">
        <f t="shared" si="62"/>
        <v>0.30099999999999999</v>
      </c>
      <c r="L503" s="57">
        <f t="shared" si="63"/>
        <v>-1</v>
      </c>
      <c r="M503" s="57">
        <f t="shared" si="64"/>
        <v>7.3879999999999999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253</v>
      </c>
      <c r="C504" s="51" t="s">
        <v>254</v>
      </c>
      <c r="D504" s="56">
        <v>0</v>
      </c>
      <c r="E504" s="56">
        <v>75000</v>
      </c>
      <c r="F504" s="56">
        <v>0</v>
      </c>
      <c r="G504" s="56">
        <v>0</v>
      </c>
      <c r="H504" s="56">
        <v>0</v>
      </c>
      <c r="I504" s="56">
        <f t="shared" si="60"/>
        <v>0</v>
      </c>
      <c r="J504" s="56">
        <f t="shared" si="61"/>
        <v>75000</v>
      </c>
      <c r="K504" s="57">
        <f t="shared" si="62"/>
        <v>1</v>
      </c>
      <c r="L504" s="57">
        <f t="shared" si="63"/>
        <v>-1</v>
      </c>
      <c r="M504" s="57">
        <f t="shared" si="64"/>
        <v>-1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179</v>
      </c>
      <c r="C505" s="51" t="s">
        <v>180</v>
      </c>
      <c r="D505" s="56">
        <v>15000</v>
      </c>
      <c r="E505" s="56">
        <v>15000</v>
      </c>
      <c r="F505" s="56">
        <v>0</v>
      </c>
      <c r="G505" s="56">
        <v>0</v>
      </c>
      <c r="H505" s="56">
        <v>0</v>
      </c>
      <c r="I505" s="56">
        <f t="shared" si="60"/>
        <v>0</v>
      </c>
      <c r="J505" s="56">
        <f t="shared" si="61"/>
        <v>15000</v>
      </c>
      <c r="K505" s="57">
        <f t="shared" si="62"/>
        <v>1</v>
      </c>
      <c r="L505" s="57">
        <f t="shared" si="63"/>
        <v>-1</v>
      </c>
      <c r="M505" s="57">
        <f t="shared" si="64"/>
        <v>-1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181</v>
      </c>
      <c r="C506" s="51" t="s">
        <v>182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60"/>
        <v>0</v>
      </c>
      <c r="J506" s="56">
        <f t="shared" si="61"/>
        <v>0</v>
      </c>
      <c r="K506" s="57" t="str">
        <f t="shared" si="62"/>
        <v>NA</v>
      </c>
      <c r="L506" s="57" t="str">
        <f t="shared" si="63"/>
        <v>NA</v>
      </c>
      <c r="M506" s="57" t="str">
        <f t="shared" si="64"/>
        <v>NA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259</v>
      </c>
      <c r="C507" s="51" t="s">
        <v>260</v>
      </c>
      <c r="D507" s="56">
        <v>0</v>
      </c>
      <c r="E507" s="56">
        <v>0</v>
      </c>
      <c r="F507" s="56">
        <v>0</v>
      </c>
      <c r="G507" s="56">
        <v>0</v>
      </c>
      <c r="H507" s="56">
        <v>0</v>
      </c>
      <c r="I507" s="56">
        <f t="shared" si="60"/>
        <v>0</v>
      </c>
      <c r="J507" s="56">
        <f t="shared" si="61"/>
        <v>0</v>
      </c>
      <c r="K507" s="57" t="str">
        <f t="shared" si="62"/>
        <v>NA</v>
      </c>
      <c r="L507" s="57" t="str">
        <f t="shared" si="63"/>
        <v>NA</v>
      </c>
      <c r="M507" s="57" t="str">
        <f t="shared" si="64"/>
        <v>NA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183</v>
      </c>
      <c r="C508" s="51" t="s">
        <v>184</v>
      </c>
      <c r="D508" s="56">
        <v>2471983.94</v>
      </c>
      <c r="E508" s="56">
        <v>2489733.94</v>
      </c>
      <c r="F508" s="56">
        <v>173346.26</v>
      </c>
      <c r="G508" s="56">
        <v>263860.77</v>
      </c>
      <c r="H508" s="56">
        <v>655263.23</v>
      </c>
      <c r="I508" s="56">
        <f t="shared" si="60"/>
        <v>919124</v>
      </c>
      <c r="J508" s="56">
        <f t="shared" si="61"/>
        <v>1570609.94</v>
      </c>
      <c r="K508" s="57">
        <f t="shared" si="62"/>
        <v>0.63083444972437497</v>
      </c>
      <c r="L508" s="57">
        <f t="shared" si="63"/>
        <v>-0.93037558864623093</v>
      </c>
      <c r="M508" s="57">
        <f t="shared" si="64"/>
        <v>0.27175405738333636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185</v>
      </c>
      <c r="C509" s="51" t="s">
        <v>186</v>
      </c>
      <c r="D509" s="56">
        <v>30500</v>
      </c>
      <c r="E509" s="56">
        <v>30500</v>
      </c>
      <c r="F509" s="56">
        <v>2188.9299999999998</v>
      </c>
      <c r="G509" s="56">
        <v>2188.9299999999998</v>
      </c>
      <c r="H509" s="56">
        <v>1302</v>
      </c>
      <c r="I509" s="56">
        <f t="shared" si="60"/>
        <v>3490.93</v>
      </c>
      <c r="J509" s="56">
        <f t="shared" si="61"/>
        <v>27009.07</v>
      </c>
      <c r="K509" s="57">
        <f t="shared" si="62"/>
        <v>0.88554327868852456</v>
      </c>
      <c r="L509" s="57">
        <f t="shared" si="63"/>
        <v>-0.92823180327868848</v>
      </c>
      <c r="M509" s="57">
        <f t="shared" si="64"/>
        <v>-0.1387816393442623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193</v>
      </c>
      <c r="C510" s="51" t="s">
        <v>194</v>
      </c>
      <c r="D510" s="56">
        <v>324139.2</v>
      </c>
      <c r="E510" s="56">
        <v>370639.2</v>
      </c>
      <c r="F510" s="56">
        <v>3557.9000000000005</v>
      </c>
      <c r="G510" s="56">
        <v>4400.7800000000007</v>
      </c>
      <c r="H510" s="56">
        <v>576.63</v>
      </c>
      <c r="I510" s="56">
        <f t="shared" si="60"/>
        <v>4977.4100000000008</v>
      </c>
      <c r="J510" s="56">
        <f t="shared" si="61"/>
        <v>365661.79000000004</v>
      </c>
      <c r="K510" s="57">
        <f t="shared" si="62"/>
        <v>0.98657074049372007</v>
      </c>
      <c r="L510" s="57">
        <f t="shared" si="63"/>
        <v>-0.99040063760120345</v>
      </c>
      <c r="M510" s="57">
        <f t="shared" si="64"/>
        <v>-0.85751814702816098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201</v>
      </c>
      <c r="C511" s="51" t="s">
        <v>202</v>
      </c>
      <c r="D511" s="56">
        <v>620637</v>
      </c>
      <c r="E511" s="56">
        <v>662959.6</v>
      </c>
      <c r="F511" s="56">
        <v>53897.880000000005</v>
      </c>
      <c r="G511" s="56">
        <v>58557.530000000006</v>
      </c>
      <c r="H511" s="56">
        <v>152641.40000000002</v>
      </c>
      <c r="I511" s="56">
        <f t="shared" si="60"/>
        <v>211198.93000000002</v>
      </c>
      <c r="J511" s="56">
        <f t="shared" si="61"/>
        <v>451760.66999999993</v>
      </c>
      <c r="K511" s="57">
        <f t="shared" si="62"/>
        <v>0.68143016557871694</v>
      </c>
      <c r="L511" s="57">
        <f t="shared" si="63"/>
        <v>-0.91870110938886773</v>
      </c>
      <c r="M511" s="57">
        <f t="shared" si="64"/>
        <v>5.9929383328939045E-2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203</v>
      </c>
      <c r="C512" s="51" t="s">
        <v>204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60"/>
        <v>0</v>
      </c>
      <c r="J512" s="56">
        <f t="shared" si="61"/>
        <v>0</v>
      </c>
      <c r="K512" s="57" t="str">
        <f t="shared" si="62"/>
        <v>NA</v>
      </c>
      <c r="L512" s="57" t="str">
        <f t="shared" si="63"/>
        <v>NA</v>
      </c>
      <c r="M512" s="57" t="str">
        <f t="shared" si="64"/>
        <v>NA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205</v>
      </c>
      <c r="C513" s="51" t="s">
        <v>206</v>
      </c>
      <c r="D513" s="56">
        <v>49500</v>
      </c>
      <c r="E513" s="56">
        <v>49500</v>
      </c>
      <c r="F513" s="56">
        <v>95.52</v>
      </c>
      <c r="G513" s="56">
        <v>95.52</v>
      </c>
      <c r="H513" s="56">
        <v>10</v>
      </c>
      <c r="I513" s="56">
        <f t="shared" si="60"/>
        <v>105.52</v>
      </c>
      <c r="J513" s="56">
        <f t="shared" si="61"/>
        <v>49394.48</v>
      </c>
      <c r="K513" s="57">
        <f t="shared" si="62"/>
        <v>0.99786828282828288</v>
      </c>
      <c r="L513" s="57">
        <f t="shared" si="63"/>
        <v>-0.99807030303030309</v>
      </c>
      <c r="M513" s="57">
        <f t="shared" si="64"/>
        <v>-0.97684363636363636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207</v>
      </c>
      <c r="C514" s="51" t="s">
        <v>208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60"/>
        <v>0</v>
      </c>
      <c r="J514" s="56">
        <f t="shared" si="61"/>
        <v>0</v>
      </c>
      <c r="K514" s="57" t="str">
        <f t="shared" si="62"/>
        <v>NA</v>
      </c>
      <c r="L514" s="57" t="str">
        <f t="shared" si="63"/>
        <v>NA</v>
      </c>
      <c r="M514" s="57" t="str">
        <f t="shared" si="64"/>
        <v>NA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209</v>
      </c>
      <c r="C515" s="51" t="s">
        <v>210</v>
      </c>
      <c r="D515" s="56">
        <v>149250</v>
      </c>
      <c r="E515" s="56">
        <v>149250</v>
      </c>
      <c r="F515" s="56">
        <v>8365.15</v>
      </c>
      <c r="G515" s="56">
        <v>8985.130000000001</v>
      </c>
      <c r="H515" s="56">
        <v>1597.38</v>
      </c>
      <c r="I515" s="56">
        <f t="shared" si="60"/>
        <v>10582.510000000002</v>
      </c>
      <c r="J515" s="56">
        <f t="shared" si="61"/>
        <v>138667.49</v>
      </c>
      <c r="K515" s="57">
        <f t="shared" si="62"/>
        <v>0.92909541038525956</v>
      </c>
      <c r="L515" s="57">
        <f t="shared" si="63"/>
        <v>-0.94395209380234513</v>
      </c>
      <c r="M515" s="57">
        <f t="shared" si="64"/>
        <v>-0.27757748743718585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211</v>
      </c>
      <c r="C516" s="51" t="s">
        <v>212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60"/>
        <v>0</v>
      </c>
      <c r="J516" s="56">
        <f t="shared" si="61"/>
        <v>0</v>
      </c>
      <c r="K516" s="57" t="str">
        <f t="shared" si="62"/>
        <v>NA</v>
      </c>
      <c r="L516" s="57" t="str">
        <f t="shared" si="63"/>
        <v>NA</v>
      </c>
      <c r="M516" s="57" t="str">
        <f t="shared" si="64"/>
        <v>NA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213</v>
      </c>
      <c r="C517" s="51" t="s">
        <v>214</v>
      </c>
      <c r="D517" s="56">
        <v>68250</v>
      </c>
      <c r="E517" s="56">
        <v>80400</v>
      </c>
      <c r="F517" s="56">
        <v>7709.92</v>
      </c>
      <c r="G517" s="56">
        <v>18310.71</v>
      </c>
      <c r="H517" s="56">
        <v>7192.9600000000009</v>
      </c>
      <c r="I517" s="56">
        <f t="shared" si="60"/>
        <v>25503.67</v>
      </c>
      <c r="J517" s="56">
        <f t="shared" si="61"/>
        <v>54896.33</v>
      </c>
      <c r="K517" s="57">
        <f t="shared" si="62"/>
        <v>0.68279017412935328</v>
      </c>
      <c r="L517" s="57">
        <f t="shared" si="63"/>
        <v>-0.90410547263681595</v>
      </c>
      <c r="M517" s="57">
        <f t="shared" si="64"/>
        <v>1.732941791044776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215</v>
      </c>
      <c r="C518" s="51" t="s">
        <v>216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f t="shared" si="60"/>
        <v>0</v>
      </c>
      <c r="J518" s="56">
        <f t="shared" si="61"/>
        <v>0</v>
      </c>
      <c r="K518" s="57" t="str">
        <f t="shared" si="62"/>
        <v>NA</v>
      </c>
      <c r="L518" s="57" t="str">
        <f t="shared" si="63"/>
        <v>NA</v>
      </c>
      <c r="M518" s="57" t="str">
        <f t="shared" si="64"/>
        <v>NA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221</v>
      </c>
      <c r="C519" s="51" t="s">
        <v>222</v>
      </c>
      <c r="D519" s="56">
        <v>3800</v>
      </c>
      <c r="E519" s="56">
        <v>3720</v>
      </c>
      <c r="F519" s="56">
        <v>0</v>
      </c>
      <c r="G519" s="56">
        <v>0</v>
      </c>
      <c r="H519" s="56">
        <v>0</v>
      </c>
      <c r="I519" s="56">
        <f t="shared" si="60"/>
        <v>0</v>
      </c>
      <c r="J519" s="56">
        <f t="shared" si="61"/>
        <v>3720</v>
      </c>
      <c r="K519" s="57">
        <f t="shared" si="62"/>
        <v>1</v>
      </c>
      <c r="L519" s="57">
        <f t="shared" si="63"/>
        <v>-1</v>
      </c>
      <c r="M519" s="57">
        <f t="shared" si="64"/>
        <v>-1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227</v>
      </c>
      <c r="C520" s="51" t="s">
        <v>228</v>
      </c>
      <c r="D520" s="56">
        <v>60000</v>
      </c>
      <c r="E520" s="56">
        <v>60000</v>
      </c>
      <c r="F520" s="56">
        <v>0</v>
      </c>
      <c r="G520" s="56">
        <v>0</v>
      </c>
      <c r="H520" s="56">
        <v>0</v>
      </c>
      <c r="I520" s="56">
        <f t="shared" si="60"/>
        <v>0</v>
      </c>
      <c r="J520" s="56">
        <f t="shared" si="61"/>
        <v>60000</v>
      </c>
      <c r="K520" s="57">
        <f t="shared" si="62"/>
        <v>1</v>
      </c>
      <c r="L520" s="57">
        <f t="shared" si="63"/>
        <v>-1</v>
      </c>
      <c r="M520" s="57">
        <f t="shared" si="64"/>
        <v>-1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261</v>
      </c>
      <c r="C521" s="51" t="s">
        <v>262</v>
      </c>
      <c r="D521" s="56">
        <v>0</v>
      </c>
      <c r="E521" s="56">
        <v>0</v>
      </c>
      <c r="F521" s="56">
        <v>0</v>
      </c>
      <c r="G521" s="56">
        <v>0</v>
      </c>
      <c r="H521" s="56">
        <v>0</v>
      </c>
      <c r="I521" s="56">
        <f t="shared" si="60"/>
        <v>0</v>
      </c>
      <c r="J521" s="56">
        <f t="shared" si="61"/>
        <v>0</v>
      </c>
      <c r="K521" s="57" t="str">
        <f t="shared" si="62"/>
        <v>NA</v>
      </c>
      <c r="L521" s="57" t="str">
        <f t="shared" si="63"/>
        <v>NA</v>
      </c>
      <c r="M521" s="57" t="str">
        <f t="shared" si="64"/>
        <v>NA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231</v>
      </c>
      <c r="C522" s="51" t="s">
        <v>232</v>
      </c>
      <c r="D522" s="56">
        <v>71700</v>
      </c>
      <c r="E522" s="56">
        <v>70200</v>
      </c>
      <c r="F522" s="56">
        <v>541.48</v>
      </c>
      <c r="G522" s="56">
        <v>541.48</v>
      </c>
      <c r="H522" s="56">
        <v>10505</v>
      </c>
      <c r="I522" s="56">
        <f t="shared" si="60"/>
        <v>11046.48</v>
      </c>
      <c r="J522" s="56">
        <f t="shared" si="61"/>
        <v>59153.520000000004</v>
      </c>
      <c r="K522" s="57">
        <f t="shared" si="62"/>
        <v>0.84264273504273512</v>
      </c>
      <c r="L522" s="57">
        <f t="shared" si="63"/>
        <v>-0.99228660968660976</v>
      </c>
      <c r="M522" s="57">
        <f t="shared" si="64"/>
        <v>-0.90743931623931628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233</v>
      </c>
      <c r="C523" s="51" t="s">
        <v>234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f t="shared" si="60"/>
        <v>0</v>
      </c>
      <c r="J523" s="56">
        <f t="shared" si="61"/>
        <v>0</v>
      </c>
      <c r="K523" s="57" t="str">
        <f t="shared" si="62"/>
        <v>NA</v>
      </c>
      <c r="L523" s="57" t="str">
        <f t="shared" si="63"/>
        <v>NA</v>
      </c>
      <c r="M523" s="57" t="str">
        <f t="shared" si="64"/>
        <v>NA</v>
      </c>
      <c r="R523" s="53"/>
      <c r="S523" s="53"/>
      <c r="T523" s="53"/>
      <c r="U523" s="53"/>
      <c r="V523" s="53"/>
    </row>
    <row r="524" spans="1:22" s="51" customFormat="1" x14ac:dyDescent="0.2">
      <c r="A524" s="63" t="s">
        <v>411</v>
      </c>
      <c r="B524" s="74"/>
      <c r="C524" s="63"/>
      <c r="D524" s="64">
        <v>43951806.07</v>
      </c>
      <c r="E524" s="64">
        <v>43825993.810000002</v>
      </c>
      <c r="F524" s="64">
        <v>4881252.2600000007</v>
      </c>
      <c r="G524" s="64">
        <v>8085656.8000000007</v>
      </c>
      <c r="H524" s="64">
        <v>2435304.3899999997</v>
      </c>
      <c r="I524" s="64">
        <f t="shared" si="60"/>
        <v>10520961.190000001</v>
      </c>
      <c r="J524" s="64">
        <f t="shared" si="61"/>
        <v>33305032.620000001</v>
      </c>
      <c r="K524" s="65">
        <f t="shared" si="62"/>
        <v>0.75993787532550194</v>
      </c>
      <c r="L524" s="65">
        <f t="shared" si="63"/>
        <v>-0.88862198353876876</v>
      </c>
      <c r="M524" s="65">
        <f t="shared" si="64"/>
        <v>1.2139345435187978</v>
      </c>
      <c r="R524" s="53"/>
      <c r="S524" s="53"/>
      <c r="T524" s="53"/>
      <c r="U524" s="53"/>
      <c r="V524" s="53"/>
    </row>
    <row r="525" spans="1:22" s="51" customFormat="1" x14ac:dyDescent="0.2">
      <c r="A525" s="51" t="s">
        <v>412</v>
      </c>
      <c r="B525" s="66" t="s">
        <v>119</v>
      </c>
      <c r="C525" s="51" t="s">
        <v>120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si="60"/>
        <v>0</v>
      </c>
      <c r="J525" s="56">
        <f t="shared" si="61"/>
        <v>0</v>
      </c>
      <c r="K525" s="57" t="str">
        <f t="shared" si="62"/>
        <v>NA</v>
      </c>
      <c r="L525" s="57" t="str">
        <f t="shared" si="63"/>
        <v>NA</v>
      </c>
      <c r="M525" s="57" t="str">
        <f t="shared" si="64"/>
        <v>NA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245</v>
      </c>
      <c r="C526" s="51" t="s">
        <v>246</v>
      </c>
      <c r="D526" s="56">
        <v>88230</v>
      </c>
      <c r="E526" s="56">
        <v>88230</v>
      </c>
      <c r="F526" s="56">
        <v>0</v>
      </c>
      <c r="G526" s="56">
        <v>10041.93</v>
      </c>
      <c r="H526" s="56">
        <v>0</v>
      </c>
      <c r="I526" s="56">
        <f t="shared" si="60"/>
        <v>10041.93</v>
      </c>
      <c r="J526" s="56">
        <f t="shared" si="61"/>
        <v>78188.070000000007</v>
      </c>
      <c r="K526" s="57">
        <f t="shared" si="62"/>
        <v>0.88618463107786472</v>
      </c>
      <c r="L526" s="57">
        <f t="shared" si="63"/>
        <v>-1</v>
      </c>
      <c r="M526" s="57">
        <f t="shared" si="64"/>
        <v>0.36578442706562397</v>
      </c>
      <c r="R526" s="53"/>
      <c r="S526" s="53"/>
      <c r="T526" s="53"/>
      <c r="U526" s="53"/>
      <c r="V526" s="53"/>
    </row>
    <row r="527" spans="1:22" s="51" customFormat="1" x14ac:dyDescent="0.2">
      <c r="B527" s="66" t="s">
        <v>137</v>
      </c>
      <c r="C527" s="51" t="s">
        <v>138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f t="shared" si="60"/>
        <v>0</v>
      </c>
      <c r="J527" s="56">
        <f t="shared" si="61"/>
        <v>0</v>
      </c>
      <c r="K527" s="57" t="str">
        <f t="shared" si="62"/>
        <v>NA</v>
      </c>
      <c r="L527" s="57" t="str">
        <f t="shared" si="63"/>
        <v>NA</v>
      </c>
      <c r="M527" s="57" t="str">
        <f t="shared" si="64"/>
        <v>NA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141</v>
      </c>
      <c r="C528" s="51" t="s">
        <v>142</v>
      </c>
      <c r="D528" s="56">
        <v>712279</v>
      </c>
      <c r="E528" s="56">
        <v>712279</v>
      </c>
      <c r="F528" s="56">
        <v>73531.320000000007</v>
      </c>
      <c r="G528" s="56">
        <v>93937.06</v>
      </c>
      <c r="H528" s="56">
        <v>0</v>
      </c>
      <c r="I528" s="56">
        <f t="shared" si="60"/>
        <v>93937.06</v>
      </c>
      <c r="J528" s="56">
        <f t="shared" si="61"/>
        <v>618341.93999999994</v>
      </c>
      <c r="K528" s="57">
        <f t="shared" si="62"/>
        <v>0.8681176056011759</v>
      </c>
      <c r="L528" s="57">
        <f t="shared" si="63"/>
        <v>-0.89676612675650968</v>
      </c>
      <c r="M528" s="57">
        <f t="shared" si="64"/>
        <v>0.58258873278588852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143</v>
      </c>
      <c r="C529" s="51" t="s">
        <v>144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60"/>
        <v>0</v>
      </c>
      <c r="J529" s="56">
        <f t="shared" si="61"/>
        <v>0</v>
      </c>
      <c r="K529" s="57" t="str">
        <f t="shared" si="62"/>
        <v>NA</v>
      </c>
      <c r="L529" s="57" t="str">
        <f t="shared" si="63"/>
        <v>NA</v>
      </c>
      <c r="M529" s="57" t="str">
        <f t="shared" si="64"/>
        <v>NA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147</v>
      </c>
      <c r="C530" s="51" t="s">
        <v>148</v>
      </c>
      <c r="D530" s="56">
        <v>14500</v>
      </c>
      <c r="E530" s="56">
        <v>14500</v>
      </c>
      <c r="F530" s="56">
        <v>2229.2600000000002</v>
      </c>
      <c r="G530" s="56">
        <v>4568.62</v>
      </c>
      <c r="H530" s="56">
        <v>0</v>
      </c>
      <c r="I530" s="56">
        <f t="shared" si="60"/>
        <v>4568.62</v>
      </c>
      <c r="J530" s="56">
        <f t="shared" si="61"/>
        <v>9931.380000000001</v>
      </c>
      <c r="K530" s="57">
        <f t="shared" si="62"/>
        <v>0.68492275862068974</v>
      </c>
      <c r="L530" s="57">
        <f t="shared" si="63"/>
        <v>-0.84625793103448277</v>
      </c>
      <c r="M530" s="57">
        <f t="shared" si="64"/>
        <v>2.7809268965517244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149</v>
      </c>
      <c r="C531" s="51" t="s">
        <v>150</v>
      </c>
      <c r="D531" s="56">
        <v>0</v>
      </c>
      <c r="E531" s="56">
        <v>0</v>
      </c>
      <c r="F531" s="56">
        <v>4075.18</v>
      </c>
      <c r="G531" s="56">
        <v>4509.58</v>
      </c>
      <c r="H531" s="56">
        <v>0</v>
      </c>
      <c r="I531" s="56">
        <f t="shared" si="60"/>
        <v>4509.58</v>
      </c>
      <c r="J531" s="56">
        <f t="shared" si="61"/>
        <v>-4509.58</v>
      </c>
      <c r="K531" s="57" t="str">
        <f t="shared" si="62"/>
        <v>NA</v>
      </c>
      <c r="L531" s="57" t="str">
        <f t="shared" si="63"/>
        <v>NA</v>
      </c>
      <c r="M531" s="57" t="str">
        <f t="shared" si="64"/>
        <v>NA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151</v>
      </c>
      <c r="C532" s="51" t="s">
        <v>152</v>
      </c>
      <c r="D532" s="56">
        <v>18334.189999999999</v>
      </c>
      <c r="E532" s="56">
        <v>18334.189999999999</v>
      </c>
      <c r="F532" s="56">
        <v>5602.44</v>
      </c>
      <c r="G532" s="56">
        <v>9317.15</v>
      </c>
      <c r="H532" s="56">
        <v>0</v>
      </c>
      <c r="I532" s="56">
        <f t="shared" si="60"/>
        <v>9317.15</v>
      </c>
      <c r="J532" s="56">
        <f t="shared" si="61"/>
        <v>9017.0399999999991</v>
      </c>
      <c r="K532" s="57">
        <f t="shared" si="62"/>
        <v>0.49181556425454298</v>
      </c>
      <c r="L532" s="57">
        <f t="shared" si="63"/>
        <v>-0.6944266422459896</v>
      </c>
      <c r="M532" s="57">
        <f t="shared" si="64"/>
        <v>5.0982132289454833</v>
      </c>
      <c r="R532" s="53"/>
      <c r="S532" s="53"/>
      <c r="T532" s="53"/>
      <c r="U532" s="53"/>
      <c r="V532" s="53"/>
    </row>
    <row r="533" spans="1:22" s="51" customFormat="1" x14ac:dyDescent="0.2">
      <c r="B533" s="66" t="s">
        <v>289</v>
      </c>
      <c r="C533" s="51" t="s">
        <v>290</v>
      </c>
      <c r="D533" s="56">
        <v>14000</v>
      </c>
      <c r="E533" s="56">
        <v>14000</v>
      </c>
      <c r="F533" s="56">
        <v>0</v>
      </c>
      <c r="G533" s="56">
        <v>0</v>
      </c>
      <c r="H533" s="56">
        <v>0</v>
      </c>
      <c r="I533" s="56">
        <f t="shared" si="60"/>
        <v>0</v>
      </c>
      <c r="J533" s="56">
        <f t="shared" si="61"/>
        <v>14000</v>
      </c>
      <c r="K533" s="57">
        <f t="shared" si="62"/>
        <v>1</v>
      </c>
      <c r="L533" s="57">
        <f t="shared" si="63"/>
        <v>-1</v>
      </c>
      <c r="M533" s="57">
        <f t="shared" si="64"/>
        <v>-1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165</v>
      </c>
      <c r="C534" s="51" t="s">
        <v>166</v>
      </c>
      <c r="D534" s="56">
        <v>0</v>
      </c>
      <c r="E534" s="56">
        <v>0</v>
      </c>
      <c r="F534" s="56">
        <v>108.02</v>
      </c>
      <c r="G534" s="56">
        <v>108.02</v>
      </c>
      <c r="H534" s="56">
        <v>0</v>
      </c>
      <c r="I534" s="56">
        <f t="shared" si="60"/>
        <v>108.02</v>
      </c>
      <c r="J534" s="56">
        <f t="shared" si="61"/>
        <v>-108.02</v>
      </c>
      <c r="K534" s="57" t="str">
        <f t="shared" si="62"/>
        <v>NA</v>
      </c>
      <c r="L534" s="57" t="str">
        <f t="shared" si="63"/>
        <v>NA</v>
      </c>
      <c r="M534" s="57" t="str">
        <f t="shared" si="64"/>
        <v>NA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167</v>
      </c>
      <c r="C535" s="51" t="s">
        <v>168</v>
      </c>
      <c r="D535" s="56">
        <v>53211.360000000001</v>
      </c>
      <c r="E535" s="56">
        <v>53211.360000000001</v>
      </c>
      <c r="F535" s="56">
        <v>317.97000000000003</v>
      </c>
      <c r="G535" s="56">
        <v>643.98</v>
      </c>
      <c r="H535" s="56">
        <v>0</v>
      </c>
      <c r="I535" s="56">
        <f t="shared" si="60"/>
        <v>643.98</v>
      </c>
      <c r="J535" s="56">
        <f t="shared" si="61"/>
        <v>52567.38</v>
      </c>
      <c r="K535" s="57">
        <f t="shared" si="62"/>
        <v>0.9878976970331147</v>
      </c>
      <c r="L535" s="57">
        <f t="shared" si="63"/>
        <v>-0.99402439629432515</v>
      </c>
      <c r="M535" s="57">
        <f t="shared" si="64"/>
        <v>-0.8547723643973768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169</v>
      </c>
      <c r="C536" s="51" t="s">
        <v>170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f t="shared" si="60"/>
        <v>0</v>
      </c>
      <c r="J536" s="56">
        <f t="shared" si="61"/>
        <v>0</v>
      </c>
      <c r="K536" s="57" t="str">
        <f t="shared" si="62"/>
        <v>NA</v>
      </c>
      <c r="L536" s="57" t="str">
        <f t="shared" si="63"/>
        <v>NA</v>
      </c>
      <c r="M536" s="57" t="str">
        <f t="shared" si="64"/>
        <v>NA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201</v>
      </c>
      <c r="C537" s="51" t="s">
        <v>202</v>
      </c>
      <c r="D537" s="56">
        <v>53460</v>
      </c>
      <c r="E537" s="56">
        <v>53460</v>
      </c>
      <c r="F537" s="56">
        <v>0</v>
      </c>
      <c r="G537" s="56">
        <v>0</v>
      </c>
      <c r="H537" s="56">
        <v>0</v>
      </c>
      <c r="I537" s="56">
        <f t="shared" si="60"/>
        <v>0</v>
      </c>
      <c r="J537" s="56">
        <f t="shared" si="61"/>
        <v>53460</v>
      </c>
      <c r="K537" s="57">
        <f t="shared" si="62"/>
        <v>1</v>
      </c>
      <c r="L537" s="57">
        <f t="shared" si="63"/>
        <v>-1</v>
      </c>
      <c r="M537" s="57">
        <f t="shared" si="64"/>
        <v>-1</v>
      </c>
      <c r="R537" s="53"/>
      <c r="S537" s="53"/>
      <c r="T537" s="53"/>
      <c r="U537" s="53"/>
      <c r="V537" s="53"/>
    </row>
    <row r="538" spans="1:22" s="51" customFormat="1" x14ac:dyDescent="0.2">
      <c r="B538" s="66" t="s">
        <v>233</v>
      </c>
      <c r="C538" s="51" t="s">
        <v>234</v>
      </c>
      <c r="D538" s="56">
        <v>538678.74</v>
      </c>
      <c r="E538" s="56">
        <v>538678.74</v>
      </c>
      <c r="F538" s="56">
        <v>0</v>
      </c>
      <c r="G538" s="56">
        <v>0</v>
      </c>
      <c r="H538" s="56">
        <v>0</v>
      </c>
      <c r="I538" s="56">
        <f t="shared" si="60"/>
        <v>0</v>
      </c>
      <c r="J538" s="56">
        <f t="shared" si="61"/>
        <v>538678.74</v>
      </c>
      <c r="K538" s="57">
        <f t="shared" si="62"/>
        <v>1</v>
      </c>
      <c r="L538" s="57">
        <f t="shared" si="63"/>
        <v>-1</v>
      </c>
      <c r="M538" s="57">
        <f t="shared" si="64"/>
        <v>-1</v>
      </c>
      <c r="R538" s="53"/>
      <c r="S538" s="53"/>
      <c r="T538" s="53"/>
      <c r="U538" s="53"/>
      <c r="V538" s="53"/>
    </row>
    <row r="539" spans="1:22" s="51" customFormat="1" x14ac:dyDescent="0.2">
      <c r="A539" s="63" t="s">
        <v>413</v>
      </c>
      <c r="B539" s="74"/>
      <c r="C539" s="63"/>
      <c r="D539" s="64">
        <v>1492693.29</v>
      </c>
      <c r="E539" s="64">
        <v>1492693.29</v>
      </c>
      <c r="F539" s="64">
        <v>85864.19</v>
      </c>
      <c r="G539" s="64">
        <v>123126.33999999998</v>
      </c>
      <c r="H539" s="64">
        <v>0</v>
      </c>
      <c r="I539" s="64">
        <f t="shared" si="60"/>
        <v>123126.33999999998</v>
      </c>
      <c r="J539" s="64">
        <f t="shared" si="61"/>
        <v>1369566.95</v>
      </c>
      <c r="K539" s="65">
        <f t="shared" si="62"/>
        <v>0.91751397234457988</v>
      </c>
      <c r="L539" s="65">
        <f t="shared" si="63"/>
        <v>-0.94247700410042046</v>
      </c>
      <c r="M539" s="65">
        <f t="shared" si="64"/>
        <v>-1.0167668134959056E-2</v>
      </c>
      <c r="R539" s="53"/>
      <c r="S539" s="53"/>
      <c r="T539" s="53"/>
      <c r="U539" s="53"/>
      <c r="V539" s="53"/>
    </row>
    <row r="540" spans="1:22" s="51" customFormat="1" x14ac:dyDescent="0.2">
      <c r="A540" s="51" t="s">
        <v>414</v>
      </c>
      <c r="B540" s="66" t="s">
        <v>141</v>
      </c>
      <c r="C540" s="51" t="s">
        <v>142</v>
      </c>
      <c r="D540" s="56">
        <v>16273</v>
      </c>
      <c r="E540" s="56">
        <v>16273</v>
      </c>
      <c r="F540" s="56">
        <v>0</v>
      </c>
      <c r="G540" s="56">
        <v>0</v>
      </c>
      <c r="H540" s="56">
        <v>0</v>
      </c>
      <c r="I540" s="56">
        <f t="shared" si="60"/>
        <v>0</v>
      </c>
      <c r="J540" s="56">
        <f t="shared" si="61"/>
        <v>16273</v>
      </c>
      <c r="K540" s="57">
        <f t="shared" si="62"/>
        <v>1</v>
      </c>
      <c r="L540" s="57">
        <f t="shared" si="63"/>
        <v>-1</v>
      </c>
      <c r="M540" s="57">
        <f t="shared" si="64"/>
        <v>-1</v>
      </c>
      <c r="R540" s="53"/>
      <c r="S540" s="53"/>
      <c r="T540" s="53"/>
      <c r="U540" s="53"/>
      <c r="V540" s="53"/>
    </row>
    <row r="541" spans="1:22" s="51" customFormat="1" x14ac:dyDescent="0.2">
      <c r="B541" s="66" t="s">
        <v>289</v>
      </c>
      <c r="C541" s="51" t="s">
        <v>290</v>
      </c>
      <c r="D541" s="56">
        <v>335000</v>
      </c>
      <c r="E541" s="56">
        <v>335000</v>
      </c>
      <c r="F541" s="56">
        <v>0</v>
      </c>
      <c r="G541" s="56">
        <v>0</v>
      </c>
      <c r="H541" s="56">
        <v>0</v>
      </c>
      <c r="I541" s="56">
        <f t="shared" si="60"/>
        <v>0</v>
      </c>
      <c r="J541" s="56">
        <f t="shared" si="61"/>
        <v>335000</v>
      </c>
      <c r="K541" s="57">
        <f t="shared" si="62"/>
        <v>1</v>
      </c>
      <c r="L541" s="57">
        <f t="shared" si="63"/>
        <v>-1</v>
      </c>
      <c r="M541" s="57">
        <f t="shared" si="64"/>
        <v>-1</v>
      </c>
      <c r="R541" s="53"/>
      <c r="S541" s="53"/>
      <c r="T541" s="53"/>
      <c r="U541" s="53"/>
      <c r="V541" s="53"/>
    </row>
    <row r="542" spans="1:22" s="51" customFormat="1" x14ac:dyDescent="0.2">
      <c r="B542" s="66" t="s">
        <v>167</v>
      </c>
      <c r="C542" s="51" t="s">
        <v>168</v>
      </c>
      <c r="D542" s="56">
        <v>0</v>
      </c>
      <c r="E542" s="56">
        <v>0</v>
      </c>
      <c r="F542" s="56">
        <v>0</v>
      </c>
      <c r="G542" s="56">
        <v>0</v>
      </c>
      <c r="H542" s="56">
        <v>0</v>
      </c>
      <c r="I542" s="56">
        <f t="shared" si="60"/>
        <v>0</v>
      </c>
      <c r="J542" s="56">
        <f t="shared" si="61"/>
        <v>0</v>
      </c>
      <c r="K542" s="57" t="str">
        <f t="shared" si="62"/>
        <v>NA</v>
      </c>
      <c r="L542" s="57" t="str">
        <f t="shared" si="63"/>
        <v>NA</v>
      </c>
      <c r="M542" s="57" t="str">
        <f t="shared" si="64"/>
        <v>NA</v>
      </c>
      <c r="R542" s="53"/>
      <c r="S542" s="53"/>
      <c r="T542" s="53"/>
      <c r="U542" s="53"/>
      <c r="V542" s="53"/>
    </row>
    <row r="543" spans="1:22" s="51" customFormat="1" x14ac:dyDescent="0.2">
      <c r="B543" s="66" t="s">
        <v>227</v>
      </c>
      <c r="C543" s="51" t="s">
        <v>228</v>
      </c>
      <c r="D543" s="56">
        <v>0</v>
      </c>
      <c r="E543" s="56">
        <v>0</v>
      </c>
      <c r="F543" s="56">
        <v>0</v>
      </c>
      <c r="G543" s="56">
        <v>0</v>
      </c>
      <c r="H543" s="56">
        <v>0</v>
      </c>
      <c r="I543" s="56">
        <f t="shared" si="60"/>
        <v>0</v>
      </c>
      <c r="J543" s="56">
        <f t="shared" si="61"/>
        <v>0</v>
      </c>
      <c r="K543" s="57" t="str">
        <f t="shared" si="62"/>
        <v>NA</v>
      </c>
      <c r="L543" s="57" t="str">
        <f t="shared" si="63"/>
        <v>NA</v>
      </c>
      <c r="M543" s="57" t="str">
        <f t="shared" si="64"/>
        <v>NA</v>
      </c>
      <c r="R543" s="53"/>
      <c r="S543" s="53"/>
      <c r="T543" s="53"/>
      <c r="U543" s="53"/>
      <c r="V543" s="53"/>
    </row>
    <row r="544" spans="1:22" s="51" customFormat="1" x14ac:dyDescent="0.2">
      <c r="A544" s="63" t="s">
        <v>415</v>
      </c>
      <c r="B544" s="74"/>
      <c r="C544" s="63"/>
      <c r="D544" s="64">
        <v>351273</v>
      </c>
      <c r="E544" s="64">
        <v>351273</v>
      </c>
      <c r="F544" s="64">
        <v>0</v>
      </c>
      <c r="G544" s="64">
        <v>0</v>
      </c>
      <c r="H544" s="64">
        <v>0</v>
      </c>
      <c r="I544" s="64">
        <f t="shared" si="60"/>
        <v>0</v>
      </c>
      <c r="J544" s="64">
        <f t="shared" si="61"/>
        <v>351273</v>
      </c>
      <c r="K544" s="65">
        <f t="shared" si="62"/>
        <v>1</v>
      </c>
      <c r="L544" s="65">
        <f t="shared" si="63"/>
        <v>-1</v>
      </c>
      <c r="M544" s="65">
        <f t="shared" si="64"/>
        <v>-1</v>
      </c>
      <c r="R544" s="53"/>
      <c r="S544" s="53"/>
      <c r="T544" s="53"/>
      <c r="U544" s="53"/>
      <c r="V544" s="53"/>
    </row>
    <row r="545" spans="1:22" s="51" customFormat="1" x14ac:dyDescent="0.2">
      <c r="A545" s="51" t="s">
        <v>416</v>
      </c>
      <c r="B545" s="66" t="s">
        <v>331</v>
      </c>
      <c r="C545" s="51" t="s">
        <v>332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f t="shared" si="60"/>
        <v>0</v>
      </c>
      <c r="J545" s="56">
        <f t="shared" si="61"/>
        <v>0</v>
      </c>
      <c r="K545" s="57" t="str">
        <f t="shared" si="62"/>
        <v>NA</v>
      </c>
      <c r="L545" s="57" t="str">
        <f t="shared" si="63"/>
        <v>NA</v>
      </c>
      <c r="M545" s="57" t="str">
        <f t="shared" si="64"/>
        <v>NA</v>
      </c>
      <c r="R545" s="53"/>
      <c r="S545" s="53"/>
      <c r="T545" s="53"/>
      <c r="U545" s="53"/>
      <c r="V545" s="53"/>
    </row>
    <row r="546" spans="1:22" s="51" customFormat="1" x14ac:dyDescent="0.2">
      <c r="B546" s="66" t="s">
        <v>141</v>
      </c>
      <c r="C546" s="51" t="s">
        <v>142</v>
      </c>
      <c r="D546" s="56">
        <v>0</v>
      </c>
      <c r="E546" s="56">
        <v>0</v>
      </c>
      <c r="F546" s="56">
        <v>15398.75</v>
      </c>
      <c r="G546" s="56">
        <v>15398.75</v>
      </c>
      <c r="H546" s="56">
        <v>0</v>
      </c>
      <c r="I546" s="56">
        <f t="shared" si="60"/>
        <v>15398.75</v>
      </c>
      <c r="J546" s="56">
        <f t="shared" si="61"/>
        <v>-15398.75</v>
      </c>
      <c r="K546" s="57" t="str">
        <f t="shared" si="62"/>
        <v>NA</v>
      </c>
      <c r="L546" s="57" t="str">
        <f t="shared" si="63"/>
        <v>NA</v>
      </c>
      <c r="M546" s="57" t="str">
        <f t="shared" si="64"/>
        <v>NA</v>
      </c>
      <c r="R546" s="53"/>
      <c r="S546" s="53"/>
      <c r="T546" s="53"/>
      <c r="U546" s="53"/>
      <c r="V546" s="53"/>
    </row>
    <row r="547" spans="1:22" s="51" customFormat="1" x14ac:dyDescent="0.2">
      <c r="B547" s="66" t="s">
        <v>147</v>
      </c>
      <c r="C547" s="51" t="s">
        <v>148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60"/>
        <v>0</v>
      </c>
      <c r="J547" s="56">
        <f t="shared" si="61"/>
        <v>0</v>
      </c>
      <c r="K547" s="57" t="str">
        <f t="shared" si="62"/>
        <v>NA</v>
      </c>
      <c r="L547" s="57" t="str">
        <f t="shared" si="63"/>
        <v>NA</v>
      </c>
      <c r="M547" s="57" t="str">
        <f t="shared" si="64"/>
        <v>NA</v>
      </c>
      <c r="R547" s="53"/>
      <c r="S547" s="53"/>
      <c r="T547" s="53"/>
      <c r="U547" s="53"/>
      <c r="V547" s="53"/>
    </row>
    <row r="548" spans="1:22" s="51" customFormat="1" x14ac:dyDescent="0.2">
      <c r="B548" s="66" t="s">
        <v>149</v>
      </c>
      <c r="C548" s="51" t="s">
        <v>150</v>
      </c>
      <c r="D548" s="56">
        <v>0</v>
      </c>
      <c r="E548" s="56">
        <v>0</v>
      </c>
      <c r="F548" s="56">
        <v>216.04</v>
      </c>
      <c r="G548" s="56">
        <v>216.04</v>
      </c>
      <c r="H548" s="56">
        <v>0</v>
      </c>
      <c r="I548" s="56">
        <f t="shared" si="60"/>
        <v>216.04</v>
      </c>
      <c r="J548" s="56">
        <f t="shared" si="61"/>
        <v>-216.04</v>
      </c>
      <c r="K548" s="57" t="str">
        <f t="shared" si="62"/>
        <v>NA</v>
      </c>
      <c r="L548" s="57" t="str">
        <f t="shared" si="63"/>
        <v>NA</v>
      </c>
      <c r="M548" s="57" t="str">
        <f t="shared" si="64"/>
        <v>NA</v>
      </c>
      <c r="R548" s="53"/>
      <c r="S548" s="53"/>
      <c r="T548" s="53"/>
      <c r="U548" s="53"/>
      <c r="V548" s="53"/>
    </row>
    <row r="549" spans="1:22" s="51" customFormat="1" x14ac:dyDescent="0.2">
      <c r="B549" s="66" t="s">
        <v>151</v>
      </c>
      <c r="C549" s="51" t="s">
        <v>152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f t="shared" si="60"/>
        <v>0</v>
      </c>
      <c r="J549" s="56">
        <f t="shared" si="61"/>
        <v>0</v>
      </c>
      <c r="K549" s="57" t="str">
        <f t="shared" si="62"/>
        <v>NA</v>
      </c>
      <c r="L549" s="57" t="str">
        <f t="shared" si="63"/>
        <v>NA</v>
      </c>
      <c r="M549" s="57" t="str">
        <f t="shared" si="64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167</v>
      </c>
      <c r="C550" s="51" t="s">
        <v>168</v>
      </c>
      <c r="D550" s="56">
        <v>0</v>
      </c>
      <c r="E550" s="56">
        <v>0</v>
      </c>
      <c r="F550" s="56">
        <v>121.44</v>
      </c>
      <c r="G550" s="56">
        <v>121.44</v>
      </c>
      <c r="H550" s="56">
        <v>0</v>
      </c>
      <c r="I550" s="56">
        <f t="shared" si="60"/>
        <v>121.44</v>
      </c>
      <c r="J550" s="56">
        <f t="shared" si="61"/>
        <v>-121.44</v>
      </c>
      <c r="K550" s="57" t="str">
        <f t="shared" si="62"/>
        <v>NA</v>
      </c>
      <c r="L550" s="57" t="str">
        <f t="shared" si="63"/>
        <v>NA</v>
      </c>
      <c r="M550" s="57" t="str">
        <f t="shared" si="64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417</v>
      </c>
      <c r="C551" s="51" t="s">
        <v>418</v>
      </c>
      <c r="D551" s="56">
        <v>1502100</v>
      </c>
      <c r="E551" s="56">
        <v>1302100</v>
      </c>
      <c r="F551" s="56">
        <v>0</v>
      </c>
      <c r="G551" s="56">
        <v>0</v>
      </c>
      <c r="H551" s="56">
        <v>0</v>
      </c>
      <c r="I551" s="56">
        <f t="shared" si="60"/>
        <v>0</v>
      </c>
      <c r="J551" s="56">
        <f t="shared" si="61"/>
        <v>1302100</v>
      </c>
      <c r="K551" s="57">
        <f t="shared" si="62"/>
        <v>1</v>
      </c>
      <c r="L551" s="57">
        <f t="shared" si="63"/>
        <v>-1</v>
      </c>
      <c r="M551" s="57">
        <f t="shared" si="64"/>
        <v>-1</v>
      </c>
      <c r="R551" s="53"/>
      <c r="S551" s="53"/>
      <c r="T551" s="53"/>
      <c r="U551" s="53"/>
      <c r="V551" s="53"/>
    </row>
    <row r="552" spans="1:22" s="51" customFormat="1" x14ac:dyDescent="0.2">
      <c r="A552" s="63" t="s">
        <v>419</v>
      </c>
      <c r="B552" s="74"/>
      <c r="C552" s="63"/>
      <c r="D552" s="64">
        <v>1502100</v>
      </c>
      <c r="E552" s="64">
        <v>1302100</v>
      </c>
      <c r="F552" s="64">
        <v>15736.230000000001</v>
      </c>
      <c r="G552" s="64">
        <v>15736.230000000001</v>
      </c>
      <c r="H552" s="64">
        <v>0</v>
      </c>
      <c r="I552" s="64">
        <f t="shared" si="60"/>
        <v>15736.230000000001</v>
      </c>
      <c r="J552" s="64">
        <f t="shared" si="61"/>
        <v>1286363.77</v>
      </c>
      <c r="K552" s="65">
        <f t="shared" si="62"/>
        <v>0.98791473005145536</v>
      </c>
      <c r="L552" s="65">
        <f t="shared" si="63"/>
        <v>-0.98791473005145536</v>
      </c>
      <c r="M552" s="65">
        <f t="shared" si="64"/>
        <v>-0.85497676061746408</v>
      </c>
      <c r="R552" s="53"/>
      <c r="S552" s="53"/>
      <c r="T552" s="53"/>
      <c r="U552" s="53"/>
      <c r="V552" s="53"/>
    </row>
    <row r="553" spans="1:22" s="51" customFormat="1" x14ac:dyDescent="0.2">
      <c r="A553" s="51" t="s">
        <v>420</v>
      </c>
      <c r="B553" s="66" t="s">
        <v>141</v>
      </c>
      <c r="C553" s="51" t="s">
        <v>142</v>
      </c>
      <c r="D553" s="56">
        <v>0</v>
      </c>
      <c r="E553" s="56">
        <v>0</v>
      </c>
      <c r="F553" s="56">
        <v>0</v>
      </c>
      <c r="G553" s="56">
        <v>0</v>
      </c>
      <c r="H553" s="56">
        <v>0</v>
      </c>
      <c r="I553" s="56">
        <f t="shared" si="60"/>
        <v>0</v>
      </c>
      <c r="J553" s="56">
        <f t="shared" si="61"/>
        <v>0</v>
      </c>
      <c r="K553" s="57" t="str">
        <f t="shared" si="62"/>
        <v>NA</v>
      </c>
      <c r="L553" s="57" t="str">
        <f t="shared" si="63"/>
        <v>NA</v>
      </c>
      <c r="M553" s="57" t="str">
        <f t="shared" si="64"/>
        <v>NA</v>
      </c>
      <c r="R553" s="53"/>
      <c r="S553" s="53"/>
      <c r="T553" s="53"/>
      <c r="U553" s="53"/>
      <c r="V553" s="53"/>
    </row>
    <row r="554" spans="1:22" s="51" customFormat="1" x14ac:dyDescent="0.2">
      <c r="B554" s="66" t="s">
        <v>167</v>
      </c>
      <c r="C554" s="51" t="s">
        <v>168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f t="shared" si="60"/>
        <v>0</v>
      </c>
      <c r="J554" s="56">
        <f t="shared" si="61"/>
        <v>0</v>
      </c>
      <c r="K554" s="57" t="str">
        <f t="shared" si="62"/>
        <v>NA</v>
      </c>
      <c r="L554" s="57" t="str">
        <f t="shared" si="63"/>
        <v>NA</v>
      </c>
      <c r="M554" s="57" t="str">
        <f t="shared" si="64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421</v>
      </c>
      <c r="C555" s="51" t="s">
        <v>422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f t="shared" si="60"/>
        <v>0</v>
      </c>
      <c r="J555" s="56">
        <f t="shared" si="61"/>
        <v>0</v>
      </c>
      <c r="K555" s="57" t="str">
        <f t="shared" si="62"/>
        <v>NA</v>
      </c>
      <c r="L555" s="57" t="str">
        <f t="shared" si="63"/>
        <v>NA</v>
      </c>
      <c r="M555" s="57" t="str">
        <f t="shared" si="64"/>
        <v>NA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223</v>
      </c>
      <c r="C556" s="51" t="s">
        <v>224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f t="shared" si="60"/>
        <v>0</v>
      </c>
      <c r="J556" s="56">
        <f t="shared" si="61"/>
        <v>0</v>
      </c>
      <c r="K556" s="57" t="str">
        <f t="shared" si="62"/>
        <v>NA</v>
      </c>
      <c r="L556" s="57" t="str">
        <f t="shared" si="63"/>
        <v>NA</v>
      </c>
      <c r="M556" s="57" t="str">
        <f t="shared" si="64"/>
        <v>NA</v>
      </c>
      <c r="R556" s="53"/>
      <c r="S556" s="53"/>
      <c r="T556" s="53"/>
      <c r="U556" s="53"/>
      <c r="V556" s="53"/>
    </row>
    <row r="557" spans="1:22" s="51" customFormat="1" x14ac:dyDescent="0.2">
      <c r="B557" s="66" t="s">
        <v>225</v>
      </c>
      <c r="C557" s="51" t="s">
        <v>226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60"/>
        <v>0</v>
      </c>
      <c r="J557" s="56">
        <f t="shared" si="61"/>
        <v>0</v>
      </c>
      <c r="K557" s="57" t="str">
        <f t="shared" si="62"/>
        <v>NA</v>
      </c>
      <c r="L557" s="57" t="str">
        <f t="shared" si="63"/>
        <v>NA</v>
      </c>
      <c r="M557" s="57" t="str">
        <f t="shared" si="64"/>
        <v>NA</v>
      </c>
      <c r="R557" s="53"/>
      <c r="S557" s="53"/>
      <c r="T557" s="53"/>
      <c r="U557" s="53"/>
      <c r="V557" s="53"/>
    </row>
    <row r="558" spans="1:22" s="51" customFormat="1" x14ac:dyDescent="0.2">
      <c r="B558" s="66" t="s">
        <v>227</v>
      </c>
      <c r="C558" s="51" t="s">
        <v>228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60"/>
        <v>0</v>
      </c>
      <c r="J558" s="56">
        <f t="shared" si="61"/>
        <v>0</v>
      </c>
      <c r="K558" s="57" t="str">
        <f t="shared" si="62"/>
        <v>NA</v>
      </c>
      <c r="L558" s="57" t="str">
        <f t="shared" si="63"/>
        <v>NA</v>
      </c>
      <c r="M558" s="57" t="str">
        <f t="shared" si="64"/>
        <v>NA</v>
      </c>
      <c r="R558" s="53"/>
      <c r="S558" s="53"/>
      <c r="T558" s="53"/>
      <c r="U558" s="53"/>
      <c r="V558" s="53"/>
    </row>
    <row r="559" spans="1:22" s="51" customFormat="1" x14ac:dyDescent="0.2">
      <c r="A559" s="63" t="s">
        <v>423</v>
      </c>
      <c r="B559" s="74"/>
      <c r="C559" s="63"/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f t="shared" si="60"/>
        <v>0</v>
      </c>
      <c r="J559" s="64">
        <f t="shared" si="61"/>
        <v>0</v>
      </c>
      <c r="K559" s="65" t="str">
        <f t="shared" si="62"/>
        <v>NA</v>
      </c>
      <c r="L559" s="65" t="str">
        <f t="shared" si="63"/>
        <v>NA</v>
      </c>
      <c r="M559" s="65" t="str">
        <f t="shared" si="64"/>
        <v>NA</v>
      </c>
      <c r="R559" s="53"/>
      <c r="S559" s="53"/>
      <c r="T559" s="53"/>
      <c r="U559" s="53"/>
      <c r="V559" s="53"/>
    </row>
    <row r="560" spans="1:22" s="51" customFormat="1" x14ac:dyDescent="0.2">
      <c r="A560" s="51" t="s">
        <v>30</v>
      </c>
      <c r="B560" s="66" t="s">
        <v>233</v>
      </c>
      <c r="C560" s="51" t="s">
        <v>234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f t="shared" si="60"/>
        <v>0</v>
      </c>
      <c r="J560" s="56">
        <f t="shared" si="61"/>
        <v>0</v>
      </c>
      <c r="K560" s="57" t="str">
        <f t="shared" si="62"/>
        <v>NA</v>
      </c>
      <c r="L560" s="57" t="str">
        <f t="shared" si="63"/>
        <v>NA</v>
      </c>
      <c r="M560" s="57" t="str">
        <f t="shared" si="64"/>
        <v>NA</v>
      </c>
      <c r="R560" s="53"/>
      <c r="S560" s="53"/>
      <c r="T560" s="53"/>
      <c r="U560" s="53"/>
      <c r="V560" s="53"/>
    </row>
    <row r="561" spans="1:25" s="51" customFormat="1" x14ac:dyDescent="0.2">
      <c r="B561" s="66" t="s">
        <v>31</v>
      </c>
      <c r="C561" s="51" t="s">
        <v>32</v>
      </c>
      <c r="D561" s="56">
        <v>26854843</v>
      </c>
      <c r="E561" s="56">
        <v>26854843</v>
      </c>
      <c r="F561" s="56">
        <v>0</v>
      </c>
      <c r="G561" s="56">
        <v>21000000</v>
      </c>
      <c r="H561" s="56">
        <v>0</v>
      </c>
      <c r="I561" s="56">
        <f t="shared" si="60"/>
        <v>21000000</v>
      </c>
      <c r="J561" s="56">
        <f t="shared" si="61"/>
        <v>5854843</v>
      </c>
      <c r="K561" s="57">
        <f t="shared" si="62"/>
        <v>0.21801814294725164</v>
      </c>
      <c r="L561" s="57">
        <f t="shared" si="63"/>
        <v>-1</v>
      </c>
      <c r="M561" s="57">
        <f t="shared" si="64"/>
        <v>8.3837822846329804</v>
      </c>
      <c r="R561" s="53"/>
      <c r="S561" s="53"/>
      <c r="T561" s="53"/>
      <c r="U561" s="53"/>
      <c r="V561" s="53"/>
    </row>
    <row r="562" spans="1:25" s="51" customFormat="1" x14ac:dyDescent="0.2">
      <c r="B562" s="66" t="s">
        <v>405</v>
      </c>
      <c r="C562" s="51" t="s">
        <v>406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f t="shared" si="60"/>
        <v>0</v>
      </c>
      <c r="J562" s="56">
        <f t="shared" si="61"/>
        <v>0</v>
      </c>
      <c r="K562" s="57" t="str">
        <f t="shared" si="62"/>
        <v>NA</v>
      </c>
      <c r="L562" s="57" t="str">
        <f t="shared" si="63"/>
        <v>NA</v>
      </c>
      <c r="M562" s="57" t="str">
        <f t="shared" si="64"/>
        <v>NA</v>
      </c>
      <c r="R562" s="53"/>
      <c r="S562" s="53"/>
      <c r="T562" s="53"/>
      <c r="U562" s="53"/>
      <c r="V562" s="53"/>
    </row>
    <row r="563" spans="1:25" s="51" customFormat="1" x14ac:dyDescent="0.2">
      <c r="A563" s="63" t="s">
        <v>33</v>
      </c>
      <c r="B563" s="74"/>
      <c r="C563" s="63"/>
      <c r="D563" s="64">
        <v>26854843</v>
      </c>
      <c r="E563" s="64">
        <v>26854843</v>
      </c>
      <c r="F563" s="64">
        <v>0</v>
      </c>
      <c r="G563" s="64">
        <v>21000000</v>
      </c>
      <c r="H563" s="64">
        <v>0</v>
      </c>
      <c r="I563" s="64">
        <f t="shared" si="60"/>
        <v>21000000</v>
      </c>
      <c r="J563" s="64">
        <f t="shared" si="61"/>
        <v>5854843</v>
      </c>
      <c r="K563" s="65">
        <f t="shared" si="62"/>
        <v>0.21801814294725164</v>
      </c>
      <c r="L563" s="65">
        <f t="shared" si="63"/>
        <v>-1</v>
      </c>
      <c r="M563" s="65">
        <f t="shared" si="64"/>
        <v>8.3837822846329804</v>
      </c>
      <c r="R563" s="53"/>
      <c r="S563" s="53"/>
      <c r="T563" s="53"/>
      <c r="U563" s="53"/>
      <c r="V563" s="53"/>
    </row>
    <row r="564" spans="1:25" s="51" customFormat="1" x14ac:dyDescent="0.2">
      <c r="A564" s="51" t="s">
        <v>34</v>
      </c>
      <c r="B564" s="66" t="s">
        <v>28</v>
      </c>
      <c r="C564" s="51" t="s">
        <v>29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f t="shared" si="60"/>
        <v>0</v>
      </c>
      <c r="J564" s="56">
        <f t="shared" si="61"/>
        <v>0</v>
      </c>
      <c r="K564" s="57" t="str">
        <f t="shared" si="62"/>
        <v>NA</v>
      </c>
      <c r="L564" s="57" t="str">
        <f t="shared" si="63"/>
        <v>NA</v>
      </c>
      <c r="M564" s="57" t="str">
        <f t="shared" si="64"/>
        <v>NA</v>
      </c>
      <c r="R564" s="53"/>
      <c r="S564" s="53"/>
      <c r="T564" s="53"/>
      <c r="U564" s="53"/>
      <c r="V564" s="53"/>
    </row>
    <row r="565" spans="1:25" s="51" customFormat="1" x14ac:dyDescent="0.2">
      <c r="B565" s="66" t="s">
        <v>35</v>
      </c>
      <c r="C565" s="51" t="s">
        <v>36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f t="shared" si="60"/>
        <v>0</v>
      </c>
      <c r="J565" s="56">
        <f t="shared" si="61"/>
        <v>0</v>
      </c>
      <c r="K565" s="57" t="str">
        <f t="shared" si="62"/>
        <v>NA</v>
      </c>
      <c r="L565" s="57" t="str">
        <f t="shared" si="63"/>
        <v>NA</v>
      </c>
      <c r="M565" s="57" t="str">
        <f t="shared" si="64"/>
        <v>NA</v>
      </c>
      <c r="R565" s="53"/>
      <c r="S565" s="53"/>
      <c r="T565" s="53"/>
      <c r="U565" s="53"/>
      <c r="V565" s="53"/>
    </row>
    <row r="566" spans="1:25" s="51" customFormat="1" x14ac:dyDescent="0.2">
      <c r="A566" s="63" t="s">
        <v>37</v>
      </c>
      <c r="B566" s="74"/>
      <c r="C566" s="63"/>
      <c r="D566" s="64">
        <v>0</v>
      </c>
      <c r="E566" s="64">
        <v>0</v>
      </c>
      <c r="F566" s="64">
        <v>0</v>
      </c>
      <c r="G566" s="64">
        <v>0</v>
      </c>
      <c r="H566" s="64">
        <v>0</v>
      </c>
      <c r="I566" s="64">
        <f t="shared" si="60"/>
        <v>0</v>
      </c>
      <c r="J566" s="64">
        <f t="shared" si="61"/>
        <v>0</v>
      </c>
      <c r="K566" s="65" t="str">
        <f t="shared" si="62"/>
        <v>NA</v>
      </c>
      <c r="L566" s="65" t="str">
        <f t="shared" si="63"/>
        <v>NA</v>
      </c>
      <c r="M566" s="65" t="str">
        <f t="shared" si="64"/>
        <v>NA</v>
      </c>
      <c r="R566" s="53"/>
      <c r="S566" s="53"/>
      <c r="T566" s="53"/>
      <c r="U566" s="53"/>
      <c r="V566" s="53"/>
    </row>
    <row r="567" spans="1:25" s="17" customFormat="1" x14ac:dyDescent="0.2">
      <c r="A567" s="23"/>
      <c r="B567" s="31"/>
      <c r="C567" s="23"/>
      <c r="D567" s="18"/>
      <c r="E567" s="18"/>
      <c r="F567" s="18"/>
      <c r="G567" s="18"/>
      <c r="H567" s="18"/>
      <c r="I567" s="18"/>
      <c r="J567" s="18"/>
      <c r="K567" s="37"/>
      <c r="L567" s="37"/>
      <c r="M567" s="37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</row>
    <row r="568" spans="1:25" ht="15.75" x14ac:dyDescent="0.25">
      <c r="A568" s="25" t="s">
        <v>11</v>
      </c>
      <c r="B568" s="32"/>
      <c r="C568" s="25"/>
      <c r="D568" s="6">
        <f>+D111+D164+D203+D224+D247+D304+D329+D364+D437+D442+D483+D524+D539+D544+D552+D559+D563+D566</f>
        <v>1603129614.9999979</v>
      </c>
      <c r="E568" s="6">
        <f t="shared" ref="E568:J568" si="65">+E111+E164+E203+E224+E247+E304+E329+E364+E437+E442+E483+E524+E539+E544+E552+E559+E563+E566</f>
        <v>1606225147.369998</v>
      </c>
      <c r="F568" s="6">
        <f t="shared" si="65"/>
        <v>52628915.729999997</v>
      </c>
      <c r="G568" s="6">
        <f t="shared" si="65"/>
        <v>111406398.44</v>
      </c>
      <c r="H568" s="6">
        <f t="shared" si="65"/>
        <v>70702228.359999999</v>
      </c>
      <c r="I568" s="6">
        <f t="shared" si="65"/>
        <v>182108626.80000001</v>
      </c>
      <c r="J568" s="6">
        <f t="shared" si="65"/>
        <v>1424116520.569998</v>
      </c>
      <c r="K568" s="38">
        <f>IF(E568=0,"NA",J568/E568)</f>
        <v>0.88662322520713788</v>
      </c>
      <c r="L568" s="38">
        <f>IF(E568=0,"NA",(  ( F568 - (E568/$L$6)) / (E568/$L$6)))</f>
        <v>-0.96723440931293247</v>
      </c>
      <c r="M568" s="38">
        <f>IF(E568=0,"NA",(  ( G568 - ($M$6*(E568/12))) / ($M$6*(E568/12))))</f>
        <v>-0.16769029331350205</v>
      </c>
    </row>
    <row r="570" spans="1:25" x14ac:dyDescent="0.2">
      <c r="B570" s="67"/>
      <c r="C570" s="52"/>
    </row>
    <row r="573" spans="1:25" s="19" customFormat="1" x14ac:dyDescent="0.2">
      <c r="A573" s="24"/>
      <c r="B573" s="33"/>
      <c r="D573" s="33"/>
      <c r="L573" s="68"/>
      <c r="M573" s="68"/>
      <c r="O573" s="53"/>
      <c r="P573" s="53"/>
      <c r="Q573" s="53"/>
      <c r="R573" s="53"/>
      <c r="S573" s="53"/>
      <c r="T573" s="53"/>
      <c r="U573" s="53"/>
      <c r="V573" s="53"/>
      <c r="W573" s="69"/>
      <c r="X573" s="69"/>
      <c r="Y573" s="69"/>
    </row>
    <row r="574" spans="1:25" s="19" customFormat="1" x14ac:dyDescent="0.2">
      <c r="A574" s="24"/>
      <c r="B574" s="33"/>
      <c r="D574" s="33"/>
      <c r="L574" s="68"/>
      <c r="M574" s="68"/>
      <c r="O574" s="53"/>
      <c r="P574" s="53"/>
      <c r="Q574" s="53"/>
      <c r="R574" s="53"/>
      <c r="S574" s="53"/>
      <c r="T574" s="53"/>
      <c r="U574" s="53"/>
      <c r="V574" s="53"/>
      <c r="W574" s="69"/>
      <c r="X574" s="69"/>
      <c r="Y574" s="69"/>
    </row>
    <row r="575" spans="1:25" s="19" customFormat="1" x14ac:dyDescent="0.2">
      <c r="A575" s="24"/>
      <c r="B575" s="33"/>
      <c r="K575" s="70"/>
      <c r="L575" s="68"/>
      <c r="M575" s="68"/>
      <c r="O575" s="53"/>
      <c r="P575" s="53"/>
      <c r="Q575" s="53"/>
      <c r="R575" s="53"/>
      <c r="S575" s="53"/>
      <c r="T575" s="53"/>
      <c r="U575" s="53"/>
      <c r="V575" s="53"/>
      <c r="W575" s="69"/>
      <c r="X575" s="69"/>
      <c r="Y575" s="69"/>
    </row>
    <row r="576" spans="1:25" s="19" customFormat="1" x14ac:dyDescent="0.2">
      <c r="A576" s="24"/>
      <c r="B576" s="33"/>
      <c r="K576" s="70"/>
      <c r="L576" s="68"/>
      <c r="M576" s="68"/>
      <c r="O576" s="53"/>
      <c r="P576" s="53"/>
      <c r="Q576" s="53"/>
      <c r="R576" s="53"/>
      <c r="S576" s="53"/>
      <c r="T576" s="53"/>
      <c r="U576" s="53"/>
      <c r="V576" s="53"/>
      <c r="W576" s="69"/>
      <c r="X576" s="69"/>
      <c r="Y576" s="69"/>
    </row>
    <row r="577" spans="1:25" s="19" customFormat="1" x14ac:dyDescent="0.2">
      <c r="A577" s="24"/>
      <c r="B577" s="33"/>
      <c r="K577" s="70"/>
      <c r="L577" s="68"/>
      <c r="M577" s="68"/>
      <c r="O577" s="53"/>
      <c r="P577" s="53"/>
      <c r="Q577" s="53"/>
      <c r="R577" s="53"/>
      <c r="S577" s="53"/>
      <c r="T577" s="53"/>
      <c r="U577" s="53"/>
      <c r="V577" s="53"/>
      <c r="W577" s="69"/>
      <c r="X577" s="69"/>
      <c r="Y577" s="69"/>
    </row>
    <row r="578" spans="1:25" s="19" customFormat="1" x14ac:dyDescent="0.2">
      <c r="A578" s="24"/>
      <c r="B578" s="33"/>
      <c r="K578" s="70"/>
      <c r="L578" s="68"/>
      <c r="M578" s="68"/>
      <c r="O578" s="53"/>
      <c r="P578" s="53"/>
      <c r="Q578" s="53"/>
      <c r="R578" s="53"/>
      <c r="S578" s="53"/>
      <c r="T578" s="53"/>
      <c r="U578" s="53"/>
      <c r="V578" s="53"/>
      <c r="W578" s="69"/>
      <c r="X578" s="69"/>
      <c r="Y578" s="69"/>
    </row>
    <row r="579" spans="1:25" x14ac:dyDescent="0.2">
      <c r="K579" s="14"/>
    </row>
    <row r="580" spans="1:25" x14ac:dyDescent="0.2">
      <c r="K580" s="14"/>
    </row>
  </sheetData>
  <autoFilter ref="A7:M568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21"/>
  <sheetViews>
    <sheetView workbookViewId="0">
      <pane ySplit="7" topLeftCell="A495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3">
        <v>45504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43</v>
      </c>
      <c r="B8" s="51" t="s">
        <v>424</v>
      </c>
      <c r="C8" s="51" t="s">
        <v>425</v>
      </c>
      <c r="D8" s="56">
        <v>0</v>
      </c>
      <c r="E8" s="56">
        <v>0</v>
      </c>
      <c r="F8" s="56">
        <v>13539.2</v>
      </c>
      <c r="G8" s="56">
        <v>22744.81</v>
      </c>
      <c r="H8" s="56">
        <v>0</v>
      </c>
      <c r="I8" s="56">
        <f t="shared" ref="I8" si="0">SUM(G8:H8)</f>
        <v>22744.81</v>
      </c>
      <c r="J8" s="56">
        <f t="shared" ref="J8" si="1">E8-I8</f>
        <v>-22744.81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426</v>
      </c>
      <c r="C9" s="51" t="s">
        <v>427</v>
      </c>
      <c r="D9" s="56">
        <v>0</v>
      </c>
      <c r="E9" s="56">
        <v>0</v>
      </c>
      <c r="F9" s="56">
        <v>386890.01</v>
      </c>
      <c r="G9" s="56">
        <v>484940.64</v>
      </c>
      <c r="H9" s="56">
        <v>0</v>
      </c>
      <c r="I9" s="56">
        <f t="shared" ref="I9:I11" si="2">SUM(G9:H9)</f>
        <v>484940.64</v>
      </c>
      <c r="J9" s="56">
        <f t="shared" ref="J9:J11" si="3">E9-I9</f>
        <v>-484940.64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52</v>
      </c>
      <c r="C10" s="51" t="s">
        <v>53</v>
      </c>
      <c r="D10" s="56">
        <v>0</v>
      </c>
      <c r="E10" s="56">
        <v>120918.79</v>
      </c>
      <c r="F10" s="56">
        <v>16871.53</v>
      </c>
      <c r="G10" s="56">
        <v>20326.72</v>
      </c>
      <c r="H10" s="56">
        <v>0</v>
      </c>
      <c r="I10" s="56">
        <f t="shared" si="2"/>
        <v>20326.72</v>
      </c>
      <c r="J10" s="56">
        <f t="shared" si="3"/>
        <v>100592.06999999999</v>
      </c>
      <c r="K10" s="57">
        <f t="shared" si="4"/>
        <v>0.83189775551012379</v>
      </c>
      <c r="L10" s="57">
        <f t="shared" si="5"/>
        <v>-0.86047222272072021</v>
      </c>
      <c r="M10" s="57">
        <f t="shared" si="6"/>
        <v>1.0172269338785149</v>
      </c>
      <c r="R10" s="53"/>
      <c r="S10" s="53"/>
      <c r="T10" s="53"/>
      <c r="U10" s="53"/>
      <c r="V10" s="53"/>
    </row>
    <row r="11" spans="1:22" s="51" customFormat="1" x14ac:dyDescent="0.2">
      <c r="B11" s="51" t="s">
        <v>428</v>
      </c>
      <c r="C11" s="51" t="s">
        <v>429</v>
      </c>
      <c r="D11" s="56">
        <v>0</v>
      </c>
      <c r="E11" s="56">
        <v>0</v>
      </c>
      <c r="F11" s="56">
        <v>65472.26</v>
      </c>
      <c r="G11" s="56">
        <v>90641.88</v>
      </c>
      <c r="H11" s="56">
        <v>0</v>
      </c>
      <c r="I11" s="56">
        <f t="shared" si="2"/>
        <v>90641.88</v>
      </c>
      <c r="J11" s="56">
        <f t="shared" si="3"/>
        <v>-90641.88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430</v>
      </c>
      <c r="C12" s="51" t="s">
        <v>431</v>
      </c>
      <c r="D12" s="56">
        <v>0</v>
      </c>
      <c r="E12" s="56">
        <v>0</v>
      </c>
      <c r="F12" s="56">
        <v>0</v>
      </c>
      <c r="G12" s="56">
        <v>26772.58</v>
      </c>
      <c r="H12" s="56">
        <v>0</v>
      </c>
      <c r="I12" s="56">
        <f t="shared" ref="I12:I40" si="7">SUM(G12:H12)</f>
        <v>26772.58</v>
      </c>
      <c r="J12" s="56">
        <f t="shared" ref="J12:J40" si="8">E12-I12</f>
        <v>-26772.58</v>
      </c>
      <c r="K12" s="57" t="str">
        <f t="shared" ref="K12:K40" si="9">IF(E12=0,"NA",J12/E12)</f>
        <v>NA</v>
      </c>
      <c r="L12" s="57" t="str">
        <f t="shared" ref="L12:L40" si="10">IF(E12=0,"NA",(  ( F12 - (E12/$L$6)) / (E12/$L$6)))</f>
        <v>NA</v>
      </c>
      <c r="M12" s="57" t="str">
        <f t="shared" ref="M12:M40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54</v>
      </c>
      <c r="C13" s="51" t="s">
        <v>55</v>
      </c>
      <c r="D13" s="56">
        <v>0</v>
      </c>
      <c r="E13" s="56">
        <v>0</v>
      </c>
      <c r="F13" s="56">
        <v>95974</v>
      </c>
      <c r="G13" s="56">
        <v>111452</v>
      </c>
      <c r="H13" s="56">
        <v>0</v>
      </c>
      <c r="I13" s="56">
        <f t="shared" ref="I13:I34" si="12">SUM(G13:H13)</f>
        <v>111452</v>
      </c>
      <c r="J13" s="56">
        <f t="shared" ref="J13:J34" si="13">E13-I13</f>
        <v>-111452</v>
      </c>
      <c r="K13" s="57" t="str">
        <f t="shared" ref="K13:K34" si="14">IF(E13=0,"NA",J13/E13)</f>
        <v>NA</v>
      </c>
      <c r="L13" s="57" t="str">
        <f t="shared" ref="L13:L34" si="15">IF(E13=0,"NA",(  ( F13 - (E13/$L$6)) / (E13/$L$6)))</f>
        <v>NA</v>
      </c>
      <c r="M13" s="57" t="str">
        <f t="shared" ref="M13:M34" si="16">IF(E13=0,"NA",(  ( G13 - ($M$6*(E13/12))) / ($M$6*(E13/12))))</f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432</v>
      </c>
      <c r="C14" s="51" t="s">
        <v>433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2"/>
        <v>0</v>
      </c>
      <c r="J14" s="56">
        <f t="shared" si="13"/>
        <v>0</v>
      </c>
      <c r="K14" s="57" t="str">
        <f t="shared" si="14"/>
        <v>NA</v>
      </c>
      <c r="L14" s="57" t="str">
        <f t="shared" si="15"/>
        <v>NA</v>
      </c>
      <c r="M14" s="57" t="str">
        <f t="shared" si="1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434</v>
      </c>
      <c r="C15" s="51" t="s">
        <v>435</v>
      </c>
      <c r="D15" s="56">
        <v>0</v>
      </c>
      <c r="E15" s="56">
        <v>0</v>
      </c>
      <c r="F15" s="56">
        <v>2460</v>
      </c>
      <c r="G15" s="56">
        <v>5170</v>
      </c>
      <c r="H15" s="56">
        <v>0</v>
      </c>
      <c r="I15" s="56">
        <f t="shared" ref="I15:I21" si="17">SUM(G15:H15)</f>
        <v>5170</v>
      </c>
      <c r="J15" s="56">
        <f t="shared" ref="J15:J21" si="18">E15-I15</f>
        <v>-5170</v>
      </c>
      <c r="K15" s="57" t="str">
        <f t="shared" ref="K15:K21" si="19">IF(E15=0,"NA",J15/E15)</f>
        <v>NA</v>
      </c>
      <c r="L15" s="57" t="str">
        <f t="shared" ref="L15:L21" si="20">IF(E15=0,"NA",(  ( F15 - (E15/$L$6)) / (E15/$L$6)))</f>
        <v>NA</v>
      </c>
      <c r="M15" s="57" t="str">
        <f t="shared" ref="M15:M21" si="21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56</v>
      </c>
      <c r="C16" s="51" t="s">
        <v>57</v>
      </c>
      <c r="D16" s="56">
        <v>0</v>
      </c>
      <c r="E16" s="56">
        <v>0</v>
      </c>
      <c r="F16" s="56">
        <v>707.8</v>
      </c>
      <c r="G16" s="56">
        <v>2049.6999999999998</v>
      </c>
      <c r="H16" s="56">
        <v>0</v>
      </c>
      <c r="I16" s="56">
        <f t="shared" si="17"/>
        <v>2049.6999999999998</v>
      </c>
      <c r="J16" s="56">
        <f t="shared" si="18"/>
        <v>-2049.6999999999998</v>
      </c>
      <c r="K16" s="57" t="str">
        <f t="shared" si="19"/>
        <v>NA</v>
      </c>
      <c r="L16" s="57" t="str">
        <f t="shared" si="20"/>
        <v>NA</v>
      </c>
      <c r="M16" s="57" t="str">
        <f t="shared" si="2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436</v>
      </c>
      <c r="C17" s="51" t="s">
        <v>437</v>
      </c>
      <c r="D17" s="56">
        <v>0</v>
      </c>
      <c r="E17" s="56">
        <v>0</v>
      </c>
      <c r="F17" s="56">
        <v>366</v>
      </c>
      <c r="G17" s="56">
        <v>5511.48</v>
      </c>
      <c r="H17" s="56">
        <v>0</v>
      </c>
      <c r="I17" s="56">
        <f t="shared" si="17"/>
        <v>5511.48</v>
      </c>
      <c r="J17" s="56">
        <f t="shared" si="18"/>
        <v>-5511.48</v>
      </c>
      <c r="K17" s="57" t="str">
        <f t="shared" si="19"/>
        <v>NA</v>
      </c>
      <c r="L17" s="57" t="str">
        <f t="shared" si="20"/>
        <v>NA</v>
      </c>
      <c r="M17" s="57" t="str">
        <f t="shared" si="2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438</v>
      </c>
      <c r="C18" s="51" t="s">
        <v>439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7"/>
        <v>0</v>
      </c>
      <c r="J18" s="56">
        <f t="shared" si="18"/>
        <v>0</v>
      </c>
      <c r="K18" s="57" t="str">
        <f t="shared" si="19"/>
        <v>NA</v>
      </c>
      <c r="L18" s="57" t="str">
        <f t="shared" si="20"/>
        <v>NA</v>
      </c>
      <c r="M18" s="57" t="str">
        <f t="shared" si="2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440</v>
      </c>
      <c r="C19" s="51" t="s">
        <v>441</v>
      </c>
      <c r="D19" s="56">
        <v>0</v>
      </c>
      <c r="E19" s="56">
        <v>0</v>
      </c>
      <c r="F19" s="56">
        <v>171</v>
      </c>
      <c r="G19" s="56">
        <v>171</v>
      </c>
      <c r="H19" s="56">
        <v>0</v>
      </c>
      <c r="I19" s="56">
        <f t="shared" si="17"/>
        <v>171</v>
      </c>
      <c r="J19" s="56">
        <f t="shared" si="18"/>
        <v>-171</v>
      </c>
      <c r="K19" s="57" t="str">
        <f t="shared" si="19"/>
        <v>NA</v>
      </c>
      <c r="L19" s="57" t="str">
        <f t="shared" si="20"/>
        <v>NA</v>
      </c>
      <c r="M19" s="57" t="str">
        <f t="shared" si="2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58</v>
      </c>
      <c r="C20" s="51" t="s">
        <v>59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7"/>
        <v>0</v>
      </c>
      <c r="J20" s="56">
        <f t="shared" si="18"/>
        <v>0</v>
      </c>
      <c r="K20" s="57" t="str">
        <f t="shared" si="19"/>
        <v>NA</v>
      </c>
      <c r="L20" s="57" t="str">
        <f t="shared" si="20"/>
        <v>NA</v>
      </c>
      <c r="M20" s="57" t="str">
        <f t="shared" si="2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442</v>
      </c>
      <c r="C21" s="51" t="s">
        <v>443</v>
      </c>
      <c r="D21" s="56">
        <v>0</v>
      </c>
      <c r="E21" s="56">
        <v>0</v>
      </c>
      <c r="F21" s="56">
        <v>6835</v>
      </c>
      <c r="G21" s="56">
        <v>6835</v>
      </c>
      <c r="H21" s="56">
        <v>0</v>
      </c>
      <c r="I21" s="56">
        <f t="shared" si="17"/>
        <v>6835</v>
      </c>
      <c r="J21" s="56">
        <f t="shared" si="18"/>
        <v>-6835</v>
      </c>
      <c r="K21" s="57" t="str">
        <f t="shared" si="19"/>
        <v>NA</v>
      </c>
      <c r="L21" s="57" t="str">
        <f t="shared" si="20"/>
        <v>NA</v>
      </c>
      <c r="M21" s="57" t="str">
        <f t="shared" si="2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66</v>
      </c>
      <c r="C22" s="51" t="s">
        <v>67</v>
      </c>
      <c r="D22" s="56">
        <v>0</v>
      </c>
      <c r="E22" s="56">
        <v>7521504.7300000004</v>
      </c>
      <c r="F22" s="56">
        <v>158258.41</v>
      </c>
      <c r="G22" s="56">
        <v>202874.95</v>
      </c>
      <c r="H22" s="56">
        <v>0</v>
      </c>
      <c r="I22" s="56">
        <f t="shared" si="12"/>
        <v>202874.95</v>
      </c>
      <c r="J22" s="56">
        <f t="shared" si="13"/>
        <v>7318629.7800000003</v>
      </c>
      <c r="K22" s="57">
        <f t="shared" si="14"/>
        <v>0.97302734528759649</v>
      </c>
      <c r="L22" s="57">
        <f t="shared" si="15"/>
        <v>-0.97895920887096222</v>
      </c>
      <c r="M22" s="57">
        <f t="shared" si="16"/>
        <v>-0.67632814345115755</v>
      </c>
      <c r="R22" s="53"/>
      <c r="S22" s="53"/>
      <c r="T22" s="53"/>
      <c r="U22" s="53"/>
      <c r="V22" s="53"/>
    </row>
    <row r="23" spans="1:22" s="51" customFormat="1" x14ac:dyDescent="0.2">
      <c r="B23" s="51" t="s">
        <v>444</v>
      </c>
      <c r="C23" s="51" t="s">
        <v>445</v>
      </c>
      <c r="D23" s="56">
        <v>0</v>
      </c>
      <c r="E23" s="56">
        <v>130200</v>
      </c>
      <c r="F23" s="56">
        <v>251.10000000000014</v>
      </c>
      <c r="G23" s="56">
        <v>580.80000000000007</v>
      </c>
      <c r="H23" s="56">
        <v>0</v>
      </c>
      <c r="I23" s="56">
        <f t="shared" si="12"/>
        <v>580.80000000000007</v>
      </c>
      <c r="J23" s="56">
        <f t="shared" si="13"/>
        <v>129619.2</v>
      </c>
      <c r="K23" s="57">
        <f t="shared" si="14"/>
        <v>0.99553917050691243</v>
      </c>
      <c r="L23" s="57">
        <f t="shared" si="15"/>
        <v>-0.9980714285714285</v>
      </c>
      <c r="M23" s="57">
        <f t="shared" si="16"/>
        <v>-0.94647004608294938</v>
      </c>
      <c r="R23" s="53"/>
      <c r="S23" s="53"/>
      <c r="T23" s="53"/>
      <c r="U23" s="53"/>
      <c r="V23" s="53"/>
    </row>
    <row r="24" spans="1:22" s="51" customFormat="1" x14ac:dyDescent="0.2">
      <c r="A24" s="63" t="s">
        <v>70</v>
      </c>
      <c r="B24" s="63"/>
      <c r="C24" s="63"/>
      <c r="D24" s="64">
        <v>0</v>
      </c>
      <c r="E24" s="64">
        <v>7772623.5200000005</v>
      </c>
      <c r="F24" s="64">
        <v>747796.31</v>
      </c>
      <c r="G24" s="64">
        <v>980071.56</v>
      </c>
      <c r="H24" s="64">
        <v>0</v>
      </c>
      <c r="I24" s="64">
        <f t="shared" si="12"/>
        <v>980071.56</v>
      </c>
      <c r="J24" s="64">
        <f t="shared" si="13"/>
        <v>6792551.9600000009</v>
      </c>
      <c r="K24" s="65">
        <f t="shared" si="14"/>
        <v>0.87390723898074518</v>
      </c>
      <c r="L24" s="65">
        <f t="shared" si="15"/>
        <v>-0.90379100337539575</v>
      </c>
      <c r="M24" s="65">
        <f t="shared" si="16"/>
        <v>0.51311313223105903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1422.35</v>
      </c>
      <c r="G25" s="56">
        <v>2842.98</v>
      </c>
      <c r="H25" s="56">
        <v>0</v>
      </c>
      <c r="I25" s="56">
        <f t="shared" si="12"/>
        <v>2842.98</v>
      </c>
      <c r="J25" s="56">
        <f t="shared" si="13"/>
        <v>-2842.98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1422.35</v>
      </c>
      <c r="G26" s="64">
        <v>2842.98</v>
      </c>
      <c r="H26" s="64">
        <v>0</v>
      </c>
      <c r="I26" s="64">
        <f t="shared" si="12"/>
        <v>2842.98</v>
      </c>
      <c r="J26" s="64">
        <f t="shared" si="13"/>
        <v>-2842.98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71</v>
      </c>
      <c r="B27" s="51" t="s">
        <v>446</v>
      </c>
      <c r="C27" s="51" t="s">
        <v>447</v>
      </c>
      <c r="D27" s="56">
        <v>0</v>
      </c>
      <c r="E27" s="56">
        <v>9011155.1899999995</v>
      </c>
      <c r="F27" s="56">
        <v>0</v>
      </c>
      <c r="G27" s="56">
        <v>0</v>
      </c>
      <c r="H27" s="56">
        <v>0</v>
      </c>
      <c r="I27" s="56">
        <f t="shared" si="12"/>
        <v>0</v>
      </c>
      <c r="J27" s="56">
        <f t="shared" si="13"/>
        <v>9011155.1899999995</v>
      </c>
      <c r="K27" s="57">
        <f t="shared" si="14"/>
        <v>1</v>
      </c>
      <c r="L27" s="57">
        <f t="shared" si="15"/>
        <v>-1</v>
      </c>
      <c r="M27" s="57">
        <f t="shared" si="16"/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82</v>
      </c>
      <c r="C28" s="51" t="s">
        <v>83</v>
      </c>
      <c r="D28" s="56">
        <v>6660000</v>
      </c>
      <c r="E28" s="56">
        <v>7017419</v>
      </c>
      <c r="F28" s="56">
        <v>0</v>
      </c>
      <c r="G28" s="56">
        <v>357419</v>
      </c>
      <c r="H28" s="56">
        <v>0</v>
      </c>
      <c r="I28" s="56">
        <f t="shared" si="12"/>
        <v>357419</v>
      </c>
      <c r="J28" s="56">
        <f t="shared" si="13"/>
        <v>6660000</v>
      </c>
      <c r="K28" s="57">
        <f t="shared" si="14"/>
        <v>0.94906688627257396</v>
      </c>
      <c r="L28" s="57">
        <f t="shared" si="15"/>
        <v>-1</v>
      </c>
      <c r="M28" s="57">
        <f t="shared" si="16"/>
        <v>-0.38880263527088804</v>
      </c>
      <c r="R28" s="53"/>
      <c r="S28" s="53"/>
      <c r="T28" s="53"/>
      <c r="U28" s="53"/>
      <c r="V28" s="53"/>
    </row>
    <row r="29" spans="1:22" s="51" customFormat="1" x14ac:dyDescent="0.2">
      <c r="B29" s="51" t="s">
        <v>88</v>
      </c>
      <c r="C29" s="51" t="s">
        <v>89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2"/>
        <v>0</v>
      </c>
      <c r="J29" s="56">
        <f t="shared" si="13"/>
        <v>0</v>
      </c>
      <c r="K29" s="57" t="str">
        <f t="shared" si="14"/>
        <v>NA</v>
      </c>
      <c r="L29" s="57" t="str">
        <f t="shared" si="15"/>
        <v>NA</v>
      </c>
      <c r="M29" s="57" t="str">
        <f t="shared" si="16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90</v>
      </c>
      <c r="B30" s="63"/>
      <c r="C30" s="63"/>
      <c r="D30" s="64">
        <v>6660000</v>
      </c>
      <c r="E30" s="64">
        <v>16028574.189999999</v>
      </c>
      <c r="F30" s="64">
        <v>0</v>
      </c>
      <c r="G30" s="64">
        <v>357419</v>
      </c>
      <c r="H30" s="64">
        <v>0</v>
      </c>
      <c r="I30" s="64">
        <f t="shared" si="12"/>
        <v>357419</v>
      </c>
      <c r="J30" s="64">
        <f t="shared" si="13"/>
        <v>15671155.189999999</v>
      </c>
      <c r="K30" s="65">
        <f t="shared" si="14"/>
        <v>0.97770113574899331</v>
      </c>
      <c r="L30" s="65">
        <f t="shared" si="15"/>
        <v>-1</v>
      </c>
      <c r="M30" s="65">
        <f t="shared" si="16"/>
        <v>-0.7324136289879194</v>
      </c>
      <c r="R30" s="53"/>
      <c r="S30" s="53"/>
      <c r="T30" s="53"/>
      <c r="U30" s="53"/>
      <c r="V30" s="53"/>
    </row>
    <row r="31" spans="1:22" s="51" customFormat="1" x14ac:dyDescent="0.2">
      <c r="A31" s="51" t="s">
        <v>91</v>
      </c>
      <c r="B31" s="51" t="s">
        <v>448</v>
      </c>
      <c r="C31" s="51" t="s">
        <v>449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12"/>
        <v>0</v>
      </c>
      <c r="J31" s="56">
        <f t="shared" si="13"/>
        <v>0</v>
      </c>
      <c r="K31" s="57" t="str">
        <f t="shared" si="14"/>
        <v>NA</v>
      </c>
      <c r="L31" s="57" t="str">
        <f t="shared" si="15"/>
        <v>NA</v>
      </c>
      <c r="M31" s="57" t="str">
        <f t="shared" si="16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450</v>
      </c>
      <c r="C32" s="51" t="s">
        <v>451</v>
      </c>
      <c r="D32" s="56">
        <v>0</v>
      </c>
      <c r="E32" s="56">
        <v>105417212.65000001</v>
      </c>
      <c r="F32" s="56">
        <v>0</v>
      </c>
      <c r="G32" s="56">
        <v>0</v>
      </c>
      <c r="H32" s="56">
        <v>0</v>
      </c>
      <c r="I32" s="56">
        <f t="shared" si="12"/>
        <v>0</v>
      </c>
      <c r="J32" s="56">
        <f t="shared" si="13"/>
        <v>105417212.65000001</v>
      </c>
      <c r="K32" s="57">
        <f t="shared" si="14"/>
        <v>1</v>
      </c>
      <c r="L32" s="57">
        <f t="shared" si="15"/>
        <v>-1</v>
      </c>
      <c r="M32" s="57">
        <f t="shared" si="16"/>
        <v>-1</v>
      </c>
      <c r="R32" s="53"/>
      <c r="S32" s="53"/>
      <c r="T32" s="53"/>
      <c r="U32" s="53"/>
      <c r="V32" s="53"/>
    </row>
    <row r="33" spans="1:22" s="51" customFormat="1" x14ac:dyDescent="0.2">
      <c r="B33" s="51" t="s">
        <v>452</v>
      </c>
      <c r="C33" s="51" t="s">
        <v>453</v>
      </c>
      <c r="D33" s="56">
        <v>0</v>
      </c>
      <c r="E33" s="56">
        <v>9500</v>
      </c>
      <c r="F33" s="56">
        <v>0</v>
      </c>
      <c r="G33" s="56">
        <v>0</v>
      </c>
      <c r="H33" s="56">
        <v>0</v>
      </c>
      <c r="I33" s="56">
        <f t="shared" si="12"/>
        <v>0</v>
      </c>
      <c r="J33" s="56">
        <f t="shared" si="13"/>
        <v>9500</v>
      </c>
      <c r="K33" s="57">
        <f t="shared" si="14"/>
        <v>1</v>
      </c>
      <c r="L33" s="57">
        <f t="shared" si="15"/>
        <v>-1</v>
      </c>
      <c r="M33" s="57">
        <f t="shared" si="16"/>
        <v>-1</v>
      </c>
      <c r="R33" s="53"/>
      <c r="S33" s="53"/>
      <c r="T33" s="53"/>
      <c r="U33" s="53"/>
      <c r="V33" s="53"/>
    </row>
    <row r="34" spans="1:22" s="51" customFormat="1" x14ac:dyDescent="0.2">
      <c r="B34" s="51" t="s">
        <v>92</v>
      </c>
      <c r="C34" s="51" t="s">
        <v>93</v>
      </c>
      <c r="D34" s="56">
        <v>347122928</v>
      </c>
      <c r="E34" s="56">
        <v>538868790.29999995</v>
      </c>
      <c r="F34" s="56">
        <v>0</v>
      </c>
      <c r="G34" s="56">
        <v>0</v>
      </c>
      <c r="H34" s="56">
        <v>0</v>
      </c>
      <c r="I34" s="56">
        <f t="shared" si="12"/>
        <v>0</v>
      </c>
      <c r="J34" s="56">
        <f t="shared" si="13"/>
        <v>538868790.29999995</v>
      </c>
      <c r="K34" s="57">
        <f t="shared" si="14"/>
        <v>1</v>
      </c>
      <c r="L34" s="57">
        <f t="shared" si="15"/>
        <v>-1</v>
      </c>
      <c r="M34" s="57">
        <f t="shared" si="16"/>
        <v>-1</v>
      </c>
      <c r="R34" s="53"/>
      <c r="S34" s="53"/>
      <c r="T34" s="53"/>
      <c r="U34" s="53"/>
      <c r="V34" s="53"/>
    </row>
    <row r="35" spans="1:22" s="51" customFormat="1" x14ac:dyDescent="0.2">
      <c r="B35" s="51" t="s">
        <v>454</v>
      </c>
      <c r="C35" s="51" t="s">
        <v>455</v>
      </c>
      <c r="D35" s="56">
        <v>30000</v>
      </c>
      <c r="E35" s="56">
        <v>804183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804183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94</v>
      </c>
      <c r="B36" s="63"/>
      <c r="C36" s="63"/>
      <c r="D36" s="64">
        <v>347152928</v>
      </c>
      <c r="E36" s="64">
        <v>645099685.94999993</v>
      </c>
      <c r="F36" s="64">
        <v>0</v>
      </c>
      <c r="G36" s="64">
        <v>0</v>
      </c>
      <c r="H36" s="64">
        <v>0</v>
      </c>
      <c r="I36" s="64">
        <f t="shared" si="7"/>
        <v>0</v>
      </c>
      <c r="J36" s="64">
        <f t="shared" si="8"/>
        <v>645099685.94999993</v>
      </c>
      <c r="K36" s="65">
        <f t="shared" si="9"/>
        <v>1</v>
      </c>
      <c r="L36" s="65">
        <f t="shared" si="10"/>
        <v>-1</v>
      </c>
      <c r="M36" s="65">
        <f t="shared" si="11"/>
        <v>-1</v>
      </c>
      <c r="R36" s="53"/>
      <c r="S36" s="53"/>
      <c r="T36" s="53"/>
      <c r="U36" s="53"/>
      <c r="V36" s="53"/>
    </row>
    <row r="37" spans="1:22" s="51" customFormat="1" x14ac:dyDescent="0.2">
      <c r="A37" s="51" t="s">
        <v>24</v>
      </c>
      <c r="B37" s="51" t="s">
        <v>25</v>
      </c>
      <c r="C37" s="51" t="s">
        <v>26</v>
      </c>
      <c r="D37" s="56">
        <v>4424000</v>
      </c>
      <c r="E37" s="56">
        <v>4676221.3600000003</v>
      </c>
      <c r="F37" s="56">
        <v>886.7</v>
      </c>
      <c r="G37" s="56">
        <v>1003651.03</v>
      </c>
      <c r="H37" s="56">
        <v>0</v>
      </c>
      <c r="I37" s="56">
        <f t="shared" si="7"/>
        <v>1003651.03</v>
      </c>
      <c r="J37" s="56">
        <f t="shared" si="8"/>
        <v>3672570.33</v>
      </c>
      <c r="K37" s="57">
        <f t="shared" si="9"/>
        <v>0.78537136017872344</v>
      </c>
      <c r="L37" s="57">
        <f t="shared" si="10"/>
        <v>-0.99981038108940157</v>
      </c>
      <c r="M37" s="57">
        <f t="shared" si="11"/>
        <v>1.5755436778553189</v>
      </c>
      <c r="R37" s="53"/>
      <c r="S37" s="53"/>
      <c r="T37" s="53"/>
      <c r="U37" s="53"/>
      <c r="V37" s="53"/>
    </row>
    <row r="38" spans="1:22" s="51" customFormat="1" x14ac:dyDescent="0.2">
      <c r="B38" s="51" t="s">
        <v>97</v>
      </c>
      <c r="C38" s="51" t="s">
        <v>98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7"/>
        <v>0</v>
      </c>
      <c r="J38" s="56">
        <f t="shared" si="8"/>
        <v>0</v>
      </c>
      <c r="K38" s="57" t="str">
        <f t="shared" si="9"/>
        <v>NA</v>
      </c>
      <c r="L38" s="57" t="str">
        <f t="shared" si="10"/>
        <v>NA</v>
      </c>
      <c r="M38" s="57" t="str">
        <f t="shared" si="11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27</v>
      </c>
      <c r="B39" s="63"/>
      <c r="C39" s="63"/>
      <c r="D39" s="64">
        <v>4424000</v>
      </c>
      <c r="E39" s="64">
        <v>4676221.3600000003</v>
      </c>
      <c r="F39" s="64">
        <v>886.7</v>
      </c>
      <c r="G39" s="64">
        <v>1003651.03</v>
      </c>
      <c r="H39" s="64">
        <v>0</v>
      </c>
      <c r="I39" s="64">
        <f t="shared" si="7"/>
        <v>1003651.03</v>
      </c>
      <c r="J39" s="64">
        <f t="shared" si="8"/>
        <v>3672570.33</v>
      </c>
      <c r="K39" s="65">
        <f t="shared" si="9"/>
        <v>0.78537136017872344</v>
      </c>
      <c r="L39" s="65">
        <f t="shared" si="10"/>
        <v>-0.99981038108940157</v>
      </c>
      <c r="M39" s="65">
        <f t="shared" si="11"/>
        <v>1.5755436778553189</v>
      </c>
      <c r="R39" s="53"/>
      <c r="S39" s="53"/>
      <c r="T39" s="53"/>
      <c r="U39" s="53"/>
      <c r="V39" s="53"/>
    </row>
    <row r="40" spans="1:22" s="51" customFormat="1" x14ac:dyDescent="0.2">
      <c r="D40" s="56"/>
      <c r="E40" s="56"/>
      <c r="F40" s="56"/>
      <c r="G40" s="56"/>
      <c r="H40" s="56"/>
      <c r="I40" s="56">
        <f t="shared" si="7"/>
        <v>0</v>
      </c>
      <c r="J40" s="56">
        <f t="shared" si="8"/>
        <v>0</v>
      </c>
      <c r="K40" s="57" t="str">
        <f t="shared" si="9"/>
        <v>NA</v>
      </c>
      <c r="L40" s="57" t="str">
        <f t="shared" si="10"/>
        <v>NA</v>
      </c>
      <c r="M40" s="57" t="str">
        <f t="shared" si="11"/>
        <v>NA</v>
      </c>
      <c r="R40" s="53"/>
      <c r="S40" s="53"/>
      <c r="T40" s="53"/>
      <c r="U40" s="53"/>
      <c r="V40" s="53"/>
    </row>
    <row r="41" spans="1:22" s="13" customFormat="1" ht="15.75" x14ac:dyDescent="0.25">
      <c r="A41" s="23"/>
      <c r="B41" s="31"/>
      <c r="C41" s="23"/>
      <c r="D41" s="18"/>
      <c r="E41" s="18"/>
      <c r="F41" s="18"/>
      <c r="G41" s="18"/>
      <c r="H41" s="18"/>
      <c r="I41" s="18"/>
      <c r="J41" s="18"/>
      <c r="K41" s="37"/>
      <c r="L41" s="37"/>
      <c r="M41" s="37"/>
      <c r="N41" s="17"/>
    </row>
    <row r="42" spans="1:22" customFormat="1" ht="15.75" x14ac:dyDescent="0.25">
      <c r="A42" s="25" t="s">
        <v>12</v>
      </c>
      <c r="B42" s="32"/>
      <c r="C42" s="25"/>
      <c r="D42" s="6">
        <f>+D24+D26+D30+D36+D39</f>
        <v>358236928</v>
      </c>
      <c r="E42" s="6">
        <f t="shared" ref="E42:J42" si="22">+E24+E26+E30+E36+E39</f>
        <v>673577105.01999998</v>
      </c>
      <c r="F42" s="6">
        <f t="shared" si="22"/>
        <v>750105.36</v>
      </c>
      <c r="G42" s="6">
        <f t="shared" si="22"/>
        <v>2343984.5700000003</v>
      </c>
      <c r="H42" s="6">
        <f t="shared" si="22"/>
        <v>0</v>
      </c>
      <c r="I42" s="6">
        <f t="shared" si="22"/>
        <v>2343984.5700000003</v>
      </c>
      <c r="J42" s="6">
        <f t="shared" si="22"/>
        <v>671233120.44999993</v>
      </c>
      <c r="K42" s="38">
        <f t="shared" ref="K42" si="23">IF(E42=0,"NA",J42/E42)</f>
        <v>0.99652009465207336</v>
      </c>
      <c r="L42" s="38">
        <f t="shared" ref="L42" si="24">IF(E42=0,"NA",(  ( F42 - (E42/$L$6)) / (E42/$L$6)))</f>
        <v>-0.99888638530851237</v>
      </c>
      <c r="M42" s="38">
        <f t="shared" ref="M42" si="25">IF(E42=0,"NA",(  ( G42 - ($M$6*(E42/12))) / ($M$6*(E42/12))))</f>
        <v>-0.95824113582488102</v>
      </c>
      <c r="N42" s="13"/>
      <c r="O42" s="17"/>
      <c r="P42" s="17"/>
      <c r="Q42" s="17"/>
      <c r="R42" s="17"/>
      <c r="S42" s="17"/>
      <c r="T42" s="17"/>
      <c r="U42" s="17"/>
      <c r="V42" s="17"/>
    </row>
    <row r="43" spans="1:22" x14ac:dyDescent="0.2">
      <c r="A43" s="21"/>
      <c r="B43" s="34"/>
      <c r="C43" s="21"/>
      <c r="D43" s="5"/>
      <c r="E43" s="5"/>
      <c r="F43" s="5"/>
      <c r="G43" s="5"/>
      <c r="H43" s="5"/>
      <c r="I43" s="5"/>
      <c r="J43" s="5"/>
      <c r="K43" s="40"/>
      <c r="L43" s="40"/>
      <c r="M43" s="40"/>
      <c r="N43"/>
    </row>
    <row r="44" spans="1:22" s="51" customFormat="1" x14ac:dyDescent="0.2">
      <c r="A44" s="51" t="s">
        <v>101</v>
      </c>
      <c r="B44" s="51" t="s">
        <v>102</v>
      </c>
      <c r="C44" s="51" t="s">
        <v>103</v>
      </c>
      <c r="D44" s="56">
        <v>0</v>
      </c>
      <c r="E44" s="56">
        <v>8609386.7800000049</v>
      </c>
      <c r="F44" s="56">
        <v>160113.82000000004</v>
      </c>
      <c r="G44" s="56">
        <v>313601.80999999994</v>
      </c>
      <c r="H44" s="56">
        <v>0</v>
      </c>
      <c r="I44" s="56">
        <f t="shared" ref="I44" si="26">SUM(G44:H44)</f>
        <v>313601.80999999994</v>
      </c>
      <c r="J44" s="56">
        <f t="shared" ref="J44" si="27">E44-I44</f>
        <v>8295784.9700000053</v>
      </c>
      <c r="K44" s="57">
        <f t="shared" ref="K44" si="28">IF(E44=0,"NA",J44/E44)</f>
        <v>0.96357443125583453</v>
      </c>
      <c r="L44" s="57">
        <f t="shared" ref="L44" si="29">IF(E44=0,"NA",(  ( F44 - (E44/$L$6)) / (E44/$L$6)))</f>
        <v>-0.981402412960241</v>
      </c>
      <c r="M44" s="57">
        <f t="shared" ref="M44" si="30">IF(E44=0,"NA",(  ( G44 - ($M$6*(E44/12))) / ($M$6*(E44/12))))</f>
        <v>-0.56289317507001391</v>
      </c>
      <c r="R44" s="53"/>
      <c r="S44" s="53"/>
      <c r="T44" s="53"/>
      <c r="U44" s="53"/>
      <c r="V44" s="53"/>
    </row>
    <row r="45" spans="1:22" s="51" customFormat="1" x14ac:dyDescent="0.2">
      <c r="B45" s="51" t="s">
        <v>456</v>
      </c>
      <c r="C45" s="51" t="s">
        <v>457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ref="I45:I127" si="31">SUM(G45:H45)</f>
        <v>0</v>
      </c>
      <c r="J45" s="56">
        <f t="shared" ref="J45:J127" si="32">E45-I45</f>
        <v>0</v>
      </c>
      <c r="K45" s="57" t="str">
        <f t="shared" ref="K45:K127" si="33">IF(E45=0,"NA",J45/E45)</f>
        <v>NA</v>
      </c>
      <c r="L45" s="57" t="str">
        <f t="shared" ref="L45:L127" si="34">IF(E45=0,"NA",(  ( F45 - (E45/$L$6)) / (E45/$L$6)))</f>
        <v>NA</v>
      </c>
      <c r="M45" s="57" t="str">
        <f t="shared" ref="M45:M127" si="35">IF(E45=0,"NA",(  ( G45 - ($M$6*(E45/12))) / ($M$6*(E45/12))))</f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104</v>
      </c>
      <c r="C46" s="51" t="s">
        <v>105</v>
      </c>
      <c r="D46" s="56">
        <v>76000</v>
      </c>
      <c r="E46" s="56">
        <v>10340</v>
      </c>
      <c r="F46" s="56">
        <v>241500</v>
      </c>
      <c r="G46" s="56">
        <v>491550.77</v>
      </c>
      <c r="H46" s="56">
        <v>0</v>
      </c>
      <c r="I46" s="56">
        <f t="shared" si="31"/>
        <v>491550.77</v>
      </c>
      <c r="J46" s="56">
        <f t="shared" si="32"/>
        <v>-481210.77</v>
      </c>
      <c r="K46" s="57">
        <f t="shared" si="33"/>
        <v>-46.53875918762089</v>
      </c>
      <c r="L46" s="57">
        <f t="shared" si="34"/>
        <v>22.355899419729209</v>
      </c>
      <c r="M46" s="57">
        <f t="shared" si="35"/>
        <v>569.46511025145071</v>
      </c>
      <c r="R46" s="53"/>
      <c r="S46" s="53"/>
      <c r="T46" s="53"/>
      <c r="U46" s="53"/>
      <c r="V46" s="53"/>
    </row>
    <row r="47" spans="1:22" s="51" customFormat="1" x14ac:dyDescent="0.2">
      <c r="B47" s="51" t="s">
        <v>106</v>
      </c>
      <c r="C47" s="51" t="s">
        <v>105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1"/>
        <v>0</v>
      </c>
      <c r="J47" s="56">
        <f t="shared" si="32"/>
        <v>0</v>
      </c>
      <c r="K47" s="57" t="str">
        <f t="shared" si="33"/>
        <v>NA</v>
      </c>
      <c r="L47" s="57" t="str">
        <f t="shared" si="34"/>
        <v>NA</v>
      </c>
      <c r="M47" s="57" t="str">
        <f t="shared" si="35"/>
        <v>NA</v>
      </c>
      <c r="R47" s="53"/>
      <c r="S47" s="53"/>
      <c r="T47" s="53"/>
      <c r="U47" s="53"/>
      <c r="V47" s="53"/>
    </row>
    <row r="48" spans="1:22" s="51" customFormat="1" x14ac:dyDescent="0.2">
      <c r="B48" s="51" t="s">
        <v>107</v>
      </c>
      <c r="C48" s="51" t="s">
        <v>108</v>
      </c>
      <c r="D48" s="56">
        <v>0</v>
      </c>
      <c r="E48" s="56">
        <v>33322</v>
      </c>
      <c r="F48" s="56">
        <v>0</v>
      </c>
      <c r="G48" s="56">
        <v>0</v>
      </c>
      <c r="H48" s="56">
        <v>0</v>
      </c>
      <c r="I48" s="56">
        <f t="shared" si="31"/>
        <v>0</v>
      </c>
      <c r="J48" s="56">
        <f t="shared" si="32"/>
        <v>33322</v>
      </c>
      <c r="K48" s="57">
        <f t="shared" si="33"/>
        <v>1</v>
      </c>
      <c r="L48" s="57">
        <f t="shared" si="34"/>
        <v>-1</v>
      </c>
      <c r="M48" s="57">
        <f t="shared" si="35"/>
        <v>-1</v>
      </c>
      <c r="R48" s="53"/>
      <c r="S48" s="53"/>
      <c r="T48" s="53"/>
      <c r="U48" s="53"/>
      <c r="V48" s="53"/>
    </row>
    <row r="49" spans="2:22" s="51" customFormat="1" x14ac:dyDescent="0.2">
      <c r="B49" s="51" t="s">
        <v>109</v>
      </c>
      <c r="C49" s="51" t="s">
        <v>110</v>
      </c>
      <c r="D49" s="56">
        <v>153500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31"/>
        <v>0</v>
      </c>
      <c r="J49" s="56">
        <f t="shared" si="32"/>
        <v>0</v>
      </c>
      <c r="K49" s="57" t="str">
        <f t="shared" si="33"/>
        <v>NA</v>
      </c>
      <c r="L49" s="57" t="str">
        <f t="shared" si="34"/>
        <v>NA</v>
      </c>
      <c r="M49" s="57" t="str">
        <f t="shared" si="35"/>
        <v>NA</v>
      </c>
      <c r="R49" s="53"/>
      <c r="S49" s="53"/>
      <c r="T49" s="53"/>
      <c r="U49" s="53"/>
      <c r="V49" s="53"/>
    </row>
    <row r="50" spans="2:22" s="51" customFormat="1" x14ac:dyDescent="0.2">
      <c r="B50" s="51" t="s">
        <v>111</v>
      </c>
      <c r="C50" s="51" t="s">
        <v>112</v>
      </c>
      <c r="D50" s="56">
        <v>0</v>
      </c>
      <c r="E50" s="56">
        <v>2163341</v>
      </c>
      <c r="F50" s="56">
        <v>0</v>
      </c>
      <c r="G50" s="56">
        <v>3071.25</v>
      </c>
      <c r="H50" s="56">
        <v>0</v>
      </c>
      <c r="I50" s="56">
        <f t="shared" ref="I50:I66" si="36">SUM(G50:H50)</f>
        <v>3071.25</v>
      </c>
      <c r="J50" s="56">
        <f t="shared" ref="J50:J66" si="37">E50-I50</f>
        <v>2160269.75</v>
      </c>
      <c r="K50" s="57">
        <f t="shared" ref="K50:K66" si="38">IF(E50=0,"NA",J50/E50)</f>
        <v>0.99858032090179039</v>
      </c>
      <c r="L50" s="57">
        <f t="shared" ref="L50:L66" si="39">IF(E50=0,"NA",(  ( F50 - (E50/$L$6)) / (E50/$L$6)))</f>
        <v>-1</v>
      </c>
      <c r="M50" s="57">
        <f t="shared" ref="M50:M66" si="40">IF(E50=0,"NA",(  ( G50 - ($M$6*(E50/12))) / ($M$6*(E50/12))))</f>
        <v>-0.98296385082148396</v>
      </c>
      <c r="R50" s="53"/>
      <c r="S50" s="53"/>
      <c r="T50" s="53"/>
      <c r="U50" s="53"/>
      <c r="V50" s="53"/>
    </row>
    <row r="51" spans="2:22" s="51" customFormat="1" x14ac:dyDescent="0.2">
      <c r="B51" s="51" t="s">
        <v>113</v>
      </c>
      <c r="C51" s="51" t="s">
        <v>114</v>
      </c>
      <c r="D51" s="56">
        <v>0</v>
      </c>
      <c r="E51" s="56">
        <v>0</v>
      </c>
      <c r="F51" s="56">
        <v>0</v>
      </c>
      <c r="G51" s="56">
        <v>103.11</v>
      </c>
      <c r="H51" s="56">
        <v>0</v>
      </c>
      <c r="I51" s="56">
        <f t="shared" si="36"/>
        <v>103.11</v>
      </c>
      <c r="J51" s="56">
        <f t="shared" si="37"/>
        <v>-103.11</v>
      </c>
      <c r="K51" s="57" t="str">
        <f t="shared" si="38"/>
        <v>NA</v>
      </c>
      <c r="L51" s="57" t="str">
        <f t="shared" si="39"/>
        <v>NA</v>
      </c>
      <c r="M51" s="57" t="str">
        <f t="shared" si="4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115</v>
      </c>
      <c r="C52" s="51" t="s">
        <v>116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36"/>
        <v>0</v>
      </c>
      <c r="J52" s="56">
        <f t="shared" si="37"/>
        <v>0</v>
      </c>
      <c r="K52" s="57" t="str">
        <f t="shared" si="38"/>
        <v>NA</v>
      </c>
      <c r="L52" s="57" t="str">
        <f t="shared" si="39"/>
        <v>NA</v>
      </c>
      <c r="M52" s="57" t="str">
        <f t="shared" si="40"/>
        <v>NA</v>
      </c>
      <c r="R52" s="53"/>
      <c r="S52" s="53"/>
      <c r="T52" s="53"/>
      <c r="U52" s="53"/>
      <c r="V52" s="53"/>
    </row>
    <row r="53" spans="2:22" s="51" customFormat="1" x14ac:dyDescent="0.2">
      <c r="B53" s="51" t="s">
        <v>117</v>
      </c>
      <c r="C53" s="51" t="s">
        <v>118</v>
      </c>
      <c r="D53" s="56">
        <v>0</v>
      </c>
      <c r="E53" s="56">
        <v>1886082.5399999991</v>
      </c>
      <c r="F53" s="56">
        <v>12339.61</v>
      </c>
      <c r="G53" s="56">
        <v>12396</v>
      </c>
      <c r="H53" s="56">
        <v>0</v>
      </c>
      <c r="I53" s="56">
        <f t="shared" si="36"/>
        <v>12396</v>
      </c>
      <c r="J53" s="56">
        <f t="shared" si="37"/>
        <v>1873686.5399999991</v>
      </c>
      <c r="K53" s="57">
        <f t="shared" si="38"/>
        <v>0.99342764712725673</v>
      </c>
      <c r="L53" s="57">
        <f t="shared" si="39"/>
        <v>-0.99345754507647366</v>
      </c>
      <c r="M53" s="57">
        <f t="shared" si="40"/>
        <v>-0.9211317655270802</v>
      </c>
      <c r="R53" s="53"/>
      <c r="S53" s="53"/>
      <c r="T53" s="53"/>
      <c r="U53" s="53"/>
      <c r="V53" s="53"/>
    </row>
    <row r="54" spans="2:22" s="51" customFormat="1" x14ac:dyDescent="0.2">
      <c r="B54" s="51" t="s">
        <v>121</v>
      </c>
      <c r="C54" s="51" t="s">
        <v>122</v>
      </c>
      <c r="D54" s="56">
        <v>0</v>
      </c>
      <c r="E54" s="56">
        <v>0</v>
      </c>
      <c r="F54" s="56">
        <v>0</v>
      </c>
      <c r="G54" s="56">
        <v>317.52</v>
      </c>
      <c r="H54" s="56">
        <v>0</v>
      </c>
      <c r="I54" s="56">
        <f t="shared" si="36"/>
        <v>317.52</v>
      </c>
      <c r="J54" s="56">
        <f t="shared" si="37"/>
        <v>-317.52</v>
      </c>
      <c r="K54" s="57" t="str">
        <f t="shared" si="38"/>
        <v>NA</v>
      </c>
      <c r="L54" s="57" t="str">
        <f t="shared" si="39"/>
        <v>NA</v>
      </c>
      <c r="M54" s="57" t="str">
        <f t="shared" si="40"/>
        <v>NA</v>
      </c>
      <c r="R54" s="53"/>
      <c r="S54" s="53"/>
      <c r="T54" s="53"/>
      <c r="U54" s="53"/>
      <c r="V54" s="53"/>
    </row>
    <row r="55" spans="2:22" s="51" customFormat="1" x14ac:dyDescent="0.2">
      <c r="B55" s="51" t="s">
        <v>123</v>
      </c>
      <c r="C55" s="51" t="s">
        <v>124</v>
      </c>
      <c r="D55" s="56">
        <v>0</v>
      </c>
      <c r="E55" s="56">
        <v>0</v>
      </c>
      <c r="F55" s="56">
        <v>0</v>
      </c>
      <c r="G55" s="56">
        <v>140.99</v>
      </c>
      <c r="H55" s="56">
        <v>0</v>
      </c>
      <c r="I55" s="56">
        <f t="shared" si="36"/>
        <v>140.99</v>
      </c>
      <c r="J55" s="56">
        <f t="shared" si="37"/>
        <v>-140.99</v>
      </c>
      <c r="K55" s="57" t="str">
        <f t="shared" si="38"/>
        <v>NA</v>
      </c>
      <c r="L55" s="57" t="str">
        <f t="shared" si="39"/>
        <v>NA</v>
      </c>
      <c r="M55" s="57" t="str">
        <f t="shared" si="4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125</v>
      </c>
      <c r="C56" s="51" t="s">
        <v>126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36"/>
        <v>0</v>
      </c>
      <c r="J56" s="56">
        <f t="shared" si="37"/>
        <v>0</v>
      </c>
      <c r="K56" s="57" t="str">
        <f t="shared" si="38"/>
        <v>NA</v>
      </c>
      <c r="L56" s="57" t="str">
        <f t="shared" si="39"/>
        <v>NA</v>
      </c>
      <c r="M56" s="57" t="str">
        <f t="shared" si="40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127</v>
      </c>
      <c r="C57" s="51" t="s">
        <v>128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36"/>
        <v>0</v>
      </c>
      <c r="J57" s="56">
        <f t="shared" si="37"/>
        <v>0</v>
      </c>
      <c r="K57" s="57" t="str">
        <f t="shared" si="38"/>
        <v>NA</v>
      </c>
      <c r="L57" s="57" t="str">
        <f t="shared" si="39"/>
        <v>NA</v>
      </c>
      <c r="M57" s="57" t="str">
        <f t="shared" si="4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133</v>
      </c>
      <c r="C58" s="51" t="s">
        <v>134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36"/>
        <v>0</v>
      </c>
      <c r="J58" s="56">
        <f t="shared" si="37"/>
        <v>0</v>
      </c>
      <c r="K58" s="57" t="str">
        <f t="shared" si="38"/>
        <v>NA</v>
      </c>
      <c r="L58" s="57" t="str">
        <f t="shared" si="39"/>
        <v>NA</v>
      </c>
      <c r="M58" s="57" t="str">
        <f t="shared" si="40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135</v>
      </c>
      <c r="C59" s="51" t="s">
        <v>136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6"/>
        <v>0</v>
      </c>
      <c r="J59" s="56">
        <f t="shared" si="37"/>
        <v>0</v>
      </c>
      <c r="K59" s="57" t="str">
        <f t="shared" si="38"/>
        <v>NA</v>
      </c>
      <c r="L59" s="57" t="str">
        <f t="shared" si="39"/>
        <v>NA</v>
      </c>
      <c r="M59" s="57" t="str">
        <f t="shared" si="40"/>
        <v>NA</v>
      </c>
      <c r="R59" s="53"/>
      <c r="S59" s="53"/>
      <c r="T59" s="53"/>
      <c r="U59" s="53"/>
      <c r="V59" s="53"/>
    </row>
    <row r="60" spans="2:22" s="51" customFormat="1" x14ac:dyDescent="0.2">
      <c r="B60" s="51" t="s">
        <v>137</v>
      </c>
      <c r="C60" s="51" t="s">
        <v>138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36"/>
        <v>0</v>
      </c>
      <c r="J60" s="56">
        <f t="shared" si="37"/>
        <v>0</v>
      </c>
      <c r="K60" s="57" t="str">
        <f t="shared" si="38"/>
        <v>NA</v>
      </c>
      <c r="L60" s="57" t="str">
        <f t="shared" si="39"/>
        <v>NA</v>
      </c>
      <c r="M60" s="57" t="str">
        <f t="shared" si="40"/>
        <v>NA</v>
      </c>
      <c r="R60" s="53"/>
      <c r="S60" s="53"/>
      <c r="T60" s="53"/>
      <c r="U60" s="53"/>
      <c r="V60" s="53"/>
    </row>
    <row r="61" spans="2:22" s="51" customFormat="1" x14ac:dyDescent="0.2">
      <c r="B61" s="51" t="s">
        <v>139</v>
      </c>
      <c r="C61" s="51" t="s">
        <v>140</v>
      </c>
      <c r="D61" s="56">
        <v>0</v>
      </c>
      <c r="E61" s="56">
        <v>0</v>
      </c>
      <c r="F61" s="56">
        <v>93863.239999999962</v>
      </c>
      <c r="G61" s="56">
        <v>94163.239999999962</v>
      </c>
      <c r="H61" s="56">
        <v>0</v>
      </c>
      <c r="I61" s="56">
        <f t="shared" si="36"/>
        <v>94163.239999999962</v>
      </c>
      <c r="J61" s="56">
        <f t="shared" si="37"/>
        <v>-94163.239999999962</v>
      </c>
      <c r="K61" s="57" t="str">
        <f t="shared" si="38"/>
        <v>NA</v>
      </c>
      <c r="L61" s="57" t="str">
        <f t="shared" si="39"/>
        <v>NA</v>
      </c>
      <c r="M61" s="57" t="str">
        <f t="shared" si="40"/>
        <v>NA</v>
      </c>
      <c r="R61" s="53"/>
      <c r="S61" s="53"/>
      <c r="T61" s="53"/>
      <c r="U61" s="53"/>
      <c r="V61" s="53"/>
    </row>
    <row r="62" spans="2:22" s="51" customFormat="1" x14ac:dyDescent="0.2">
      <c r="B62" s="51" t="s">
        <v>141</v>
      </c>
      <c r="C62" s="51" t="s">
        <v>142</v>
      </c>
      <c r="D62" s="56">
        <v>21510000</v>
      </c>
      <c r="E62" s="56">
        <v>66970985.729999989</v>
      </c>
      <c r="F62" s="56">
        <v>50824.91</v>
      </c>
      <c r="G62" s="56">
        <v>62776.930000000008</v>
      </c>
      <c r="H62" s="56">
        <v>0</v>
      </c>
      <c r="I62" s="56">
        <f t="shared" si="36"/>
        <v>62776.930000000008</v>
      </c>
      <c r="J62" s="56">
        <f t="shared" si="37"/>
        <v>66908208.79999999</v>
      </c>
      <c r="K62" s="57">
        <f t="shared" si="38"/>
        <v>0.99906262496638332</v>
      </c>
      <c r="L62" s="57">
        <f t="shared" si="39"/>
        <v>-0.99924109060892574</v>
      </c>
      <c r="M62" s="57">
        <f t="shared" si="40"/>
        <v>-0.98875149959660003</v>
      </c>
      <c r="R62" s="53"/>
      <c r="S62" s="53"/>
      <c r="T62" s="53"/>
      <c r="U62" s="53"/>
      <c r="V62" s="53"/>
    </row>
    <row r="63" spans="2:22" s="51" customFormat="1" x14ac:dyDescent="0.2">
      <c r="B63" s="51" t="s">
        <v>143</v>
      </c>
      <c r="C63" s="51" t="s">
        <v>144</v>
      </c>
      <c r="D63" s="56">
        <v>0</v>
      </c>
      <c r="E63" s="56">
        <v>2972675</v>
      </c>
      <c r="F63" s="56">
        <v>-3335</v>
      </c>
      <c r="G63" s="56">
        <v>13820</v>
      </c>
      <c r="H63" s="56">
        <v>35964.480000000003</v>
      </c>
      <c r="I63" s="56">
        <f t="shared" si="36"/>
        <v>49784.480000000003</v>
      </c>
      <c r="J63" s="56">
        <f t="shared" si="37"/>
        <v>2922890.52</v>
      </c>
      <c r="K63" s="57">
        <f t="shared" si="38"/>
        <v>0.98325263272978047</v>
      </c>
      <c r="L63" s="57">
        <f t="shared" si="39"/>
        <v>-1.0011218851707637</v>
      </c>
      <c r="M63" s="57">
        <f t="shared" si="40"/>
        <v>-0.94421186305263782</v>
      </c>
      <c r="R63" s="53"/>
      <c r="S63" s="53"/>
      <c r="T63" s="53"/>
      <c r="U63" s="53"/>
      <c r="V63" s="53"/>
    </row>
    <row r="64" spans="2:22" s="51" customFormat="1" x14ac:dyDescent="0.2">
      <c r="B64" s="51" t="s">
        <v>145</v>
      </c>
      <c r="C64" s="51" t="s">
        <v>146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36"/>
        <v>0</v>
      </c>
      <c r="J64" s="56">
        <f t="shared" si="37"/>
        <v>0</v>
      </c>
      <c r="K64" s="57" t="str">
        <f t="shared" si="38"/>
        <v>NA</v>
      </c>
      <c r="L64" s="57" t="str">
        <f t="shared" si="39"/>
        <v>NA</v>
      </c>
      <c r="M64" s="57" t="str">
        <f t="shared" si="4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147</v>
      </c>
      <c r="C65" s="51" t="s">
        <v>148</v>
      </c>
      <c r="D65" s="56">
        <v>0</v>
      </c>
      <c r="E65" s="56">
        <v>7449157.7600000035</v>
      </c>
      <c r="F65" s="56">
        <v>10063.34</v>
      </c>
      <c r="G65" s="56">
        <v>17589.78</v>
      </c>
      <c r="H65" s="56">
        <v>0</v>
      </c>
      <c r="I65" s="56">
        <f t="shared" si="36"/>
        <v>17589.78</v>
      </c>
      <c r="J65" s="56">
        <f t="shared" si="37"/>
        <v>7431567.9800000032</v>
      </c>
      <c r="K65" s="57">
        <f t="shared" si="38"/>
        <v>0.99763868875291473</v>
      </c>
      <c r="L65" s="57">
        <f t="shared" si="39"/>
        <v>-0.99864906338082449</v>
      </c>
      <c r="M65" s="57">
        <f t="shared" si="40"/>
        <v>-0.9716642650349776</v>
      </c>
      <c r="R65" s="53"/>
      <c r="S65" s="53"/>
      <c r="T65" s="53"/>
      <c r="U65" s="53"/>
      <c r="V65" s="53"/>
    </row>
    <row r="66" spans="2:22" s="51" customFormat="1" x14ac:dyDescent="0.2">
      <c r="B66" s="51" t="s">
        <v>149</v>
      </c>
      <c r="C66" s="51" t="s">
        <v>150</v>
      </c>
      <c r="D66" s="56">
        <v>0</v>
      </c>
      <c r="E66" s="56">
        <v>0</v>
      </c>
      <c r="F66" s="56">
        <v>28029.64</v>
      </c>
      <c r="G66" s="56">
        <v>111951.48</v>
      </c>
      <c r="H66" s="56">
        <v>0</v>
      </c>
      <c r="I66" s="56">
        <f t="shared" si="36"/>
        <v>111951.48</v>
      </c>
      <c r="J66" s="56">
        <f t="shared" si="37"/>
        <v>-111951.48</v>
      </c>
      <c r="K66" s="57" t="str">
        <f t="shared" si="38"/>
        <v>NA</v>
      </c>
      <c r="L66" s="57" t="str">
        <f t="shared" si="39"/>
        <v>NA</v>
      </c>
      <c r="M66" s="57" t="str">
        <f t="shared" si="40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151</v>
      </c>
      <c r="C67" s="51" t="s">
        <v>152</v>
      </c>
      <c r="D67" s="56">
        <v>0</v>
      </c>
      <c r="E67" s="56">
        <v>4023963.5400000005</v>
      </c>
      <c r="F67" s="56">
        <v>34722.360000000008</v>
      </c>
      <c r="G67" s="56">
        <v>65529.45</v>
      </c>
      <c r="H67" s="56">
        <v>0</v>
      </c>
      <c r="I67" s="56">
        <f t="shared" si="31"/>
        <v>65529.45</v>
      </c>
      <c r="J67" s="56">
        <f t="shared" si="32"/>
        <v>3958434.0900000003</v>
      </c>
      <c r="K67" s="57">
        <f t="shared" si="33"/>
        <v>0.98371519787676798</v>
      </c>
      <c r="L67" s="57">
        <f t="shared" si="34"/>
        <v>-0.99137110471930368</v>
      </c>
      <c r="M67" s="57">
        <f t="shared" si="35"/>
        <v>-0.8045823745212165</v>
      </c>
      <c r="R67" s="53"/>
      <c r="S67" s="53"/>
      <c r="T67" s="53"/>
      <c r="U67" s="53"/>
      <c r="V67" s="53"/>
    </row>
    <row r="68" spans="2:22" s="51" customFormat="1" x14ac:dyDescent="0.2">
      <c r="B68" s="51" t="s">
        <v>153</v>
      </c>
      <c r="C68" s="51" t="s">
        <v>154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31"/>
        <v>0</v>
      </c>
      <c r="J68" s="56">
        <f t="shared" si="32"/>
        <v>0</v>
      </c>
      <c r="K68" s="57" t="str">
        <f t="shared" si="33"/>
        <v>NA</v>
      </c>
      <c r="L68" s="57" t="str">
        <f t="shared" si="34"/>
        <v>NA</v>
      </c>
      <c r="M68" s="57" t="str">
        <f t="shared" si="35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165</v>
      </c>
      <c r="C69" s="51" t="s">
        <v>166</v>
      </c>
      <c r="D69" s="56">
        <v>0</v>
      </c>
      <c r="E69" s="56">
        <v>0</v>
      </c>
      <c r="F69" s="56">
        <v>106.65</v>
      </c>
      <c r="G69" s="56">
        <v>106.65</v>
      </c>
      <c r="H69" s="56">
        <v>0</v>
      </c>
      <c r="I69" s="56">
        <f t="shared" si="31"/>
        <v>106.65</v>
      </c>
      <c r="J69" s="56">
        <f t="shared" si="32"/>
        <v>-106.65</v>
      </c>
      <c r="K69" s="57" t="str">
        <f t="shared" si="33"/>
        <v>NA</v>
      </c>
      <c r="L69" s="57" t="str">
        <f t="shared" si="34"/>
        <v>NA</v>
      </c>
      <c r="M69" s="57" t="str">
        <f t="shared" si="35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167</v>
      </c>
      <c r="C70" s="51" t="s">
        <v>168</v>
      </c>
      <c r="D70" s="56">
        <v>568915</v>
      </c>
      <c r="E70" s="56">
        <v>4075589.8900000006</v>
      </c>
      <c r="F70" s="56">
        <v>3332.6899999999987</v>
      </c>
      <c r="G70" s="56">
        <v>5265.0800000000017</v>
      </c>
      <c r="H70" s="56">
        <v>0</v>
      </c>
      <c r="I70" s="56">
        <f t="shared" si="31"/>
        <v>5265.0800000000017</v>
      </c>
      <c r="J70" s="56">
        <f t="shared" si="32"/>
        <v>4070324.8100000005</v>
      </c>
      <c r="K70" s="57">
        <f t="shared" si="33"/>
        <v>0.99870814283524489</v>
      </c>
      <c r="L70" s="57">
        <f t="shared" si="34"/>
        <v>-0.99918228033488421</v>
      </c>
      <c r="M70" s="57">
        <f t="shared" si="35"/>
        <v>-0.98449771402293862</v>
      </c>
      <c r="R70" s="53"/>
      <c r="S70" s="53"/>
      <c r="T70" s="53"/>
      <c r="U70" s="53"/>
      <c r="V70" s="53"/>
    </row>
    <row r="71" spans="2:22" s="51" customFormat="1" x14ac:dyDescent="0.2">
      <c r="B71" s="51" t="s">
        <v>169</v>
      </c>
      <c r="C71" s="51" t="s">
        <v>170</v>
      </c>
      <c r="D71" s="56">
        <v>32335698</v>
      </c>
      <c r="E71" s="56">
        <v>2814436.13</v>
      </c>
      <c r="F71" s="56">
        <v>65475</v>
      </c>
      <c r="G71" s="56">
        <v>69485</v>
      </c>
      <c r="H71" s="56">
        <v>62730.68</v>
      </c>
      <c r="I71" s="56">
        <f t="shared" si="31"/>
        <v>132215.67999999999</v>
      </c>
      <c r="J71" s="56">
        <f t="shared" si="32"/>
        <v>2682220.4499999997</v>
      </c>
      <c r="K71" s="57">
        <f t="shared" si="33"/>
        <v>0.95302231996289777</v>
      </c>
      <c r="L71" s="57">
        <f t="shared" si="34"/>
        <v>-0.97673601496865381</v>
      </c>
      <c r="M71" s="57">
        <f t="shared" si="35"/>
        <v>-0.70373461628351108</v>
      </c>
      <c r="R71" s="53"/>
      <c r="S71" s="53"/>
      <c r="T71" s="53"/>
      <c r="U71" s="53"/>
      <c r="V71" s="53"/>
    </row>
    <row r="72" spans="2:22" s="51" customFormat="1" x14ac:dyDescent="0.2">
      <c r="B72" s="51" t="s">
        <v>175</v>
      </c>
      <c r="C72" s="51" t="s">
        <v>176</v>
      </c>
      <c r="D72" s="56">
        <v>1647054</v>
      </c>
      <c r="E72" s="56">
        <v>10224442.82</v>
      </c>
      <c r="F72" s="56">
        <v>505740.01999999996</v>
      </c>
      <c r="G72" s="56">
        <v>604437.1</v>
      </c>
      <c r="H72" s="56">
        <v>41318.82</v>
      </c>
      <c r="I72" s="56">
        <f t="shared" si="31"/>
        <v>645755.91999999993</v>
      </c>
      <c r="J72" s="56">
        <f t="shared" si="32"/>
        <v>9578686.9000000004</v>
      </c>
      <c r="K72" s="57">
        <f t="shared" si="33"/>
        <v>0.93684194519266728</v>
      </c>
      <c r="L72" s="57">
        <f t="shared" si="34"/>
        <v>-0.95053617797042955</v>
      </c>
      <c r="M72" s="57">
        <f t="shared" si="35"/>
        <v>-0.29059750954722446</v>
      </c>
      <c r="R72" s="53"/>
      <c r="S72" s="53"/>
      <c r="T72" s="53"/>
      <c r="U72" s="53"/>
      <c r="V72" s="53"/>
    </row>
    <row r="73" spans="2:22" s="51" customFormat="1" x14ac:dyDescent="0.2">
      <c r="B73" s="51" t="s">
        <v>458</v>
      </c>
      <c r="C73" s="51" t="s">
        <v>459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1"/>
        <v>0</v>
      </c>
      <c r="J73" s="56">
        <f t="shared" si="32"/>
        <v>0</v>
      </c>
      <c r="K73" s="57" t="str">
        <f t="shared" si="33"/>
        <v>NA</v>
      </c>
      <c r="L73" s="57" t="str">
        <f t="shared" si="34"/>
        <v>NA</v>
      </c>
      <c r="M73" s="57" t="str">
        <f t="shared" si="35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293</v>
      </c>
      <c r="C74" s="51" t="s">
        <v>294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1"/>
        <v>0</v>
      </c>
      <c r="J74" s="56">
        <f t="shared" si="32"/>
        <v>0</v>
      </c>
      <c r="K74" s="57" t="str">
        <f t="shared" si="33"/>
        <v>NA</v>
      </c>
      <c r="L74" s="57" t="str">
        <f t="shared" si="34"/>
        <v>NA</v>
      </c>
      <c r="M74" s="57" t="str">
        <f t="shared" si="35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347</v>
      </c>
      <c r="C75" s="51" t="s">
        <v>348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1"/>
        <v>0</v>
      </c>
      <c r="J75" s="56">
        <f t="shared" si="32"/>
        <v>0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177</v>
      </c>
      <c r="C76" s="51" t="s">
        <v>178</v>
      </c>
      <c r="D76" s="56">
        <v>15080</v>
      </c>
      <c r="E76" s="56">
        <v>0</v>
      </c>
      <c r="F76" s="56">
        <v>0</v>
      </c>
      <c r="G76" s="56">
        <v>0</v>
      </c>
      <c r="H76" s="56">
        <v>4349.99</v>
      </c>
      <c r="I76" s="56">
        <f t="shared" si="31"/>
        <v>4349.99</v>
      </c>
      <c r="J76" s="56">
        <f t="shared" si="32"/>
        <v>-4349.99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253</v>
      </c>
      <c r="C77" s="51" t="s">
        <v>254</v>
      </c>
      <c r="D77" s="56">
        <v>450000</v>
      </c>
      <c r="E77" s="56">
        <v>450000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450000</v>
      </c>
      <c r="K77" s="57">
        <f t="shared" si="33"/>
        <v>1</v>
      </c>
      <c r="L77" s="57">
        <f t="shared" si="34"/>
        <v>-1</v>
      </c>
      <c r="M77" s="57">
        <f t="shared" si="35"/>
        <v>-1</v>
      </c>
      <c r="R77" s="53"/>
      <c r="S77" s="53"/>
      <c r="T77" s="53"/>
      <c r="U77" s="53"/>
      <c r="V77" s="53"/>
    </row>
    <row r="78" spans="2:22" s="51" customFormat="1" x14ac:dyDescent="0.2">
      <c r="B78" s="51" t="s">
        <v>179</v>
      </c>
      <c r="C78" s="51" t="s">
        <v>180</v>
      </c>
      <c r="D78" s="56">
        <v>0</v>
      </c>
      <c r="E78" s="56">
        <v>0</v>
      </c>
      <c r="F78" s="56">
        <v>1500</v>
      </c>
      <c r="G78" s="56">
        <v>1500</v>
      </c>
      <c r="H78" s="56">
        <v>0</v>
      </c>
      <c r="I78" s="56">
        <f t="shared" si="31"/>
        <v>1500</v>
      </c>
      <c r="J78" s="56">
        <f t="shared" si="32"/>
        <v>-1500</v>
      </c>
      <c r="K78" s="57" t="str">
        <f t="shared" si="33"/>
        <v>NA</v>
      </c>
      <c r="L78" s="57" t="str">
        <f t="shared" si="34"/>
        <v>NA</v>
      </c>
      <c r="M78" s="57" t="str">
        <f t="shared" si="35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181</v>
      </c>
      <c r="C79" s="51" t="s">
        <v>182</v>
      </c>
      <c r="D79" s="56">
        <v>0</v>
      </c>
      <c r="E79" s="56">
        <v>0</v>
      </c>
      <c r="F79" s="56">
        <v>2599.08</v>
      </c>
      <c r="G79" s="56">
        <v>2599.08</v>
      </c>
      <c r="H79" s="56">
        <v>0</v>
      </c>
      <c r="I79" s="56">
        <f t="shared" si="31"/>
        <v>2599.08</v>
      </c>
      <c r="J79" s="56">
        <f t="shared" si="32"/>
        <v>-2599.08</v>
      </c>
      <c r="K79" s="57" t="str">
        <f t="shared" si="33"/>
        <v>NA</v>
      </c>
      <c r="L79" s="57" t="str">
        <f t="shared" si="34"/>
        <v>NA</v>
      </c>
      <c r="M79" s="57" t="str">
        <f t="shared" si="35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460</v>
      </c>
      <c r="C80" s="51" t="s">
        <v>461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255</v>
      </c>
      <c r="C81" s="51" t="s">
        <v>256</v>
      </c>
      <c r="D81" s="56">
        <v>0</v>
      </c>
      <c r="E81" s="56">
        <v>0</v>
      </c>
      <c r="F81" s="56">
        <v>0</v>
      </c>
      <c r="G81" s="56">
        <v>0</v>
      </c>
      <c r="H81" s="56">
        <v>5508</v>
      </c>
      <c r="I81" s="56">
        <f t="shared" si="31"/>
        <v>5508</v>
      </c>
      <c r="J81" s="56">
        <f t="shared" si="32"/>
        <v>-5508</v>
      </c>
      <c r="K81" s="57" t="str">
        <f t="shared" si="33"/>
        <v>NA</v>
      </c>
      <c r="L81" s="57" t="str">
        <f t="shared" si="34"/>
        <v>NA</v>
      </c>
      <c r="M81" s="57" t="str">
        <f t="shared" si="3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183</v>
      </c>
      <c r="C82" s="51" t="s">
        <v>184</v>
      </c>
      <c r="D82" s="56">
        <v>500000</v>
      </c>
      <c r="E82" s="56">
        <v>1000360</v>
      </c>
      <c r="F82" s="56">
        <v>0</v>
      </c>
      <c r="G82" s="56">
        <v>-0.2</v>
      </c>
      <c r="H82" s="56">
        <v>0</v>
      </c>
      <c r="I82" s="56">
        <f t="shared" si="31"/>
        <v>-0.2</v>
      </c>
      <c r="J82" s="56">
        <f t="shared" si="32"/>
        <v>1000360.2</v>
      </c>
      <c r="K82" s="57">
        <f t="shared" si="33"/>
        <v>1.0000001999280259</v>
      </c>
      <c r="L82" s="57">
        <f t="shared" si="34"/>
        <v>-1</v>
      </c>
      <c r="M82" s="57">
        <f t="shared" si="35"/>
        <v>-1.0000023991363109</v>
      </c>
      <c r="R82" s="53"/>
      <c r="S82" s="53"/>
      <c r="T82" s="53"/>
      <c r="U82" s="53"/>
      <c r="V82" s="53"/>
    </row>
    <row r="83" spans="2:22" s="51" customFormat="1" x14ac:dyDescent="0.2">
      <c r="B83" s="51" t="s">
        <v>185</v>
      </c>
      <c r="C83" s="51" t="s">
        <v>186</v>
      </c>
      <c r="D83" s="56">
        <v>1678475.34</v>
      </c>
      <c r="E83" s="56">
        <v>11064787.300000001</v>
      </c>
      <c r="F83" s="56">
        <v>893816.46</v>
      </c>
      <c r="G83" s="56">
        <v>918574.46</v>
      </c>
      <c r="H83" s="56">
        <v>2741233.5100000002</v>
      </c>
      <c r="I83" s="56">
        <f t="shared" si="31"/>
        <v>3659807.97</v>
      </c>
      <c r="J83" s="56">
        <f t="shared" si="32"/>
        <v>7404979.3300000001</v>
      </c>
      <c r="K83" s="57">
        <f t="shared" si="33"/>
        <v>0.66923828983138245</v>
      </c>
      <c r="L83" s="57">
        <f t="shared" si="34"/>
        <v>-0.91921973411996805</v>
      </c>
      <c r="M83" s="57">
        <f t="shared" si="35"/>
        <v>-3.7862255156049128E-3</v>
      </c>
      <c r="R83" s="53"/>
      <c r="S83" s="53"/>
      <c r="T83" s="53"/>
      <c r="U83" s="53"/>
      <c r="V83" s="53"/>
    </row>
    <row r="84" spans="2:22" s="51" customFormat="1" x14ac:dyDescent="0.2">
      <c r="B84" s="51" t="s">
        <v>187</v>
      </c>
      <c r="C84" s="51" t="s">
        <v>188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31"/>
        <v>0</v>
      </c>
      <c r="J84" s="56">
        <f t="shared" si="32"/>
        <v>0</v>
      </c>
      <c r="K84" s="57" t="str">
        <f t="shared" si="33"/>
        <v>NA</v>
      </c>
      <c r="L84" s="57" t="str">
        <f t="shared" si="34"/>
        <v>NA</v>
      </c>
      <c r="M84" s="57" t="str">
        <f t="shared" si="3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189</v>
      </c>
      <c r="C85" s="51" t="s">
        <v>190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31"/>
        <v>0</v>
      </c>
      <c r="J85" s="56">
        <f t="shared" si="32"/>
        <v>0</v>
      </c>
      <c r="K85" s="57" t="str">
        <f t="shared" si="33"/>
        <v>NA</v>
      </c>
      <c r="L85" s="57" t="str">
        <f t="shared" si="34"/>
        <v>NA</v>
      </c>
      <c r="M85" s="57" t="str">
        <f t="shared" si="35"/>
        <v>NA</v>
      </c>
      <c r="R85" s="53"/>
      <c r="S85" s="53"/>
      <c r="T85" s="53"/>
      <c r="U85" s="53"/>
      <c r="V85" s="53"/>
    </row>
    <row r="86" spans="2:22" s="51" customFormat="1" x14ac:dyDescent="0.2">
      <c r="B86" s="51" t="s">
        <v>191</v>
      </c>
      <c r="C86" s="51" t="s">
        <v>192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31"/>
        <v>0</v>
      </c>
      <c r="J86" s="56">
        <f t="shared" si="32"/>
        <v>0</v>
      </c>
      <c r="K86" s="57" t="str">
        <f t="shared" si="33"/>
        <v>NA</v>
      </c>
      <c r="L86" s="57" t="str">
        <f t="shared" si="34"/>
        <v>NA</v>
      </c>
      <c r="M86" s="57" t="str">
        <f t="shared" si="35"/>
        <v>NA</v>
      </c>
      <c r="R86" s="53"/>
      <c r="S86" s="53"/>
      <c r="T86" s="53"/>
      <c r="U86" s="53"/>
      <c r="V86" s="53"/>
    </row>
    <row r="87" spans="2:22" s="51" customFormat="1" x14ac:dyDescent="0.2">
      <c r="B87" s="51" t="s">
        <v>193</v>
      </c>
      <c r="C87" s="51" t="s">
        <v>194</v>
      </c>
      <c r="D87" s="56">
        <v>330359</v>
      </c>
      <c r="E87" s="56">
        <v>21419.440000000002</v>
      </c>
      <c r="F87" s="56">
        <v>0</v>
      </c>
      <c r="G87" s="56">
        <v>0</v>
      </c>
      <c r="H87" s="56">
        <v>0</v>
      </c>
      <c r="I87" s="56">
        <f t="shared" si="31"/>
        <v>0</v>
      </c>
      <c r="J87" s="56">
        <f t="shared" si="32"/>
        <v>21419.440000000002</v>
      </c>
      <c r="K87" s="57">
        <f t="shared" si="33"/>
        <v>1</v>
      </c>
      <c r="L87" s="57">
        <f t="shared" si="34"/>
        <v>-1</v>
      </c>
      <c r="M87" s="57">
        <f t="shared" si="35"/>
        <v>-1</v>
      </c>
      <c r="R87" s="53"/>
      <c r="S87" s="53"/>
      <c r="T87" s="53"/>
      <c r="U87" s="53"/>
      <c r="V87" s="53"/>
    </row>
    <row r="88" spans="2:22" s="51" customFormat="1" x14ac:dyDescent="0.2">
      <c r="B88" s="51" t="s">
        <v>199</v>
      </c>
      <c r="C88" s="51" t="s">
        <v>200</v>
      </c>
      <c r="D88" s="56">
        <v>0</v>
      </c>
      <c r="E88" s="56">
        <v>0</v>
      </c>
      <c r="F88" s="56">
        <v>10291.01</v>
      </c>
      <c r="G88" s="56">
        <v>19352.189999999999</v>
      </c>
      <c r="H88" s="56">
        <v>4704.09</v>
      </c>
      <c r="I88" s="56">
        <f t="shared" si="31"/>
        <v>24056.28</v>
      </c>
      <c r="J88" s="56">
        <f t="shared" si="32"/>
        <v>-24056.28</v>
      </c>
      <c r="K88" s="57" t="str">
        <f t="shared" si="33"/>
        <v>NA</v>
      </c>
      <c r="L88" s="57" t="str">
        <f t="shared" si="34"/>
        <v>NA</v>
      </c>
      <c r="M88" s="57" t="str">
        <f t="shared" si="35"/>
        <v>NA</v>
      </c>
      <c r="R88" s="53"/>
      <c r="S88" s="53"/>
      <c r="T88" s="53"/>
      <c r="U88" s="53"/>
      <c r="V88" s="53"/>
    </row>
    <row r="89" spans="2:22" s="51" customFormat="1" x14ac:dyDescent="0.2">
      <c r="B89" s="51" t="s">
        <v>201</v>
      </c>
      <c r="C89" s="51" t="s">
        <v>202</v>
      </c>
      <c r="D89" s="56">
        <v>968977.06</v>
      </c>
      <c r="E89" s="56">
        <v>13457194.260000002</v>
      </c>
      <c r="F89" s="56">
        <v>934698.23</v>
      </c>
      <c r="G89" s="56">
        <v>1504949.11</v>
      </c>
      <c r="H89" s="56">
        <v>930543.79999999981</v>
      </c>
      <c r="I89" s="56">
        <f t="shared" si="31"/>
        <v>2435492.91</v>
      </c>
      <c r="J89" s="56">
        <f t="shared" si="32"/>
        <v>11021701.350000001</v>
      </c>
      <c r="K89" s="57">
        <f t="shared" si="33"/>
        <v>0.81901926486717747</v>
      </c>
      <c r="L89" s="57">
        <f t="shared" si="34"/>
        <v>-0.93054285968225292</v>
      </c>
      <c r="M89" s="57">
        <f t="shared" si="35"/>
        <v>0.34198771089152707</v>
      </c>
      <c r="R89" s="53"/>
      <c r="S89" s="53"/>
      <c r="T89" s="53"/>
      <c r="U89" s="53"/>
      <c r="V89" s="53"/>
    </row>
    <row r="90" spans="2:22" s="51" customFormat="1" x14ac:dyDescent="0.2">
      <c r="B90" s="51" t="s">
        <v>462</v>
      </c>
      <c r="C90" s="51" t="s">
        <v>463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31"/>
        <v>0</v>
      </c>
      <c r="J90" s="56">
        <f t="shared" si="32"/>
        <v>0</v>
      </c>
      <c r="K90" s="57" t="str">
        <f t="shared" si="33"/>
        <v>NA</v>
      </c>
      <c r="L90" s="57" t="str">
        <f t="shared" si="34"/>
        <v>NA</v>
      </c>
      <c r="M90" s="57" t="str">
        <f t="shared" si="35"/>
        <v>NA</v>
      </c>
      <c r="R90" s="53"/>
      <c r="S90" s="53"/>
      <c r="T90" s="53"/>
      <c r="U90" s="53"/>
      <c r="V90" s="53"/>
    </row>
    <row r="91" spans="2:22" s="51" customFormat="1" x14ac:dyDescent="0.2">
      <c r="B91" s="51" t="s">
        <v>205</v>
      </c>
      <c r="C91" s="51" t="s">
        <v>206</v>
      </c>
      <c r="D91" s="56">
        <v>112144</v>
      </c>
      <c r="E91" s="56">
        <v>847107.62</v>
      </c>
      <c r="F91" s="56">
        <v>85345.9</v>
      </c>
      <c r="G91" s="56">
        <v>188685.3</v>
      </c>
      <c r="H91" s="56">
        <v>77827.110000000015</v>
      </c>
      <c r="I91" s="56">
        <f t="shared" si="31"/>
        <v>266512.41000000003</v>
      </c>
      <c r="J91" s="56">
        <f t="shared" si="32"/>
        <v>580595.21</v>
      </c>
      <c r="K91" s="57">
        <f t="shared" si="33"/>
        <v>0.68538541773476191</v>
      </c>
      <c r="L91" s="57">
        <f t="shared" si="34"/>
        <v>-0.89925022749765837</v>
      </c>
      <c r="M91" s="57">
        <f t="shared" si="35"/>
        <v>1.6728877731025484</v>
      </c>
      <c r="R91" s="53"/>
      <c r="S91" s="53"/>
      <c r="T91" s="53"/>
      <c r="U91" s="53"/>
      <c r="V91" s="53"/>
    </row>
    <row r="92" spans="2:22" s="51" customFormat="1" x14ac:dyDescent="0.2">
      <c r="B92" s="51" t="s">
        <v>207</v>
      </c>
      <c r="C92" s="51" t="s">
        <v>208</v>
      </c>
      <c r="D92" s="56">
        <v>438760</v>
      </c>
      <c r="E92" s="56">
        <v>345736.52</v>
      </c>
      <c r="F92" s="56">
        <v>0</v>
      </c>
      <c r="G92" s="56">
        <v>0</v>
      </c>
      <c r="H92" s="56">
        <v>105890</v>
      </c>
      <c r="I92" s="56">
        <f t="shared" si="31"/>
        <v>105890</v>
      </c>
      <c r="J92" s="56">
        <f t="shared" si="32"/>
        <v>239846.52000000002</v>
      </c>
      <c r="K92" s="57">
        <f t="shared" si="33"/>
        <v>0.69372630927158063</v>
      </c>
      <c r="L92" s="57">
        <f t="shared" si="34"/>
        <v>-1</v>
      </c>
      <c r="M92" s="57">
        <f t="shared" si="35"/>
        <v>-1</v>
      </c>
      <c r="R92" s="53"/>
      <c r="S92" s="53"/>
      <c r="T92" s="53"/>
      <c r="U92" s="53"/>
      <c r="V92" s="53"/>
    </row>
    <row r="93" spans="2:22" s="51" customFormat="1" x14ac:dyDescent="0.2">
      <c r="B93" s="51" t="s">
        <v>209</v>
      </c>
      <c r="C93" s="51" t="s">
        <v>210</v>
      </c>
      <c r="D93" s="56">
        <v>110388</v>
      </c>
      <c r="E93" s="56">
        <v>6894074.5699999994</v>
      </c>
      <c r="F93" s="56">
        <v>506135.47999999992</v>
      </c>
      <c r="G93" s="56">
        <v>740916.85000000009</v>
      </c>
      <c r="H93" s="56">
        <v>1073509.2299999995</v>
      </c>
      <c r="I93" s="56">
        <f t="shared" si="31"/>
        <v>1814426.0799999996</v>
      </c>
      <c r="J93" s="56">
        <f t="shared" si="32"/>
        <v>5079648.49</v>
      </c>
      <c r="K93" s="57">
        <f t="shared" si="33"/>
        <v>0.73681368520503265</v>
      </c>
      <c r="L93" s="57">
        <f t="shared" si="34"/>
        <v>-0.92658398529623109</v>
      </c>
      <c r="M93" s="57">
        <f t="shared" si="35"/>
        <v>0.28965854803627428</v>
      </c>
      <c r="R93" s="53"/>
      <c r="S93" s="53"/>
      <c r="T93" s="53"/>
      <c r="U93" s="53"/>
      <c r="V93" s="53"/>
    </row>
    <row r="94" spans="2:22" s="51" customFormat="1" x14ac:dyDescent="0.2">
      <c r="B94" s="51" t="s">
        <v>213</v>
      </c>
      <c r="C94" s="51" t="s">
        <v>214</v>
      </c>
      <c r="D94" s="56">
        <v>122792.17</v>
      </c>
      <c r="E94" s="56">
        <v>41103652.400000006</v>
      </c>
      <c r="F94" s="56">
        <v>960936.58000000007</v>
      </c>
      <c r="G94" s="56">
        <v>1518955.1799999997</v>
      </c>
      <c r="H94" s="56">
        <v>4645178</v>
      </c>
      <c r="I94" s="56">
        <f t="shared" si="31"/>
        <v>6164133.1799999997</v>
      </c>
      <c r="J94" s="56">
        <f t="shared" si="32"/>
        <v>34939519.220000006</v>
      </c>
      <c r="K94" s="57">
        <f t="shared" si="33"/>
        <v>0.85003441737941521</v>
      </c>
      <c r="L94" s="57">
        <f t="shared" si="34"/>
        <v>-0.97662162547871301</v>
      </c>
      <c r="M94" s="57">
        <f t="shared" si="35"/>
        <v>-0.55654884430659513</v>
      </c>
      <c r="R94" s="53"/>
      <c r="S94" s="53"/>
      <c r="T94" s="53"/>
      <c r="U94" s="53"/>
      <c r="V94" s="53"/>
    </row>
    <row r="95" spans="2:22" s="51" customFormat="1" x14ac:dyDescent="0.2">
      <c r="B95" s="51" t="s">
        <v>217</v>
      </c>
      <c r="C95" s="51" t="s">
        <v>218</v>
      </c>
      <c r="D95" s="56">
        <v>0</v>
      </c>
      <c r="E95" s="56">
        <v>4677420.8899999997</v>
      </c>
      <c r="F95" s="56">
        <v>0</v>
      </c>
      <c r="G95" s="56">
        <v>0</v>
      </c>
      <c r="H95" s="56">
        <v>10000</v>
      </c>
      <c r="I95" s="56">
        <f t="shared" si="31"/>
        <v>10000</v>
      </c>
      <c r="J95" s="56">
        <f t="shared" si="32"/>
        <v>4667420.8899999997</v>
      </c>
      <c r="K95" s="57">
        <f t="shared" si="33"/>
        <v>0.9978620696672007</v>
      </c>
      <c r="L95" s="57">
        <f t="shared" si="34"/>
        <v>-1</v>
      </c>
      <c r="M95" s="57">
        <f t="shared" si="35"/>
        <v>-1</v>
      </c>
      <c r="R95" s="53"/>
      <c r="S95" s="53"/>
      <c r="T95" s="53"/>
      <c r="U95" s="53"/>
      <c r="V95" s="53"/>
    </row>
    <row r="96" spans="2:22" s="51" customFormat="1" x14ac:dyDescent="0.2">
      <c r="B96" s="51" t="s">
        <v>219</v>
      </c>
      <c r="C96" s="51" t="s">
        <v>220</v>
      </c>
      <c r="D96" s="56">
        <v>11334496.779999999</v>
      </c>
      <c r="E96" s="56">
        <v>33308931.379999999</v>
      </c>
      <c r="F96" s="56">
        <v>0</v>
      </c>
      <c r="G96" s="56">
        <v>0</v>
      </c>
      <c r="H96" s="56">
        <v>17055169.370000001</v>
      </c>
      <c r="I96" s="56">
        <f t="shared" si="31"/>
        <v>17055169.370000001</v>
      </c>
      <c r="J96" s="56">
        <f t="shared" si="32"/>
        <v>16253762.009999998</v>
      </c>
      <c r="K96" s="57">
        <f t="shared" si="33"/>
        <v>0.48797008299579975</v>
      </c>
      <c r="L96" s="57">
        <f t="shared" si="34"/>
        <v>-1</v>
      </c>
      <c r="M96" s="57">
        <f t="shared" si="35"/>
        <v>-1</v>
      </c>
      <c r="R96" s="53"/>
      <c r="S96" s="53"/>
      <c r="T96" s="53"/>
      <c r="U96" s="53"/>
      <c r="V96" s="53"/>
    </row>
    <row r="97" spans="1:22" s="51" customFormat="1" x14ac:dyDescent="0.2">
      <c r="B97" s="51" t="s">
        <v>221</v>
      </c>
      <c r="C97" s="51" t="s">
        <v>222</v>
      </c>
      <c r="D97" s="56">
        <v>23047</v>
      </c>
      <c r="E97" s="56">
        <v>5881068.2000000002</v>
      </c>
      <c r="F97" s="56">
        <v>85935.16</v>
      </c>
      <c r="G97" s="56">
        <v>117238.81000000001</v>
      </c>
      <c r="H97" s="56">
        <v>303367.74</v>
      </c>
      <c r="I97" s="56">
        <f t="shared" si="31"/>
        <v>420606.55</v>
      </c>
      <c r="J97" s="56">
        <f t="shared" si="32"/>
        <v>5460461.6500000004</v>
      </c>
      <c r="K97" s="57">
        <f t="shared" si="33"/>
        <v>0.92848126637946493</v>
      </c>
      <c r="L97" s="57">
        <f t="shared" si="34"/>
        <v>-0.98538783141470798</v>
      </c>
      <c r="M97" s="57">
        <f t="shared" si="35"/>
        <v>-0.76078058064349607</v>
      </c>
      <c r="R97" s="53"/>
      <c r="S97" s="53"/>
      <c r="T97" s="53"/>
      <c r="U97" s="53"/>
      <c r="V97" s="53"/>
    </row>
    <row r="98" spans="1:22" s="51" customFormat="1" x14ac:dyDescent="0.2">
      <c r="B98" s="51" t="s">
        <v>227</v>
      </c>
      <c r="C98" s="51" t="s">
        <v>228</v>
      </c>
      <c r="D98" s="56">
        <v>0</v>
      </c>
      <c r="E98" s="56">
        <v>143625</v>
      </c>
      <c r="F98" s="56">
        <v>0</v>
      </c>
      <c r="G98" s="56">
        <v>7051</v>
      </c>
      <c r="H98" s="56">
        <v>28423</v>
      </c>
      <c r="I98" s="56">
        <f t="shared" si="31"/>
        <v>35474</v>
      </c>
      <c r="J98" s="56">
        <f t="shared" si="32"/>
        <v>108151</v>
      </c>
      <c r="K98" s="57">
        <f t="shared" si="33"/>
        <v>0.75300957354221065</v>
      </c>
      <c r="L98" s="57">
        <f t="shared" si="34"/>
        <v>-1</v>
      </c>
      <c r="M98" s="57">
        <f t="shared" si="35"/>
        <v>-0.41088250652741515</v>
      </c>
      <c r="R98" s="53"/>
      <c r="S98" s="53"/>
      <c r="T98" s="53"/>
      <c r="U98" s="53"/>
      <c r="V98" s="53"/>
    </row>
    <row r="99" spans="1:22" s="51" customFormat="1" x14ac:dyDescent="0.2">
      <c r="B99" s="51" t="s">
        <v>229</v>
      </c>
      <c r="C99" s="51" t="s">
        <v>230</v>
      </c>
      <c r="D99" s="56">
        <v>42282</v>
      </c>
      <c r="E99" s="56">
        <v>755584</v>
      </c>
      <c r="F99" s="56">
        <v>238704</v>
      </c>
      <c r="G99" s="56">
        <v>273269</v>
      </c>
      <c r="H99" s="56">
        <v>2646166.9900000002</v>
      </c>
      <c r="I99" s="56">
        <f t="shared" si="31"/>
        <v>2919435.99</v>
      </c>
      <c r="J99" s="56">
        <f t="shared" si="32"/>
        <v>-2163851.9900000002</v>
      </c>
      <c r="K99" s="57">
        <f t="shared" si="33"/>
        <v>-2.8638139372988314</v>
      </c>
      <c r="L99" s="57">
        <f t="shared" si="34"/>
        <v>-0.68408012874809421</v>
      </c>
      <c r="M99" s="57">
        <f t="shared" si="35"/>
        <v>3.3399913179739111</v>
      </c>
      <c r="R99" s="53"/>
      <c r="S99" s="53"/>
      <c r="T99" s="53"/>
      <c r="U99" s="53"/>
      <c r="V99" s="53"/>
    </row>
    <row r="100" spans="1:22" s="51" customFormat="1" x14ac:dyDescent="0.2">
      <c r="B100" s="51" t="s">
        <v>231</v>
      </c>
      <c r="C100" s="51" t="s">
        <v>232</v>
      </c>
      <c r="D100" s="56">
        <v>85434</v>
      </c>
      <c r="E100" s="56">
        <v>1800</v>
      </c>
      <c r="F100" s="56">
        <v>157236.82</v>
      </c>
      <c r="G100" s="56">
        <v>574302.71</v>
      </c>
      <c r="H100" s="56">
        <v>9304.1300000000047</v>
      </c>
      <c r="I100" s="56">
        <f t="shared" si="31"/>
        <v>583606.84</v>
      </c>
      <c r="J100" s="56">
        <f t="shared" si="32"/>
        <v>-581806.84</v>
      </c>
      <c r="K100" s="57">
        <f t="shared" si="33"/>
        <v>-323.22602222222218</v>
      </c>
      <c r="L100" s="57">
        <f t="shared" si="34"/>
        <v>86.353788888888886</v>
      </c>
      <c r="M100" s="57">
        <f t="shared" si="35"/>
        <v>3827.684733333333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233</v>
      </c>
      <c r="C101" s="51" t="s">
        <v>234</v>
      </c>
      <c r="D101" s="56">
        <v>0</v>
      </c>
      <c r="E101" s="56">
        <v>0</v>
      </c>
      <c r="F101" s="56">
        <v>324197.59999999998</v>
      </c>
      <c r="G101" s="56">
        <v>622630.81000000006</v>
      </c>
      <c r="H101" s="56">
        <v>29371.399999999998</v>
      </c>
      <c r="I101" s="56">
        <f t="shared" si="31"/>
        <v>652002.21000000008</v>
      </c>
      <c r="J101" s="56">
        <f t="shared" si="32"/>
        <v>-652002.21000000008</v>
      </c>
      <c r="K101" s="57" t="str">
        <f t="shared" si="33"/>
        <v>NA</v>
      </c>
      <c r="L101" s="57" t="str">
        <f t="shared" si="34"/>
        <v>NA</v>
      </c>
      <c r="M101" s="57" t="str">
        <f t="shared" si="35"/>
        <v>NA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235</v>
      </c>
      <c r="B102" s="63"/>
      <c r="C102" s="63"/>
      <c r="D102" s="64">
        <v>72503402.350000009</v>
      </c>
      <c r="E102" s="64">
        <v>231186484.76999998</v>
      </c>
      <c r="F102" s="64">
        <v>5404172.5999999996</v>
      </c>
      <c r="G102" s="64">
        <v>8356330.459999999</v>
      </c>
      <c r="H102" s="64">
        <v>29810560.339999992</v>
      </c>
      <c r="I102" s="64">
        <f t="shared" si="31"/>
        <v>38166890.79999999</v>
      </c>
      <c r="J102" s="64">
        <f t="shared" si="32"/>
        <v>193019593.97</v>
      </c>
      <c r="K102" s="65">
        <f t="shared" si="33"/>
        <v>0.8349086416622884</v>
      </c>
      <c r="L102" s="65">
        <f t="shared" si="34"/>
        <v>-0.97662418456089062</v>
      </c>
      <c r="M102" s="65">
        <f t="shared" si="35"/>
        <v>-0.56625507057749791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236</v>
      </c>
      <c r="B103" s="51" t="s">
        <v>104</v>
      </c>
      <c r="C103" s="51" t="s">
        <v>105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1"/>
        <v>0</v>
      </c>
      <c r="J103" s="56">
        <f t="shared" si="32"/>
        <v>0</v>
      </c>
      <c r="K103" s="57" t="str">
        <f t="shared" si="33"/>
        <v>NA</v>
      </c>
      <c r="L103" s="57" t="str">
        <f t="shared" si="34"/>
        <v>NA</v>
      </c>
      <c r="M103" s="57" t="str">
        <f t="shared" si="35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106</v>
      </c>
      <c r="C104" s="51" t="s">
        <v>105</v>
      </c>
      <c r="D104" s="56">
        <v>0</v>
      </c>
      <c r="E104" s="56">
        <v>1642.5</v>
      </c>
      <c r="F104" s="56">
        <v>0</v>
      </c>
      <c r="G104" s="56">
        <v>0</v>
      </c>
      <c r="H104" s="56">
        <v>0</v>
      </c>
      <c r="I104" s="56">
        <f t="shared" ref="I104:I125" si="41">SUM(G104:H104)</f>
        <v>0</v>
      </c>
      <c r="J104" s="56">
        <f t="shared" ref="J104:J125" si="42">E104-I104</f>
        <v>1642.5</v>
      </c>
      <c r="K104" s="57">
        <f t="shared" ref="K104:K125" si="43">IF(E104=0,"NA",J104/E104)</f>
        <v>1</v>
      </c>
      <c r="L104" s="57">
        <f t="shared" ref="L104:L125" si="44">IF(E104=0,"NA",(  ( F104 - (E104/$L$6)) / (E104/$L$6)))</f>
        <v>-1</v>
      </c>
      <c r="M104" s="57">
        <f t="shared" ref="M104:M125" si="45">IF(E104=0,"NA",(  ( G104 - ($M$6*(E104/12))) / ($M$6*(E104/12))))</f>
        <v>-1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109</v>
      </c>
      <c r="C105" s="51" t="s">
        <v>110</v>
      </c>
      <c r="D105" s="56">
        <v>0</v>
      </c>
      <c r="E105" s="56">
        <v>1960</v>
      </c>
      <c r="F105" s="56">
        <v>0</v>
      </c>
      <c r="G105" s="56">
        <v>0</v>
      </c>
      <c r="H105" s="56">
        <v>0</v>
      </c>
      <c r="I105" s="56">
        <f t="shared" si="41"/>
        <v>0</v>
      </c>
      <c r="J105" s="56">
        <f t="shared" si="42"/>
        <v>1960</v>
      </c>
      <c r="K105" s="57">
        <f t="shared" si="43"/>
        <v>1</v>
      </c>
      <c r="L105" s="57">
        <f t="shared" si="44"/>
        <v>-1</v>
      </c>
      <c r="M105" s="57">
        <f t="shared" si="45"/>
        <v>-1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111</v>
      </c>
      <c r="C106" s="51" t="s">
        <v>112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41"/>
        <v>0</v>
      </c>
      <c r="J106" s="56">
        <f t="shared" si="42"/>
        <v>0</v>
      </c>
      <c r="K106" s="57" t="str">
        <f t="shared" si="43"/>
        <v>NA</v>
      </c>
      <c r="L106" s="57" t="str">
        <f t="shared" si="44"/>
        <v>NA</v>
      </c>
      <c r="M106" s="57" t="str">
        <f t="shared" si="45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117</v>
      </c>
      <c r="C107" s="51" t="s">
        <v>118</v>
      </c>
      <c r="D107" s="56">
        <v>0</v>
      </c>
      <c r="E107" s="56">
        <v>0</v>
      </c>
      <c r="F107" s="56">
        <v>37245.15</v>
      </c>
      <c r="G107" s="56">
        <v>77803.17</v>
      </c>
      <c r="H107" s="56">
        <v>0</v>
      </c>
      <c r="I107" s="56">
        <f t="shared" si="41"/>
        <v>77803.17</v>
      </c>
      <c r="J107" s="56">
        <f t="shared" si="42"/>
        <v>-77803.17</v>
      </c>
      <c r="K107" s="57" t="str">
        <f t="shared" si="43"/>
        <v>NA</v>
      </c>
      <c r="L107" s="57" t="str">
        <f t="shared" si="44"/>
        <v>NA</v>
      </c>
      <c r="M107" s="57" t="str">
        <f t="shared" si="4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119</v>
      </c>
      <c r="C108" s="51" t="s">
        <v>120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41"/>
        <v>0</v>
      </c>
      <c r="J108" s="56">
        <f t="shared" si="42"/>
        <v>0</v>
      </c>
      <c r="K108" s="57" t="str">
        <f t="shared" si="43"/>
        <v>NA</v>
      </c>
      <c r="L108" s="57" t="str">
        <f t="shared" si="44"/>
        <v>NA</v>
      </c>
      <c r="M108" s="57" t="str">
        <f t="shared" si="4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121</v>
      </c>
      <c r="C109" s="51" t="s">
        <v>122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41"/>
        <v>0</v>
      </c>
      <c r="J109" s="56">
        <f t="shared" si="42"/>
        <v>0</v>
      </c>
      <c r="K109" s="57" t="str">
        <f t="shared" si="43"/>
        <v>NA</v>
      </c>
      <c r="L109" s="57" t="str">
        <f t="shared" si="44"/>
        <v>NA</v>
      </c>
      <c r="M109" s="57" t="str">
        <f t="shared" si="45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237</v>
      </c>
      <c r="C110" s="51" t="s">
        <v>238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41"/>
        <v>0</v>
      </c>
      <c r="J110" s="56">
        <f t="shared" si="42"/>
        <v>0</v>
      </c>
      <c r="K110" s="57" t="str">
        <f t="shared" si="43"/>
        <v>NA</v>
      </c>
      <c r="L110" s="57" t="str">
        <f t="shared" si="44"/>
        <v>NA</v>
      </c>
      <c r="M110" s="57" t="str">
        <f t="shared" si="45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125</v>
      </c>
      <c r="C111" s="51" t="s">
        <v>126</v>
      </c>
      <c r="D111" s="56">
        <v>0</v>
      </c>
      <c r="E111" s="56">
        <v>1000</v>
      </c>
      <c r="F111" s="56">
        <v>0</v>
      </c>
      <c r="G111" s="56">
        <v>0</v>
      </c>
      <c r="H111" s="56">
        <v>0</v>
      </c>
      <c r="I111" s="56">
        <f t="shared" si="41"/>
        <v>0</v>
      </c>
      <c r="J111" s="56">
        <f t="shared" si="42"/>
        <v>1000</v>
      </c>
      <c r="K111" s="57">
        <f t="shared" si="43"/>
        <v>1</v>
      </c>
      <c r="L111" s="57">
        <f t="shared" si="44"/>
        <v>-1</v>
      </c>
      <c r="M111" s="57">
        <f t="shared" si="45"/>
        <v>-1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127</v>
      </c>
      <c r="C112" s="51" t="s">
        <v>128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41"/>
        <v>0</v>
      </c>
      <c r="J112" s="56">
        <f t="shared" si="42"/>
        <v>0</v>
      </c>
      <c r="K112" s="57" t="str">
        <f t="shared" si="43"/>
        <v>NA</v>
      </c>
      <c r="L112" s="57" t="str">
        <f t="shared" si="44"/>
        <v>NA</v>
      </c>
      <c r="M112" s="57" t="str">
        <f t="shared" si="45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129</v>
      </c>
      <c r="C113" s="51" t="s">
        <v>130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41"/>
        <v>0</v>
      </c>
      <c r="J113" s="56">
        <f t="shared" si="42"/>
        <v>0</v>
      </c>
      <c r="K113" s="57" t="str">
        <f t="shared" si="43"/>
        <v>NA</v>
      </c>
      <c r="L113" s="57" t="str">
        <f t="shared" si="44"/>
        <v>NA</v>
      </c>
      <c r="M113" s="57" t="str">
        <f t="shared" si="45"/>
        <v>NA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131</v>
      </c>
      <c r="C114" s="51" t="s">
        <v>132</v>
      </c>
      <c r="D114" s="56">
        <v>0</v>
      </c>
      <c r="E114" s="56">
        <v>0</v>
      </c>
      <c r="F114" s="56">
        <v>45027.99</v>
      </c>
      <c r="G114" s="56">
        <v>47623.27</v>
      </c>
      <c r="H114" s="56">
        <v>0</v>
      </c>
      <c r="I114" s="56">
        <f t="shared" si="41"/>
        <v>47623.27</v>
      </c>
      <c r="J114" s="56">
        <f t="shared" si="42"/>
        <v>-47623.27</v>
      </c>
      <c r="K114" s="57" t="str">
        <f t="shared" si="43"/>
        <v>NA</v>
      </c>
      <c r="L114" s="57" t="str">
        <f t="shared" si="44"/>
        <v>NA</v>
      </c>
      <c r="M114" s="57" t="str">
        <f t="shared" si="45"/>
        <v>NA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133</v>
      </c>
      <c r="C115" s="51" t="s">
        <v>134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41"/>
        <v>0</v>
      </c>
      <c r="J115" s="56">
        <f t="shared" si="42"/>
        <v>0</v>
      </c>
      <c r="K115" s="57" t="str">
        <f t="shared" si="43"/>
        <v>NA</v>
      </c>
      <c r="L115" s="57" t="str">
        <f t="shared" si="44"/>
        <v>NA</v>
      </c>
      <c r="M115" s="57" t="str">
        <f t="shared" si="45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135</v>
      </c>
      <c r="C116" s="51" t="s">
        <v>136</v>
      </c>
      <c r="D116" s="56">
        <v>0</v>
      </c>
      <c r="E116" s="56">
        <v>425000</v>
      </c>
      <c r="F116" s="56">
        <v>0</v>
      </c>
      <c r="G116" s="56">
        <v>0</v>
      </c>
      <c r="H116" s="56">
        <v>0</v>
      </c>
      <c r="I116" s="56">
        <f t="shared" si="41"/>
        <v>0</v>
      </c>
      <c r="J116" s="56">
        <f t="shared" si="42"/>
        <v>425000</v>
      </c>
      <c r="K116" s="57">
        <f t="shared" si="43"/>
        <v>1</v>
      </c>
      <c r="L116" s="57">
        <f t="shared" si="44"/>
        <v>-1</v>
      </c>
      <c r="M116" s="57">
        <f t="shared" si="45"/>
        <v>-1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241</v>
      </c>
      <c r="C117" s="51" t="s">
        <v>242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41"/>
        <v>0</v>
      </c>
      <c r="J117" s="56">
        <f t="shared" si="42"/>
        <v>0</v>
      </c>
      <c r="K117" s="57" t="str">
        <f t="shared" si="43"/>
        <v>NA</v>
      </c>
      <c r="L117" s="57" t="str">
        <f t="shared" si="44"/>
        <v>NA</v>
      </c>
      <c r="M117" s="57" t="str">
        <f t="shared" si="45"/>
        <v>NA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243</v>
      </c>
      <c r="C118" s="51" t="s">
        <v>244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f t="shared" si="41"/>
        <v>0</v>
      </c>
      <c r="J118" s="56">
        <f t="shared" si="42"/>
        <v>0</v>
      </c>
      <c r="K118" s="57" t="str">
        <f t="shared" si="43"/>
        <v>NA</v>
      </c>
      <c r="L118" s="57" t="str">
        <f t="shared" si="44"/>
        <v>NA</v>
      </c>
      <c r="M118" s="57" t="str">
        <f t="shared" si="45"/>
        <v>NA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245</v>
      </c>
      <c r="C119" s="51" t="s">
        <v>246</v>
      </c>
      <c r="D119" s="56">
        <v>0</v>
      </c>
      <c r="E119" s="56">
        <v>1369549</v>
      </c>
      <c r="F119" s="56">
        <v>36557.310000000012</v>
      </c>
      <c r="G119" s="56">
        <v>41841.86</v>
      </c>
      <c r="H119" s="56">
        <v>0</v>
      </c>
      <c r="I119" s="56">
        <f t="shared" si="41"/>
        <v>41841.86</v>
      </c>
      <c r="J119" s="56">
        <f t="shared" si="42"/>
        <v>1327707.1399999999</v>
      </c>
      <c r="K119" s="57">
        <f t="shared" si="43"/>
        <v>0.96944843886564114</v>
      </c>
      <c r="L119" s="57">
        <f t="shared" si="44"/>
        <v>-0.97330704487389641</v>
      </c>
      <c r="M119" s="57">
        <f t="shared" si="45"/>
        <v>-0.63338126638769399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464</v>
      </c>
      <c r="C120" s="51" t="s">
        <v>465</v>
      </c>
      <c r="D120" s="56">
        <v>0</v>
      </c>
      <c r="E120" s="56">
        <v>39979</v>
      </c>
      <c r="F120" s="56">
        <v>0</v>
      </c>
      <c r="G120" s="56">
        <v>0</v>
      </c>
      <c r="H120" s="56">
        <v>0</v>
      </c>
      <c r="I120" s="56">
        <f t="shared" si="41"/>
        <v>0</v>
      </c>
      <c r="J120" s="56">
        <f t="shared" si="42"/>
        <v>39979</v>
      </c>
      <c r="K120" s="57">
        <f t="shared" si="43"/>
        <v>1</v>
      </c>
      <c r="L120" s="57">
        <f t="shared" si="44"/>
        <v>-1</v>
      </c>
      <c r="M120" s="57">
        <f t="shared" si="45"/>
        <v>-1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466</v>
      </c>
      <c r="C121" s="51" t="s">
        <v>467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41"/>
        <v>0</v>
      </c>
      <c r="J121" s="56">
        <f t="shared" si="42"/>
        <v>0</v>
      </c>
      <c r="K121" s="57" t="str">
        <f t="shared" si="43"/>
        <v>NA</v>
      </c>
      <c r="L121" s="57" t="str">
        <f t="shared" si="44"/>
        <v>NA</v>
      </c>
      <c r="M121" s="57" t="str">
        <f t="shared" si="45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267</v>
      </c>
      <c r="C122" s="51" t="s">
        <v>268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f t="shared" si="41"/>
        <v>0</v>
      </c>
      <c r="J122" s="56">
        <f t="shared" si="42"/>
        <v>0</v>
      </c>
      <c r="K122" s="57" t="str">
        <f t="shared" si="43"/>
        <v>NA</v>
      </c>
      <c r="L122" s="57" t="str">
        <f t="shared" si="44"/>
        <v>NA</v>
      </c>
      <c r="M122" s="57" t="str">
        <f t="shared" si="45"/>
        <v>NA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137</v>
      </c>
      <c r="C123" s="51" t="s">
        <v>138</v>
      </c>
      <c r="D123" s="56">
        <v>0</v>
      </c>
      <c r="E123" s="56">
        <v>16000</v>
      </c>
      <c r="F123" s="56">
        <v>24047.52</v>
      </c>
      <c r="G123" s="56">
        <v>33330.410000000003</v>
      </c>
      <c r="H123" s="56">
        <v>0</v>
      </c>
      <c r="I123" s="56">
        <f t="shared" si="41"/>
        <v>33330.410000000003</v>
      </c>
      <c r="J123" s="56">
        <f t="shared" si="42"/>
        <v>-17330.410000000003</v>
      </c>
      <c r="K123" s="57">
        <f t="shared" si="43"/>
        <v>-1.0831506250000003</v>
      </c>
      <c r="L123" s="57">
        <f t="shared" si="44"/>
        <v>0.50297000000000003</v>
      </c>
      <c r="M123" s="57">
        <f t="shared" si="45"/>
        <v>23.997807500000004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139</v>
      </c>
      <c r="C124" s="51" t="s">
        <v>140</v>
      </c>
      <c r="D124" s="56">
        <v>0</v>
      </c>
      <c r="E124" s="56">
        <v>288387.99</v>
      </c>
      <c r="F124" s="56">
        <v>313480.96999999997</v>
      </c>
      <c r="G124" s="56">
        <v>467565.71</v>
      </c>
      <c r="H124" s="56">
        <v>0</v>
      </c>
      <c r="I124" s="56">
        <f t="shared" si="41"/>
        <v>467565.71</v>
      </c>
      <c r="J124" s="56">
        <f t="shared" si="42"/>
        <v>-179177.72000000003</v>
      </c>
      <c r="K124" s="57">
        <f t="shared" si="43"/>
        <v>-0.62130784295143515</v>
      </c>
      <c r="L124" s="57">
        <f t="shared" si="44"/>
        <v>8.7011182400487552E-2</v>
      </c>
      <c r="M124" s="57">
        <f t="shared" si="45"/>
        <v>18.45569411541722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141</v>
      </c>
      <c r="C125" s="51" t="s">
        <v>142</v>
      </c>
      <c r="D125" s="56">
        <v>2100000</v>
      </c>
      <c r="E125" s="56">
        <v>18965668.490000002</v>
      </c>
      <c r="F125" s="56">
        <v>144988.87</v>
      </c>
      <c r="G125" s="56">
        <v>184949.16999999998</v>
      </c>
      <c r="H125" s="56">
        <v>0</v>
      </c>
      <c r="I125" s="56">
        <f t="shared" si="41"/>
        <v>184949.16999999998</v>
      </c>
      <c r="J125" s="56">
        <f t="shared" si="42"/>
        <v>18780719.32</v>
      </c>
      <c r="K125" s="57">
        <f t="shared" si="43"/>
        <v>0.9902482124425237</v>
      </c>
      <c r="L125" s="57">
        <f t="shared" si="44"/>
        <v>-0.99235519327586852</v>
      </c>
      <c r="M125" s="57">
        <f t="shared" si="45"/>
        <v>-0.88297854931028597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143</v>
      </c>
      <c r="C126" s="51" t="s">
        <v>144</v>
      </c>
      <c r="D126" s="56">
        <v>0</v>
      </c>
      <c r="E126" s="56">
        <v>0</v>
      </c>
      <c r="F126" s="56">
        <v>6370</v>
      </c>
      <c r="G126" s="56">
        <v>6370</v>
      </c>
      <c r="H126" s="56">
        <v>0</v>
      </c>
      <c r="I126" s="56">
        <f t="shared" si="31"/>
        <v>6370</v>
      </c>
      <c r="J126" s="56">
        <f t="shared" si="32"/>
        <v>-6370</v>
      </c>
      <c r="K126" s="57" t="str">
        <f t="shared" si="33"/>
        <v>NA</v>
      </c>
      <c r="L126" s="57" t="str">
        <f t="shared" si="34"/>
        <v>NA</v>
      </c>
      <c r="M126" s="57" t="str">
        <f t="shared" si="35"/>
        <v>NA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145</v>
      </c>
      <c r="C127" s="51" t="s">
        <v>146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31"/>
        <v>0</v>
      </c>
      <c r="J127" s="56">
        <f t="shared" si="32"/>
        <v>0</v>
      </c>
      <c r="K127" s="57" t="str">
        <f t="shared" si="33"/>
        <v>NA</v>
      </c>
      <c r="L127" s="57" t="str">
        <f t="shared" si="34"/>
        <v>NA</v>
      </c>
      <c r="M127" s="57" t="str">
        <f t="shared" si="35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147</v>
      </c>
      <c r="C128" s="51" t="s">
        <v>148</v>
      </c>
      <c r="D128" s="56">
        <v>0</v>
      </c>
      <c r="E128" s="56">
        <v>2222302.5299999998</v>
      </c>
      <c r="F128" s="56">
        <v>74908.11</v>
      </c>
      <c r="G128" s="56">
        <v>103792.67</v>
      </c>
      <c r="H128" s="56">
        <v>0</v>
      </c>
      <c r="I128" s="56">
        <f t="shared" ref="I128:I258" si="46">SUM(G128:H128)</f>
        <v>103792.67</v>
      </c>
      <c r="J128" s="56">
        <f t="shared" ref="J128:J258" si="47">E128-I128</f>
        <v>2118509.86</v>
      </c>
      <c r="K128" s="57">
        <f t="shared" ref="K128:K258" si="48">IF(E128=0,"NA",J128/E128)</f>
        <v>0.9532949863491359</v>
      </c>
      <c r="L128" s="57">
        <f t="shared" ref="L128:L258" si="49">IF(E128=0,"NA",(  ( F128 - (E128/$L$6)) / (E128/$L$6)))</f>
        <v>-0.96629256863600843</v>
      </c>
      <c r="M128" s="57">
        <f t="shared" ref="M128:M258" si="50">IF(E128=0,"NA",(  ( G128 - ($M$6*(E128/12))) / ($M$6*(E128/12))))</f>
        <v>-0.43953983618962977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149</v>
      </c>
      <c r="C129" s="51" t="s">
        <v>150</v>
      </c>
      <c r="D129" s="56">
        <v>0</v>
      </c>
      <c r="E129" s="56">
        <v>0</v>
      </c>
      <c r="F129" s="56">
        <v>11090.140000000001</v>
      </c>
      <c r="G129" s="56">
        <v>14748.259999999998</v>
      </c>
      <c r="H129" s="56">
        <v>0</v>
      </c>
      <c r="I129" s="56">
        <f t="shared" si="46"/>
        <v>14748.259999999998</v>
      </c>
      <c r="J129" s="56">
        <f t="shared" si="47"/>
        <v>-14748.259999999998</v>
      </c>
      <c r="K129" s="57" t="str">
        <f t="shared" si="48"/>
        <v>NA</v>
      </c>
      <c r="L129" s="57" t="str">
        <f t="shared" si="49"/>
        <v>NA</v>
      </c>
      <c r="M129" s="57" t="str">
        <f t="shared" si="50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151</v>
      </c>
      <c r="C130" s="51" t="s">
        <v>152</v>
      </c>
      <c r="D130" s="56">
        <v>0</v>
      </c>
      <c r="E130" s="56">
        <v>2501871.7799999998</v>
      </c>
      <c r="F130" s="56">
        <v>107873.89</v>
      </c>
      <c r="G130" s="56">
        <v>156380.99</v>
      </c>
      <c r="H130" s="56">
        <v>0</v>
      </c>
      <c r="I130" s="56">
        <f t="shared" si="46"/>
        <v>156380.99</v>
      </c>
      <c r="J130" s="56">
        <f t="shared" si="47"/>
        <v>2345490.79</v>
      </c>
      <c r="K130" s="57">
        <f t="shared" si="48"/>
        <v>0.93749440269077267</v>
      </c>
      <c r="L130" s="57">
        <f t="shared" si="49"/>
        <v>-0.9568827264201365</v>
      </c>
      <c r="M130" s="57">
        <f t="shared" si="50"/>
        <v>-0.24993283228927099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165</v>
      </c>
      <c r="C131" s="51" t="s">
        <v>166</v>
      </c>
      <c r="D131" s="56">
        <v>0</v>
      </c>
      <c r="E131" s="56">
        <v>0</v>
      </c>
      <c r="F131" s="56">
        <v>296.68</v>
      </c>
      <c r="G131" s="56">
        <v>296.68</v>
      </c>
      <c r="H131" s="56">
        <v>0</v>
      </c>
      <c r="I131" s="56">
        <f t="shared" si="46"/>
        <v>296.68</v>
      </c>
      <c r="J131" s="56">
        <f t="shared" si="47"/>
        <v>-296.68</v>
      </c>
      <c r="K131" s="57" t="str">
        <f t="shared" si="48"/>
        <v>NA</v>
      </c>
      <c r="L131" s="57" t="str">
        <f t="shared" si="49"/>
        <v>NA</v>
      </c>
      <c r="M131" s="57" t="str">
        <f t="shared" si="50"/>
        <v>NA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167</v>
      </c>
      <c r="C132" s="51" t="s">
        <v>168</v>
      </c>
      <c r="D132" s="56">
        <v>55650</v>
      </c>
      <c r="E132" s="56">
        <v>654565.57000000007</v>
      </c>
      <c r="F132" s="56">
        <v>6389.0100000000011</v>
      </c>
      <c r="G132" s="56">
        <v>8981.73</v>
      </c>
      <c r="H132" s="56">
        <v>0</v>
      </c>
      <c r="I132" s="56">
        <f t="shared" si="46"/>
        <v>8981.73</v>
      </c>
      <c r="J132" s="56">
        <f t="shared" si="47"/>
        <v>645583.84000000008</v>
      </c>
      <c r="K132" s="57">
        <f t="shared" si="48"/>
        <v>0.98627833419347133</v>
      </c>
      <c r="L132" s="57">
        <f t="shared" si="49"/>
        <v>-0.99023931246490704</v>
      </c>
      <c r="M132" s="57">
        <f t="shared" si="50"/>
        <v>-0.83534001032165495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169</v>
      </c>
      <c r="C133" s="51" t="s">
        <v>170</v>
      </c>
      <c r="D133" s="56">
        <v>26353209</v>
      </c>
      <c r="E133" s="56">
        <v>4099354.5</v>
      </c>
      <c r="F133" s="56">
        <v>948806.95000000007</v>
      </c>
      <c r="G133" s="56">
        <v>1489451.91</v>
      </c>
      <c r="H133" s="56">
        <v>4834339.4099999992</v>
      </c>
      <c r="I133" s="56">
        <f t="shared" si="46"/>
        <v>6323791.3199999994</v>
      </c>
      <c r="J133" s="56">
        <f t="shared" si="47"/>
        <v>-2224436.8199999994</v>
      </c>
      <c r="K133" s="57">
        <f t="shared" si="48"/>
        <v>-0.54263099714845331</v>
      </c>
      <c r="L133" s="57">
        <f t="shared" si="49"/>
        <v>-0.76854723103356881</v>
      </c>
      <c r="M133" s="57">
        <f t="shared" si="50"/>
        <v>3.3600578871624784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177</v>
      </c>
      <c r="C134" s="51" t="s">
        <v>178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f t="shared" si="46"/>
        <v>0</v>
      </c>
      <c r="J134" s="56">
        <f t="shared" si="47"/>
        <v>0</v>
      </c>
      <c r="K134" s="57" t="str">
        <f t="shared" si="48"/>
        <v>NA</v>
      </c>
      <c r="L134" s="57" t="str">
        <f t="shared" si="49"/>
        <v>NA</v>
      </c>
      <c r="M134" s="57" t="str">
        <f t="shared" si="50"/>
        <v>NA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179</v>
      </c>
      <c r="C135" s="51" t="s">
        <v>180</v>
      </c>
      <c r="D135" s="56">
        <v>0</v>
      </c>
      <c r="E135" s="56">
        <v>0</v>
      </c>
      <c r="F135" s="56">
        <v>1850</v>
      </c>
      <c r="G135" s="56">
        <v>1850</v>
      </c>
      <c r="H135" s="56">
        <v>0</v>
      </c>
      <c r="I135" s="56">
        <f t="shared" si="46"/>
        <v>1850</v>
      </c>
      <c r="J135" s="56">
        <f t="shared" si="47"/>
        <v>-1850</v>
      </c>
      <c r="K135" s="57" t="str">
        <f t="shared" si="48"/>
        <v>NA</v>
      </c>
      <c r="L135" s="57" t="str">
        <f t="shared" si="49"/>
        <v>NA</v>
      </c>
      <c r="M135" s="57" t="str">
        <f t="shared" si="50"/>
        <v>NA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255</v>
      </c>
      <c r="C136" s="51" t="s">
        <v>256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46"/>
        <v>0</v>
      </c>
      <c r="J136" s="56">
        <f t="shared" si="47"/>
        <v>0</v>
      </c>
      <c r="K136" s="57" t="str">
        <f t="shared" si="48"/>
        <v>NA</v>
      </c>
      <c r="L136" s="57" t="str">
        <f t="shared" si="49"/>
        <v>NA</v>
      </c>
      <c r="M136" s="57" t="str">
        <f t="shared" si="50"/>
        <v>NA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183</v>
      </c>
      <c r="C137" s="51" t="s">
        <v>184</v>
      </c>
      <c r="D137" s="56">
        <v>0</v>
      </c>
      <c r="E137" s="56">
        <v>99284</v>
      </c>
      <c r="F137" s="56">
        <v>0</v>
      </c>
      <c r="G137" s="56">
        <v>1292</v>
      </c>
      <c r="H137" s="56">
        <v>1907.1</v>
      </c>
      <c r="I137" s="56">
        <f t="shared" si="46"/>
        <v>3199.1</v>
      </c>
      <c r="J137" s="56">
        <f t="shared" si="47"/>
        <v>96084.9</v>
      </c>
      <c r="K137" s="57">
        <f t="shared" si="48"/>
        <v>0.96777829257483572</v>
      </c>
      <c r="L137" s="57">
        <f t="shared" si="49"/>
        <v>-1</v>
      </c>
      <c r="M137" s="57">
        <f t="shared" si="50"/>
        <v>-0.84384190806172188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185</v>
      </c>
      <c r="C138" s="51" t="s">
        <v>186</v>
      </c>
      <c r="D138" s="56">
        <v>300</v>
      </c>
      <c r="E138" s="56">
        <v>1188568.77</v>
      </c>
      <c r="F138" s="56">
        <v>280528.90000000002</v>
      </c>
      <c r="G138" s="56">
        <v>280895.90000000002</v>
      </c>
      <c r="H138" s="56">
        <v>12165</v>
      </c>
      <c r="I138" s="56">
        <f t="shared" si="46"/>
        <v>293060.90000000002</v>
      </c>
      <c r="J138" s="56">
        <f t="shared" si="47"/>
        <v>895507.87</v>
      </c>
      <c r="K138" s="57">
        <f t="shared" si="48"/>
        <v>0.7534337874282192</v>
      </c>
      <c r="L138" s="57">
        <f t="shared" si="49"/>
        <v>-0.76397756101230896</v>
      </c>
      <c r="M138" s="57">
        <f t="shared" si="50"/>
        <v>1.8359745646017605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193</v>
      </c>
      <c r="C139" s="51" t="s">
        <v>194</v>
      </c>
      <c r="D139" s="56">
        <v>0</v>
      </c>
      <c r="E139" s="56">
        <v>45804.73</v>
      </c>
      <c r="F139" s="56">
        <v>154.83000000000001</v>
      </c>
      <c r="G139" s="56">
        <v>1017.2800000000001</v>
      </c>
      <c r="H139" s="56">
        <v>0</v>
      </c>
      <c r="I139" s="56">
        <f t="shared" si="46"/>
        <v>1017.2800000000001</v>
      </c>
      <c r="J139" s="56">
        <f t="shared" si="47"/>
        <v>44787.450000000004</v>
      </c>
      <c r="K139" s="57">
        <f t="shared" si="48"/>
        <v>0.97779093993131283</v>
      </c>
      <c r="L139" s="57">
        <f t="shared" si="49"/>
        <v>-0.9966197814068547</v>
      </c>
      <c r="M139" s="57">
        <f t="shared" si="50"/>
        <v>-0.73349127917575319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199</v>
      </c>
      <c r="C140" s="51" t="s">
        <v>200</v>
      </c>
      <c r="D140" s="56">
        <v>0</v>
      </c>
      <c r="E140" s="56">
        <v>13000</v>
      </c>
      <c r="F140" s="56">
        <v>0</v>
      </c>
      <c r="G140" s="56">
        <v>0</v>
      </c>
      <c r="H140" s="56">
        <v>0</v>
      </c>
      <c r="I140" s="56">
        <f t="shared" si="46"/>
        <v>0</v>
      </c>
      <c r="J140" s="56">
        <f t="shared" si="47"/>
        <v>13000</v>
      </c>
      <c r="K140" s="57">
        <f t="shared" si="48"/>
        <v>1</v>
      </c>
      <c r="L140" s="57">
        <f t="shared" si="49"/>
        <v>-1</v>
      </c>
      <c r="M140" s="57">
        <f t="shared" si="50"/>
        <v>-1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201</v>
      </c>
      <c r="C141" s="51" t="s">
        <v>202</v>
      </c>
      <c r="D141" s="56">
        <v>100000</v>
      </c>
      <c r="E141" s="56">
        <v>1505175.39</v>
      </c>
      <c r="F141" s="56">
        <v>27676.91</v>
      </c>
      <c r="G141" s="56">
        <v>36614.219999999994</v>
      </c>
      <c r="H141" s="56">
        <v>85371.539999999979</v>
      </c>
      <c r="I141" s="56">
        <f t="shared" si="46"/>
        <v>121985.75999999998</v>
      </c>
      <c r="J141" s="56">
        <f t="shared" si="47"/>
        <v>1383189.63</v>
      </c>
      <c r="K141" s="57">
        <f t="shared" si="48"/>
        <v>0.91895578361801411</v>
      </c>
      <c r="L141" s="57">
        <f t="shared" si="49"/>
        <v>-0.98161216946285579</v>
      </c>
      <c r="M141" s="57">
        <f t="shared" si="50"/>
        <v>-0.70809339368749591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205</v>
      </c>
      <c r="C142" s="51" t="s">
        <v>206</v>
      </c>
      <c r="D142" s="56">
        <v>2200</v>
      </c>
      <c r="E142" s="56">
        <v>9250</v>
      </c>
      <c r="F142" s="56">
        <v>0</v>
      </c>
      <c r="G142" s="56">
        <v>0</v>
      </c>
      <c r="H142" s="56">
        <v>321.3</v>
      </c>
      <c r="I142" s="56">
        <f t="shared" si="46"/>
        <v>321.3</v>
      </c>
      <c r="J142" s="56">
        <f t="shared" si="47"/>
        <v>8928.7000000000007</v>
      </c>
      <c r="K142" s="57">
        <f t="shared" si="48"/>
        <v>0.96526486486486496</v>
      </c>
      <c r="L142" s="57">
        <f t="shared" si="49"/>
        <v>-1</v>
      </c>
      <c r="M142" s="57">
        <f t="shared" si="50"/>
        <v>-1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207</v>
      </c>
      <c r="C143" s="51" t="s">
        <v>208</v>
      </c>
      <c r="D143" s="56">
        <v>0</v>
      </c>
      <c r="E143" s="56">
        <v>10000</v>
      </c>
      <c r="F143" s="56">
        <v>0</v>
      </c>
      <c r="G143" s="56">
        <v>0</v>
      </c>
      <c r="H143" s="56">
        <v>8500</v>
      </c>
      <c r="I143" s="56">
        <f t="shared" si="46"/>
        <v>8500</v>
      </c>
      <c r="J143" s="56">
        <f t="shared" si="47"/>
        <v>1500</v>
      </c>
      <c r="K143" s="57">
        <f t="shared" si="48"/>
        <v>0.15</v>
      </c>
      <c r="L143" s="57">
        <f t="shared" si="49"/>
        <v>-1</v>
      </c>
      <c r="M143" s="57">
        <f t="shared" si="50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209</v>
      </c>
      <c r="C144" s="51" t="s">
        <v>210</v>
      </c>
      <c r="D144" s="56">
        <v>0</v>
      </c>
      <c r="E144" s="56">
        <v>598156.68000000005</v>
      </c>
      <c r="F144" s="56">
        <v>28648.09</v>
      </c>
      <c r="G144" s="56">
        <v>63483</v>
      </c>
      <c r="H144" s="56">
        <v>59580.7</v>
      </c>
      <c r="I144" s="56">
        <f t="shared" si="46"/>
        <v>123063.7</v>
      </c>
      <c r="J144" s="56">
        <f t="shared" si="47"/>
        <v>475092.98000000004</v>
      </c>
      <c r="K144" s="57">
        <f t="shared" si="48"/>
        <v>0.79426176432569473</v>
      </c>
      <c r="L144" s="57">
        <f t="shared" si="49"/>
        <v>-0.95210604352023631</v>
      </c>
      <c r="M144" s="57">
        <f t="shared" si="50"/>
        <v>0.27357266995664065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213</v>
      </c>
      <c r="C145" s="51" t="s">
        <v>214</v>
      </c>
      <c r="D145" s="56">
        <v>15500</v>
      </c>
      <c r="E145" s="56">
        <v>178206.93</v>
      </c>
      <c r="F145" s="56">
        <v>58528.99</v>
      </c>
      <c r="G145" s="56">
        <v>68970.899999999994</v>
      </c>
      <c r="H145" s="56">
        <v>13978.47</v>
      </c>
      <c r="I145" s="56">
        <f t="shared" si="46"/>
        <v>82949.37</v>
      </c>
      <c r="J145" s="56">
        <f t="shared" si="47"/>
        <v>95257.56</v>
      </c>
      <c r="K145" s="57">
        <f t="shared" si="48"/>
        <v>0.53453342134337878</v>
      </c>
      <c r="L145" s="57">
        <f t="shared" si="49"/>
        <v>-0.67156726172208903</v>
      </c>
      <c r="M145" s="57">
        <f t="shared" si="50"/>
        <v>3.6443244378880215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275</v>
      </c>
      <c r="C146" s="51" t="s">
        <v>276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6"/>
        <v>0</v>
      </c>
      <c r="J146" s="56">
        <f t="shared" si="47"/>
        <v>0</v>
      </c>
      <c r="K146" s="57" t="str">
        <f t="shared" si="48"/>
        <v>NA</v>
      </c>
      <c r="L146" s="57" t="str">
        <f t="shared" si="49"/>
        <v>NA</v>
      </c>
      <c r="M146" s="57" t="str">
        <f t="shared" si="50"/>
        <v>NA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219</v>
      </c>
      <c r="C147" s="51" t="s">
        <v>220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46"/>
        <v>0</v>
      </c>
      <c r="J147" s="56">
        <f t="shared" si="47"/>
        <v>0</v>
      </c>
      <c r="K147" s="57" t="str">
        <f t="shared" si="48"/>
        <v>NA</v>
      </c>
      <c r="L147" s="57" t="str">
        <f t="shared" si="49"/>
        <v>NA</v>
      </c>
      <c r="M147" s="57" t="str">
        <f t="shared" si="50"/>
        <v>NA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221</v>
      </c>
      <c r="C148" s="51" t="s">
        <v>222</v>
      </c>
      <c r="D148" s="56">
        <v>0</v>
      </c>
      <c r="E148" s="56">
        <v>84915</v>
      </c>
      <c r="F148" s="56">
        <v>33633.620000000003</v>
      </c>
      <c r="G148" s="56">
        <v>35402.020000000004</v>
      </c>
      <c r="H148" s="56">
        <v>19766.650000000001</v>
      </c>
      <c r="I148" s="56">
        <f t="shared" si="46"/>
        <v>55168.670000000006</v>
      </c>
      <c r="J148" s="56">
        <f t="shared" si="47"/>
        <v>29746.329999999994</v>
      </c>
      <c r="K148" s="57">
        <f t="shared" si="48"/>
        <v>0.3503071306600718</v>
      </c>
      <c r="L148" s="57">
        <f t="shared" si="49"/>
        <v>-0.60391426720838481</v>
      </c>
      <c r="M148" s="57">
        <f t="shared" si="50"/>
        <v>4.0029351704645828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223</v>
      </c>
      <c r="C149" s="51" t="s">
        <v>224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46"/>
        <v>0</v>
      </c>
      <c r="J149" s="56">
        <f t="shared" si="47"/>
        <v>0</v>
      </c>
      <c r="K149" s="57" t="str">
        <f t="shared" si="48"/>
        <v>NA</v>
      </c>
      <c r="L149" s="57" t="str">
        <f t="shared" si="49"/>
        <v>NA</v>
      </c>
      <c r="M149" s="57" t="str">
        <f t="shared" si="50"/>
        <v>NA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227</v>
      </c>
      <c r="C150" s="51" t="s">
        <v>228</v>
      </c>
      <c r="D150" s="56">
        <v>0</v>
      </c>
      <c r="E150" s="56">
        <v>30380</v>
      </c>
      <c r="F150" s="56">
        <v>0</v>
      </c>
      <c r="G150" s="56">
        <v>0</v>
      </c>
      <c r="H150" s="56">
        <v>0</v>
      </c>
      <c r="I150" s="56">
        <f t="shared" si="46"/>
        <v>0</v>
      </c>
      <c r="J150" s="56">
        <f t="shared" si="47"/>
        <v>30380</v>
      </c>
      <c r="K150" s="57">
        <f t="shared" si="48"/>
        <v>1</v>
      </c>
      <c r="L150" s="57">
        <f t="shared" si="49"/>
        <v>-1</v>
      </c>
      <c r="M150" s="57">
        <f t="shared" si="50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229</v>
      </c>
      <c r="C151" s="51" t="s">
        <v>230</v>
      </c>
      <c r="D151" s="56">
        <v>0</v>
      </c>
      <c r="E151" s="56">
        <v>100000</v>
      </c>
      <c r="F151" s="56">
        <v>0</v>
      </c>
      <c r="G151" s="56">
        <v>0</v>
      </c>
      <c r="H151" s="56">
        <v>0</v>
      </c>
      <c r="I151" s="56">
        <f t="shared" si="46"/>
        <v>0</v>
      </c>
      <c r="J151" s="56">
        <f t="shared" si="47"/>
        <v>100000</v>
      </c>
      <c r="K151" s="57">
        <f t="shared" si="48"/>
        <v>1</v>
      </c>
      <c r="L151" s="57">
        <f t="shared" si="49"/>
        <v>-1</v>
      </c>
      <c r="M151" s="57">
        <f t="shared" si="50"/>
        <v>-1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231</v>
      </c>
      <c r="C152" s="51" t="s">
        <v>232</v>
      </c>
      <c r="D152" s="56">
        <v>0</v>
      </c>
      <c r="E152" s="56">
        <v>33450</v>
      </c>
      <c r="F152" s="56">
        <v>0</v>
      </c>
      <c r="G152" s="56">
        <v>0</v>
      </c>
      <c r="H152" s="56">
        <v>635</v>
      </c>
      <c r="I152" s="56">
        <f t="shared" si="46"/>
        <v>635</v>
      </c>
      <c r="J152" s="56">
        <f t="shared" si="47"/>
        <v>32815</v>
      </c>
      <c r="K152" s="57">
        <f t="shared" si="48"/>
        <v>0.98101644245142006</v>
      </c>
      <c r="L152" s="57">
        <f t="shared" si="49"/>
        <v>-1</v>
      </c>
      <c r="M152" s="57">
        <f t="shared" si="50"/>
        <v>-1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233</v>
      </c>
      <c r="C153" s="51" t="s">
        <v>234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46"/>
        <v>0</v>
      </c>
      <c r="J153" s="56">
        <f t="shared" si="47"/>
        <v>0</v>
      </c>
      <c r="K153" s="57" t="str">
        <f t="shared" si="48"/>
        <v>NA</v>
      </c>
      <c r="L153" s="57" t="str">
        <f t="shared" si="49"/>
        <v>NA</v>
      </c>
      <c r="M153" s="57" t="str">
        <f t="shared" si="50"/>
        <v>NA</v>
      </c>
      <c r="R153" s="53"/>
      <c r="S153" s="53"/>
      <c r="T153" s="53"/>
      <c r="U153" s="53"/>
      <c r="V153" s="53"/>
    </row>
    <row r="154" spans="1:22" s="51" customFormat="1" x14ac:dyDescent="0.2">
      <c r="A154" s="63" t="s">
        <v>263</v>
      </c>
      <c r="B154" s="63"/>
      <c r="C154" s="63"/>
      <c r="D154" s="64">
        <v>28626859</v>
      </c>
      <c r="E154" s="64">
        <v>34483472.860000007</v>
      </c>
      <c r="F154" s="64">
        <v>2188103.9300000006</v>
      </c>
      <c r="G154" s="64">
        <v>3122661.15</v>
      </c>
      <c r="H154" s="64">
        <v>5036565.169999999</v>
      </c>
      <c r="I154" s="64">
        <f t="shared" si="46"/>
        <v>8159226.3199999984</v>
      </c>
      <c r="J154" s="64">
        <f t="shared" si="47"/>
        <v>26324246.540000007</v>
      </c>
      <c r="K154" s="65">
        <f t="shared" si="48"/>
        <v>0.76338733766387823</v>
      </c>
      <c r="L154" s="65">
        <f t="shared" si="49"/>
        <v>-0.93654630034267383</v>
      </c>
      <c r="M154" s="65">
        <f t="shared" si="50"/>
        <v>8.6663572202628589E-2</v>
      </c>
      <c r="R154" s="53"/>
      <c r="S154" s="53"/>
      <c r="T154" s="53"/>
      <c r="U154" s="53"/>
      <c r="V154" s="53"/>
    </row>
    <row r="155" spans="1:22" s="51" customFormat="1" x14ac:dyDescent="0.2">
      <c r="A155" s="51" t="s">
        <v>264</v>
      </c>
      <c r="B155" s="51" t="s">
        <v>102</v>
      </c>
      <c r="C155" s="51" t="s">
        <v>103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46"/>
        <v>0</v>
      </c>
      <c r="J155" s="56">
        <f t="shared" si="47"/>
        <v>0</v>
      </c>
      <c r="K155" s="57" t="str">
        <f t="shared" si="48"/>
        <v>NA</v>
      </c>
      <c r="L155" s="57" t="str">
        <f t="shared" si="49"/>
        <v>NA</v>
      </c>
      <c r="M155" s="57" t="str">
        <f t="shared" si="50"/>
        <v>NA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104</v>
      </c>
      <c r="C156" s="51" t="s">
        <v>105</v>
      </c>
      <c r="D156" s="56">
        <v>0</v>
      </c>
      <c r="E156" s="56">
        <v>11570.13</v>
      </c>
      <c r="F156" s="56">
        <v>0</v>
      </c>
      <c r="G156" s="56">
        <v>0</v>
      </c>
      <c r="H156" s="56">
        <v>0</v>
      </c>
      <c r="I156" s="56">
        <f t="shared" si="46"/>
        <v>0</v>
      </c>
      <c r="J156" s="56">
        <f t="shared" si="47"/>
        <v>11570.13</v>
      </c>
      <c r="K156" s="57">
        <f t="shared" si="48"/>
        <v>1</v>
      </c>
      <c r="L156" s="57">
        <f t="shared" si="49"/>
        <v>-1</v>
      </c>
      <c r="M156" s="57">
        <f t="shared" si="50"/>
        <v>-1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106</v>
      </c>
      <c r="C157" s="51" t="s">
        <v>105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46"/>
        <v>0</v>
      </c>
      <c r="J157" s="56">
        <f t="shared" si="47"/>
        <v>0</v>
      </c>
      <c r="K157" s="57" t="str">
        <f t="shared" si="48"/>
        <v>NA</v>
      </c>
      <c r="L157" s="57" t="str">
        <f t="shared" si="49"/>
        <v>NA</v>
      </c>
      <c r="M157" s="57" t="str">
        <f t="shared" si="50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107</v>
      </c>
      <c r="C158" s="51" t="s">
        <v>108</v>
      </c>
      <c r="D158" s="56">
        <v>0</v>
      </c>
      <c r="E158" s="56">
        <v>2500</v>
      </c>
      <c r="F158" s="56">
        <v>0</v>
      </c>
      <c r="G158" s="56">
        <v>0</v>
      </c>
      <c r="H158" s="56">
        <v>0</v>
      </c>
      <c r="I158" s="56">
        <f t="shared" si="46"/>
        <v>0</v>
      </c>
      <c r="J158" s="56">
        <f t="shared" si="47"/>
        <v>2500</v>
      </c>
      <c r="K158" s="57">
        <f t="shared" si="48"/>
        <v>1</v>
      </c>
      <c r="L158" s="57">
        <f t="shared" si="49"/>
        <v>-1</v>
      </c>
      <c r="M158" s="57">
        <f t="shared" si="50"/>
        <v>-1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109</v>
      </c>
      <c r="C159" s="51" t="s">
        <v>110</v>
      </c>
      <c r="D159" s="56">
        <v>0</v>
      </c>
      <c r="E159" s="56">
        <v>47750</v>
      </c>
      <c r="F159" s="56">
        <v>0</v>
      </c>
      <c r="G159" s="56">
        <v>0</v>
      </c>
      <c r="H159" s="56">
        <v>0</v>
      </c>
      <c r="I159" s="56">
        <f t="shared" si="46"/>
        <v>0</v>
      </c>
      <c r="J159" s="56">
        <f t="shared" si="47"/>
        <v>47750</v>
      </c>
      <c r="K159" s="57">
        <f t="shared" si="48"/>
        <v>1</v>
      </c>
      <c r="L159" s="57">
        <f t="shared" si="49"/>
        <v>-1</v>
      </c>
      <c r="M159" s="57">
        <f t="shared" si="50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119</v>
      </c>
      <c r="C160" s="51" t="s">
        <v>120</v>
      </c>
      <c r="D160" s="56">
        <v>0</v>
      </c>
      <c r="E160" s="56">
        <v>53871</v>
      </c>
      <c r="F160" s="56">
        <v>5532.53</v>
      </c>
      <c r="G160" s="56">
        <v>10718.61</v>
      </c>
      <c r="H160" s="56">
        <v>0</v>
      </c>
      <c r="I160" s="56">
        <f t="shared" si="46"/>
        <v>10718.61</v>
      </c>
      <c r="J160" s="56">
        <f t="shared" si="47"/>
        <v>43152.39</v>
      </c>
      <c r="K160" s="57">
        <f t="shared" si="48"/>
        <v>0.80103190956173076</v>
      </c>
      <c r="L160" s="57">
        <f t="shared" si="49"/>
        <v>-0.89730040281413004</v>
      </c>
      <c r="M160" s="57">
        <f t="shared" si="50"/>
        <v>1.3876170852592304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245</v>
      </c>
      <c r="C161" s="51" t="s">
        <v>246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46"/>
        <v>0</v>
      </c>
      <c r="J161" s="56">
        <f t="shared" si="47"/>
        <v>0</v>
      </c>
      <c r="K161" s="57" t="str">
        <f t="shared" si="48"/>
        <v>NA</v>
      </c>
      <c r="L161" s="57" t="str">
        <f t="shared" si="49"/>
        <v>NA</v>
      </c>
      <c r="M161" s="57" t="str">
        <f t="shared" si="50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137</v>
      </c>
      <c r="C162" s="51" t="s">
        <v>138</v>
      </c>
      <c r="D162" s="56">
        <v>9447</v>
      </c>
      <c r="E162" s="56">
        <v>228684.59</v>
      </c>
      <c r="F162" s="56">
        <v>31084.06</v>
      </c>
      <c r="G162" s="56">
        <v>62168.13</v>
      </c>
      <c r="H162" s="56">
        <v>0</v>
      </c>
      <c r="I162" s="56">
        <f t="shared" si="46"/>
        <v>62168.13</v>
      </c>
      <c r="J162" s="56">
        <f t="shared" si="47"/>
        <v>166516.46</v>
      </c>
      <c r="K162" s="57">
        <f t="shared" si="48"/>
        <v>0.72814901957320344</v>
      </c>
      <c r="L162" s="57">
        <f t="shared" si="49"/>
        <v>-0.86407453165077719</v>
      </c>
      <c r="M162" s="57">
        <f t="shared" si="50"/>
        <v>2.2622117651215583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139</v>
      </c>
      <c r="C163" s="51" t="s">
        <v>140</v>
      </c>
      <c r="D163" s="56">
        <v>0</v>
      </c>
      <c r="E163" s="56">
        <v>128267</v>
      </c>
      <c r="F163" s="56">
        <v>48717.22</v>
      </c>
      <c r="G163" s="56">
        <v>138970.13</v>
      </c>
      <c r="H163" s="56">
        <v>0</v>
      </c>
      <c r="I163" s="56">
        <f t="shared" si="46"/>
        <v>138970.13</v>
      </c>
      <c r="J163" s="56">
        <f t="shared" si="47"/>
        <v>-10703.130000000005</v>
      </c>
      <c r="K163" s="57">
        <f t="shared" si="48"/>
        <v>-8.3444143856175046E-2</v>
      </c>
      <c r="L163" s="57">
        <f t="shared" si="49"/>
        <v>-0.620188980797867</v>
      </c>
      <c r="M163" s="57">
        <f t="shared" si="50"/>
        <v>12.001329726274101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141</v>
      </c>
      <c r="C164" s="51" t="s">
        <v>142</v>
      </c>
      <c r="D164" s="56">
        <v>0</v>
      </c>
      <c r="E164" s="56">
        <v>943681.06999999983</v>
      </c>
      <c r="F164" s="56">
        <v>0</v>
      </c>
      <c r="G164" s="56">
        <v>0</v>
      </c>
      <c r="H164" s="56">
        <v>0</v>
      </c>
      <c r="I164" s="56">
        <f t="shared" si="46"/>
        <v>0</v>
      </c>
      <c r="J164" s="56">
        <f t="shared" si="47"/>
        <v>943681.06999999983</v>
      </c>
      <c r="K164" s="57">
        <f t="shared" si="48"/>
        <v>1</v>
      </c>
      <c r="L164" s="57">
        <f t="shared" si="49"/>
        <v>-1</v>
      </c>
      <c r="M164" s="57">
        <f t="shared" si="50"/>
        <v>-1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143</v>
      </c>
      <c r="C165" s="51" t="s">
        <v>144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6"/>
        <v>0</v>
      </c>
      <c r="J165" s="56">
        <f t="shared" si="47"/>
        <v>0</v>
      </c>
      <c r="K165" s="57" t="str">
        <f t="shared" si="48"/>
        <v>NA</v>
      </c>
      <c r="L165" s="57" t="str">
        <f t="shared" si="49"/>
        <v>NA</v>
      </c>
      <c r="M165" s="57" t="str">
        <f t="shared" si="50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145</v>
      </c>
      <c r="C166" s="51" t="s">
        <v>146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6"/>
        <v>0</v>
      </c>
      <c r="J166" s="56">
        <f t="shared" si="47"/>
        <v>0</v>
      </c>
      <c r="K166" s="57" t="str">
        <f t="shared" si="48"/>
        <v>NA</v>
      </c>
      <c r="L166" s="57" t="str">
        <f t="shared" si="49"/>
        <v>NA</v>
      </c>
      <c r="M166" s="57" t="str">
        <f t="shared" si="50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147</v>
      </c>
      <c r="C167" s="51" t="s">
        <v>148</v>
      </c>
      <c r="D167" s="56">
        <v>0</v>
      </c>
      <c r="E167" s="56">
        <v>40058.19</v>
      </c>
      <c r="F167" s="56">
        <v>10310</v>
      </c>
      <c r="G167" s="56">
        <v>25900</v>
      </c>
      <c r="H167" s="56">
        <v>0</v>
      </c>
      <c r="I167" s="56">
        <f t="shared" si="46"/>
        <v>25900</v>
      </c>
      <c r="J167" s="56">
        <f t="shared" si="47"/>
        <v>14158.190000000002</v>
      </c>
      <c r="K167" s="57">
        <f t="shared" si="48"/>
        <v>0.35344058231288039</v>
      </c>
      <c r="L167" s="57">
        <f t="shared" si="49"/>
        <v>-0.74262441712918137</v>
      </c>
      <c r="M167" s="57">
        <f t="shared" si="50"/>
        <v>6.758713012245436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149</v>
      </c>
      <c r="C168" s="51" t="s">
        <v>150</v>
      </c>
      <c r="D168" s="56">
        <v>0</v>
      </c>
      <c r="E168" s="56">
        <v>0</v>
      </c>
      <c r="F168" s="56">
        <v>1475.9</v>
      </c>
      <c r="G168" s="56">
        <v>3262.37</v>
      </c>
      <c r="H168" s="56">
        <v>0</v>
      </c>
      <c r="I168" s="56">
        <f t="shared" si="46"/>
        <v>3262.37</v>
      </c>
      <c r="J168" s="56">
        <f t="shared" si="47"/>
        <v>-3262.37</v>
      </c>
      <c r="K168" s="57" t="str">
        <f t="shared" si="48"/>
        <v>NA</v>
      </c>
      <c r="L168" s="57" t="str">
        <f t="shared" si="49"/>
        <v>NA</v>
      </c>
      <c r="M168" s="57" t="str">
        <f t="shared" si="50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151</v>
      </c>
      <c r="C169" s="51" t="s">
        <v>152</v>
      </c>
      <c r="D169" s="56">
        <v>1877</v>
      </c>
      <c r="E169" s="56">
        <v>59440.44</v>
      </c>
      <c r="F169" s="56">
        <v>16849.099999999999</v>
      </c>
      <c r="G169" s="56">
        <v>37472.82</v>
      </c>
      <c r="H169" s="56">
        <v>0</v>
      </c>
      <c r="I169" s="56">
        <f t="shared" si="46"/>
        <v>37472.82</v>
      </c>
      <c r="J169" s="56">
        <f t="shared" si="47"/>
        <v>21967.620000000003</v>
      </c>
      <c r="K169" s="57">
        <f t="shared" si="48"/>
        <v>0.36957364380209839</v>
      </c>
      <c r="L169" s="57">
        <f t="shared" si="49"/>
        <v>-0.71653810099656068</v>
      </c>
      <c r="M169" s="57">
        <f t="shared" si="50"/>
        <v>6.5651162743748195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167</v>
      </c>
      <c r="C170" s="51" t="s">
        <v>168</v>
      </c>
      <c r="D170" s="56">
        <v>0</v>
      </c>
      <c r="E170" s="56">
        <v>48523.74</v>
      </c>
      <c r="F170" s="56">
        <v>1142.2800000000002</v>
      </c>
      <c r="G170" s="56">
        <v>2520.5500000000002</v>
      </c>
      <c r="H170" s="56">
        <v>0</v>
      </c>
      <c r="I170" s="56">
        <f t="shared" si="46"/>
        <v>2520.5500000000002</v>
      </c>
      <c r="J170" s="56">
        <f t="shared" si="47"/>
        <v>46003.189999999995</v>
      </c>
      <c r="K170" s="57">
        <f t="shared" si="48"/>
        <v>0.94805532302332829</v>
      </c>
      <c r="L170" s="57">
        <f t="shared" si="49"/>
        <v>-0.97645935783185722</v>
      </c>
      <c r="M170" s="57">
        <f t="shared" si="50"/>
        <v>-0.37666387627994047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169</v>
      </c>
      <c r="C171" s="51" t="s">
        <v>170</v>
      </c>
      <c r="D171" s="56">
        <v>26102645</v>
      </c>
      <c r="E171" s="56">
        <v>965266.19</v>
      </c>
      <c r="F171" s="56">
        <v>0</v>
      </c>
      <c r="G171" s="56">
        <v>44071.63</v>
      </c>
      <c r="H171" s="56">
        <v>126184</v>
      </c>
      <c r="I171" s="56">
        <f t="shared" si="46"/>
        <v>170255.63</v>
      </c>
      <c r="J171" s="56">
        <f t="shared" si="47"/>
        <v>795010.55999999994</v>
      </c>
      <c r="K171" s="57">
        <f t="shared" si="48"/>
        <v>0.82361794936586352</v>
      </c>
      <c r="L171" s="57">
        <f t="shared" si="49"/>
        <v>-1</v>
      </c>
      <c r="M171" s="57">
        <f t="shared" si="50"/>
        <v>-0.45211013761913699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335</v>
      </c>
      <c r="C172" s="51" t="s">
        <v>336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6"/>
        <v>0</v>
      </c>
      <c r="J172" s="56">
        <f t="shared" si="47"/>
        <v>0</v>
      </c>
      <c r="K172" s="57" t="str">
        <f t="shared" si="48"/>
        <v>NA</v>
      </c>
      <c r="L172" s="57" t="str">
        <f t="shared" si="49"/>
        <v>NA</v>
      </c>
      <c r="M172" s="57" t="str">
        <f t="shared" si="50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269</v>
      </c>
      <c r="C173" s="51" t="s">
        <v>270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46"/>
        <v>0</v>
      </c>
      <c r="J173" s="56">
        <f t="shared" si="47"/>
        <v>0</v>
      </c>
      <c r="K173" s="57" t="str">
        <f t="shared" si="48"/>
        <v>NA</v>
      </c>
      <c r="L173" s="57" t="str">
        <f t="shared" si="49"/>
        <v>NA</v>
      </c>
      <c r="M173" s="57" t="str">
        <f t="shared" si="50"/>
        <v>NA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175</v>
      </c>
      <c r="C174" s="51" t="s">
        <v>176</v>
      </c>
      <c r="D174" s="56">
        <v>0</v>
      </c>
      <c r="E174" s="56">
        <v>2000</v>
      </c>
      <c r="F174" s="56">
        <v>0</v>
      </c>
      <c r="G174" s="56">
        <v>0</v>
      </c>
      <c r="H174" s="56">
        <v>0</v>
      </c>
      <c r="I174" s="56">
        <f t="shared" si="46"/>
        <v>0</v>
      </c>
      <c r="J174" s="56">
        <f t="shared" si="47"/>
        <v>2000</v>
      </c>
      <c r="K174" s="57">
        <f t="shared" si="48"/>
        <v>1</v>
      </c>
      <c r="L174" s="57">
        <f t="shared" si="49"/>
        <v>-1</v>
      </c>
      <c r="M174" s="57">
        <f t="shared" si="50"/>
        <v>-1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177</v>
      </c>
      <c r="C175" s="51" t="s">
        <v>178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46"/>
        <v>0</v>
      </c>
      <c r="J175" s="56">
        <f t="shared" si="47"/>
        <v>0</v>
      </c>
      <c r="K175" s="57" t="str">
        <f t="shared" si="48"/>
        <v>NA</v>
      </c>
      <c r="L175" s="57" t="str">
        <f t="shared" si="49"/>
        <v>NA</v>
      </c>
      <c r="M175" s="57" t="str">
        <f t="shared" si="50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179</v>
      </c>
      <c r="C176" s="51" t="s">
        <v>180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46"/>
        <v>0</v>
      </c>
      <c r="J176" s="56">
        <f t="shared" si="47"/>
        <v>0</v>
      </c>
      <c r="K176" s="57" t="str">
        <f t="shared" si="48"/>
        <v>NA</v>
      </c>
      <c r="L176" s="57" t="str">
        <f t="shared" si="49"/>
        <v>NA</v>
      </c>
      <c r="M176" s="57" t="str">
        <f t="shared" si="50"/>
        <v>NA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183</v>
      </c>
      <c r="C177" s="51" t="s">
        <v>184</v>
      </c>
      <c r="D177" s="56">
        <v>0</v>
      </c>
      <c r="E177" s="56">
        <v>2120.6</v>
      </c>
      <c r="F177" s="56">
        <v>0</v>
      </c>
      <c r="G177" s="56">
        <v>0</v>
      </c>
      <c r="H177" s="56">
        <v>0</v>
      </c>
      <c r="I177" s="56">
        <f t="shared" si="46"/>
        <v>0</v>
      </c>
      <c r="J177" s="56">
        <f t="shared" si="47"/>
        <v>2120.6</v>
      </c>
      <c r="K177" s="57">
        <f t="shared" si="48"/>
        <v>1</v>
      </c>
      <c r="L177" s="57">
        <f t="shared" si="49"/>
        <v>-1</v>
      </c>
      <c r="M177" s="57">
        <f t="shared" si="50"/>
        <v>-1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185</v>
      </c>
      <c r="C178" s="51" t="s">
        <v>186</v>
      </c>
      <c r="D178" s="56">
        <v>0</v>
      </c>
      <c r="E178" s="56">
        <v>1340299.49</v>
      </c>
      <c r="F178" s="56">
        <v>0</v>
      </c>
      <c r="G178" s="56">
        <v>0</v>
      </c>
      <c r="H178" s="56">
        <v>10471</v>
      </c>
      <c r="I178" s="56">
        <f t="shared" si="46"/>
        <v>10471</v>
      </c>
      <c r="J178" s="56">
        <f t="shared" si="47"/>
        <v>1329828.49</v>
      </c>
      <c r="K178" s="57">
        <f t="shared" si="48"/>
        <v>0.99218756697430366</v>
      </c>
      <c r="L178" s="57">
        <f t="shared" si="49"/>
        <v>-1</v>
      </c>
      <c r="M178" s="57">
        <f t="shared" si="50"/>
        <v>-1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193</v>
      </c>
      <c r="C179" s="51" t="s">
        <v>194</v>
      </c>
      <c r="D179" s="56">
        <v>0</v>
      </c>
      <c r="E179" s="56">
        <v>16851.25</v>
      </c>
      <c r="F179" s="56">
        <v>0</v>
      </c>
      <c r="G179" s="56">
        <v>0</v>
      </c>
      <c r="H179" s="56">
        <v>1663.5</v>
      </c>
      <c r="I179" s="56">
        <f t="shared" si="46"/>
        <v>1663.5</v>
      </c>
      <c r="J179" s="56">
        <f t="shared" si="47"/>
        <v>15187.75</v>
      </c>
      <c r="K179" s="57">
        <f t="shared" si="48"/>
        <v>0.90128328758994136</v>
      </c>
      <c r="L179" s="57">
        <f t="shared" si="49"/>
        <v>-1</v>
      </c>
      <c r="M179" s="57">
        <f t="shared" si="50"/>
        <v>-1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199</v>
      </c>
      <c r="C180" s="51" t="s">
        <v>200</v>
      </c>
      <c r="D180" s="56">
        <v>0</v>
      </c>
      <c r="E180" s="56">
        <v>7200</v>
      </c>
      <c r="F180" s="56">
        <v>0</v>
      </c>
      <c r="G180" s="56">
        <v>0</v>
      </c>
      <c r="H180" s="56">
        <v>0</v>
      </c>
      <c r="I180" s="56">
        <f t="shared" si="46"/>
        <v>0</v>
      </c>
      <c r="J180" s="56">
        <f t="shared" si="47"/>
        <v>7200</v>
      </c>
      <c r="K180" s="57">
        <f t="shared" si="48"/>
        <v>1</v>
      </c>
      <c r="L180" s="57">
        <f t="shared" si="49"/>
        <v>-1</v>
      </c>
      <c r="M180" s="57">
        <f t="shared" si="50"/>
        <v>-1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201</v>
      </c>
      <c r="C181" s="51" t="s">
        <v>202</v>
      </c>
      <c r="D181" s="56">
        <v>0</v>
      </c>
      <c r="E181" s="56">
        <v>563167.54</v>
      </c>
      <c r="F181" s="56">
        <v>32375.639999999996</v>
      </c>
      <c r="G181" s="56">
        <v>32881.31</v>
      </c>
      <c r="H181" s="56">
        <v>58330.579999999994</v>
      </c>
      <c r="I181" s="56">
        <f t="shared" si="46"/>
        <v>91211.889999999985</v>
      </c>
      <c r="J181" s="56">
        <f t="shared" si="47"/>
        <v>471955.65</v>
      </c>
      <c r="K181" s="57">
        <f t="shared" si="48"/>
        <v>0.83803773562659523</v>
      </c>
      <c r="L181" s="57">
        <f t="shared" si="49"/>
        <v>-0.94251153040532132</v>
      </c>
      <c r="M181" s="57">
        <f t="shared" si="50"/>
        <v>-0.29936352510657849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205</v>
      </c>
      <c r="C182" s="51" t="s">
        <v>206</v>
      </c>
      <c r="D182" s="56">
        <v>13950</v>
      </c>
      <c r="E182" s="56">
        <v>7693.2599999999993</v>
      </c>
      <c r="F182" s="56">
        <v>0</v>
      </c>
      <c r="G182" s="56">
        <v>0</v>
      </c>
      <c r="H182" s="56">
        <v>2476.2399999999998</v>
      </c>
      <c r="I182" s="56">
        <f t="shared" si="46"/>
        <v>2476.2399999999998</v>
      </c>
      <c r="J182" s="56">
        <f t="shared" si="47"/>
        <v>5217.0199999999995</v>
      </c>
      <c r="K182" s="57">
        <f t="shared" si="48"/>
        <v>0.67812864767341807</v>
      </c>
      <c r="L182" s="57">
        <f t="shared" si="49"/>
        <v>-1</v>
      </c>
      <c r="M182" s="57">
        <f t="shared" si="50"/>
        <v>-1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207</v>
      </c>
      <c r="C183" s="51" t="s">
        <v>208</v>
      </c>
      <c r="D183" s="56">
        <v>40000</v>
      </c>
      <c r="E183" s="56">
        <v>296000</v>
      </c>
      <c r="F183" s="56">
        <v>0</v>
      </c>
      <c r="G183" s="56">
        <v>0</v>
      </c>
      <c r="H183" s="56">
        <v>0</v>
      </c>
      <c r="I183" s="56">
        <f t="shared" si="46"/>
        <v>0</v>
      </c>
      <c r="J183" s="56">
        <f t="shared" si="47"/>
        <v>296000</v>
      </c>
      <c r="K183" s="57">
        <f t="shared" si="48"/>
        <v>1</v>
      </c>
      <c r="L183" s="57">
        <f t="shared" si="49"/>
        <v>-1</v>
      </c>
      <c r="M183" s="57">
        <f t="shared" si="50"/>
        <v>-1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209</v>
      </c>
      <c r="C184" s="51" t="s">
        <v>210</v>
      </c>
      <c r="D184" s="56">
        <v>0</v>
      </c>
      <c r="E184" s="56">
        <v>398025.64999999997</v>
      </c>
      <c r="F184" s="56">
        <v>43884.81</v>
      </c>
      <c r="G184" s="56">
        <v>44023.78</v>
      </c>
      <c r="H184" s="56">
        <v>70187.819999999992</v>
      </c>
      <c r="I184" s="56">
        <f t="shared" si="46"/>
        <v>114211.59999999999</v>
      </c>
      <c r="J184" s="56">
        <f t="shared" si="47"/>
        <v>283814.05</v>
      </c>
      <c r="K184" s="57">
        <f t="shared" si="48"/>
        <v>0.71305467373773523</v>
      </c>
      <c r="L184" s="57">
        <f t="shared" si="49"/>
        <v>-0.88974376400113908</v>
      </c>
      <c r="M184" s="57">
        <f t="shared" si="50"/>
        <v>0.32726461221783087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213</v>
      </c>
      <c r="C185" s="51" t="s">
        <v>214</v>
      </c>
      <c r="D185" s="56">
        <v>8500</v>
      </c>
      <c r="E185" s="56">
        <v>30344.880000000001</v>
      </c>
      <c r="F185" s="56">
        <v>4300</v>
      </c>
      <c r="G185" s="56">
        <v>4300</v>
      </c>
      <c r="H185" s="56">
        <v>200</v>
      </c>
      <c r="I185" s="56">
        <f t="shared" si="46"/>
        <v>4500</v>
      </c>
      <c r="J185" s="56">
        <f t="shared" si="47"/>
        <v>25844.880000000001</v>
      </c>
      <c r="K185" s="57">
        <f t="shared" si="48"/>
        <v>0.8517048016007972</v>
      </c>
      <c r="L185" s="57">
        <f t="shared" si="49"/>
        <v>-0.85829569930742844</v>
      </c>
      <c r="M185" s="57">
        <f t="shared" si="50"/>
        <v>0.70045160831085818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219</v>
      </c>
      <c r="C186" s="51" t="s">
        <v>220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46"/>
        <v>0</v>
      </c>
      <c r="J186" s="56">
        <f t="shared" si="47"/>
        <v>0</v>
      </c>
      <c r="K186" s="57" t="str">
        <f t="shared" si="48"/>
        <v>NA</v>
      </c>
      <c r="L186" s="57" t="str">
        <f t="shared" si="49"/>
        <v>NA</v>
      </c>
      <c r="M186" s="57" t="str">
        <f t="shared" si="50"/>
        <v>NA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221</v>
      </c>
      <c r="C187" s="51" t="s">
        <v>222</v>
      </c>
      <c r="D187" s="56">
        <v>0</v>
      </c>
      <c r="E187" s="56">
        <v>40731.46</v>
      </c>
      <c r="F187" s="56">
        <v>0</v>
      </c>
      <c r="G187" s="56">
        <v>0</v>
      </c>
      <c r="H187" s="56">
        <v>10036.630000000001</v>
      </c>
      <c r="I187" s="56">
        <f t="shared" si="46"/>
        <v>10036.630000000001</v>
      </c>
      <c r="J187" s="56">
        <f t="shared" si="47"/>
        <v>30694.829999999998</v>
      </c>
      <c r="K187" s="57">
        <f t="shared" si="48"/>
        <v>0.75359022239811679</v>
      </c>
      <c r="L187" s="57">
        <f t="shared" si="49"/>
        <v>-1</v>
      </c>
      <c r="M187" s="57">
        <f t="shared" si="50"/>
        <v>-1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227</v>
      </c>
      <c r="C188" s="51" t="s">
        <v>228</v>
      </c>
      <c r="D188" s="56">
        <v>0</v>
      </c>
      <c r="E188" s="56">
        <v>848.24</v>
      </c>
      <c r="F188" s="56">
        <v>0</v>
      </c>
      <c r="G188" s="56">
        <v>0</v>
      </c>
      <c r="H188" s="56">
        <v>0</v>
      </c>
      <c r="I188" s="56">
        <f t="shared" si="46"/>
        <v>0</v>
      </c>
      <c r="J188" s="56">
        <f t="shared" si="47"/>
        <v>848.24</v>
      </c>
      <c r="K188" s="57">
        <f t="shared" si="48"/>
        <v>1</v>
      </c>
      <c r="L188" s="57">
        <f t="shared" si="49"/>
        <v>-1</v>
      </c>
      <c r="M188" s="57">
        <f t="shared" si="50"/>
        <v>-1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231</v>
      </c>
      <c r="C189" s="51" t="s">
        <v>232</v>
      </c>
      <c r="D189" s="56">
        <v>0</v>
      </c>
      <c r="E189" s="56">
        <v>35678.910000000003</v>
      </c>
      <c r="F189" s="56">
        <v>0</v>
      </c>
      <c r="G189" s="56">
        <v>0</v>
      </c>
      <c r="H189" s="56">
        <v>2200</v>
      </c>
      <c r="I189" s="56">
        <f t="shared" si="46"/>
        <v>2200</v>
      </c>
      <c r="J189" s="56">
        <f t="shared" si="47"/>
        <v>33478.910000000003</v>
      </c>
      <c r="K189" s="57">
        <f t="shared" si="48"/>
        <v>0.93833892347047598</v>
      </c>
      <c r="L189" s="57">
        <f t="shared" si="49"/>
        <v>-1</v>
      </c>
      <c r="M189" s="57">
        <f t="shared" si="50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468</v>
      </c>
      <c r="C190" s="51" t="s">
        <v>469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46"/>
        <v>0</v>
      </c>
      <c r="J190" s="56">
        <f t="shared" si="47"/>
        <v>0</v>
      </c>
      <c r="K190" s="57" t="str">
        <f t="shared" si="48"/>
        <v>NA</v>
      </c>
      <c r="L190" s="57" t="str">
        <f t="shared" si="49"/>
        <v>NA</v>
      </c>
      <c r="M190" s="57" t="str">
        <f t="shared" si="50"/>
        <v>NA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277</v>
      </c>
      <c r="B191" s="63"/>
      <c r="C191" s="63"/>
      <c r="D191" s="64">
        <v>26176419</v>
      </c>
      <c r="E191" s="64">
        <v>5270573.63</v>
      </c>
      <c r="F191" s="64">
        <v>195671.53999999998</v>
      </c>
      <c r="G191" s="64">
        <v>406289.32999999996</v>
      </c>
      <c r="H191" s="64">
        <v>281749.76999999996</v>
      </c>
      <c r="I191" s="64">
        <f t="shared" si="46"/>
        <v>688039.09999999986</v>
      </c>
      <c r="J191" s="64">
        <f t="shared" si="47"/>
        <v>4582534.53</v>
      </c>
      <c r="K191" s="65">
        <f t="shared" si="48"/>
        <v>0.86945650543923814</v>
      </c>
      <c r="L191" s="65">
        <f t="shared" si="49"/>
        <v>-0.96287471654200185</v>
      </c>
      <c r="M191" s="65">
        <f t="shared" si="50"/>
        <v>-7.4963694226960378E-2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278</v>
      </c>
      <c r="B192" s="51" t="s">
        <v>104</v>
      </c>
      <c r="C192" s="51" t="s">
        <v>105</v>
      </c>
      <c r="D192" s="56">
        <v>0</v>
      </c>
      <c r="E192" s="56">
        <v>30930</v>
      </c>
      <c r="F192" s="56">
        <v>0</v>
      </c>
      <c r="G192" s="56">
        <v>0</v>
      </c>
      <c r="H192" s="56">
        <v>0</v>
      </c>
      <c r="I192" s="56">
        <f t="shared" si="46"/>
        <v>0</v>
      </c>
      <c r="J192" s="56">
        <f t="shared" si="47"/>
        <v>30930</v>
      </c>
      <c r="K192" s="57">
        <f t="shared" si="48"/>
        <v>1</v>
      </c>
      <c r="L192" s="57">
        <f t="shared" si="49"/>
        <v>-1</v>
      </c>
      <c r="M192" s="57">
        <f t="shared" si="50"/>
        <v>-1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106</v>
      </c>
      <c r="C193" s="51" t="s">
        <v>105</v>
      </c>
      <c r="D193" s="56">
        <v>0</v>
      </c>
      <c r="E193" s="56">
        <v>82385</v>
      </c>
      <c r="F193" s="56">
        <v>0</v>
      </c>
      <c r="G193" s="56">
        <v>0</v>
      </c>
      <c r="H193" s="56">
        <v>0</v>
      </c>
      <c r="I193" s="56">
        <f t="shared" si="46"/>
        <v>0</v>
      </c>
      <c r="J193" s="56">
        <f t="shared" si="47"/>
        <v>82385</v>
      </c>
      <c r="K193" s="57">
        <f t="shared" si="48"/>
        <v>1</v>
      </c>
      <c r="L193" s="57">
        <f t="shared" si="49"/>
        <v>-1</v>
      </c>
      <c r="M193" s="57">
        <f t="shared" si="50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109</v>
      </c>
      <c r="C194" s="51" t="s">
        <v>110</v>
      </c>
      <c r="D194" s="56">
        <v>61226</v>
      </c>
      <c r="E194" s="56">
        <v>15305773.120000001</v>
      </c>
      <c r="F194" s="56">
        <v>23261.5</v>
      </c>
      <c r="G194" s="56">
        <v>32590.5</v>
      </c>
      <c r="H194" s="56">
        <v>293</v>
      </c>
      <c r="I194" s="56">
        <f t="shared" si="46"/>
        <v>32883.5</v>
      </c>
      <c r="J194" s="56">
        <f t="shared" si="47"/>
        <v>15272889.620000001</v>
      </c>
      <c r="K194" s="57">
        <f t="shared" si="48"/>
        <v>0.99785156229991212</v>
      </c>
      <c r="L194" s="57">
        <f t="shared" si="49"/>
        <v>-0.99848021398085374</v>
      </c>
      <c r="M194" s="57">
        <f t="shared" si="50"/>
        <v>-0.97444846484174197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123</v>
      </c>
      <c r="C195" s="51" t="s">
        <v>124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ref="I195:I203" si="51">SUM(G195:H195)</f>
        <v>0</v>
      </c>
      <c r="J195" s="56">
        <f t="shared" ref="J195:J203" si="52">E195-I195</f>
        <v>0</v>
      </c>
      <c r="K195" s="57" t="str">
        <f t="shared" ref="K195:K203" si="53">IF(E195=0,"NA",J195/E195)</f>
        <v>NA</v>
      </c>
      <c r="L195" s="57" t="str">
        <f t="shared" ref="L195:L203" si="54">IF(E195=0,"NA",(  ( F195 - (E195/$L$6)) / (E195/$L$6)))</f>
        <v>NA</v>
      </c>
      <c r="M195" s="57" t="str">
        <f t="shared" ref="M195:M203" si="55">IF(E195=0,"NA",(  ( G195 - ($M$6*(E195/12))) / ($M$6*(E195/12))))</f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137</v>
      </c>
      <c r="C196" s="51" t="s">
        <v>138</v>
      </c>
      <c r="D196" s="56">
        <v>0</v>
      </c>
      <c r="E196" s="56">
        <v>60000</v>
      </c>
      <c r="F196" s="56">
        <v>0</v>
      </c>
      <c r="G196" s="56">
        <v>0</v>
      </c>
      <c r="H196" s="56">
        <v>2000</v>
      </c>
      <c r="I196" s="56">
        <f t="shared" si="51"/>
        <v>2000</v>
      </c>
      <c r="J196" s="56">
        <f t="shared" si="52"/>
        <v>58000</v>
      </c>
      <c r="K196" s="57">
        <f t="shared" si="53"/>
        <v>0.96666666666666667</v>
      </c>
      <c r="L196" s="57">
        <f t="shared" si="54"/>
        <v>-1</v>
      </c>
      <c r="M196" s="57">
        <f t="shared" si="55"/>
        <v>-1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139</v>
      </c>
      <c r="C197" s="51" t="s">
        <v>140</v>
      </c>
      <c r="D197" s="56">
        <v>0</v>
      </c>
      <c r="E197" s="56">
        <v>17133658.780000001</v>
      </c>
      <c r="F197" s="56">
        <v>538827.41</v>
      </c>
      <c r="G197" s="56">
        <v>1100424.6400000001</v>
      </c>
      <c r="H197" s="56">
        <v>0</v>
      </c>
      <c r="I197" s="56">
        <f t="shared" si="51"/>
        <v>1100424.6400000001</v>
      </c>
      <c r="J197" s="56">
        <f t="shared" si="52"/>
        <v>16033234.140000001</v>
      </c>
      <c r="K197" s="57">
        <f t="shared" si="53"/>
        <v>0.93577410090105695</v>
      </c>
      <c r="L197" s="57">
        <f t="shared" si="54"/>
        <v>-0.96855152673934597</v>
      </c>
      <c r="M197" s="57">
        <f t="shared" si="55"/>
        <v>-0.22928921081268314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141</v>
      </c>
      <c r="C198" s="51" t="s">
        <v>142</v>
      </c>
      <c r="D198" s="56">
        <v>1890000</v>
      </c>
      <c r="E198" s="56">
        <v>2720478.640000002</v>
      </c>
      <c r="F198" s="56">
        <v>0</v>
      </c>
      <c r="G198" s="56">
        <v>0</v>
      </c>
      <c r="H198" s="56">
        <v>0</v>
      </c>
      <c r="I198" s="56">
        <f t="shared" si="51"/>
        <v>0</v>
      </c>
      <c r="J198" s="56">
        <f t="shared" si="52"/>
        <v>2720478.640000002</v>
      </c>
      <c r="K198" s="57">
        <f t="shared" si="53"/>
        <v>1</v>
      </c>
      <c r="L198" s="57">
        <f t="shared" si="54"/>
        <v>-1</v>
      </c>
      <c r="M198" s="57">
        <f t="shared" si="55"/>
        <v>-1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145</v>
      </c>
      <c r="C199" s="51" t="s">
        <v>146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f t="shared" si="51"/>
        <v>0</v>
      </c>
      <c r="J199" s="56">
        <f t="shared" si="52"/>
        <v>0</v>
      </c>
      <c r="K199" s="57" t="str">
        <f t="shared" si="53"/>
        <v>NA</v>
      </c>
      <c r="L199" s="57" t="str">
        <f t="shared" si="54"/>
        <v>NA</v>
      </c>
      <c r="M199" s="57" t="str">
        <f t="shared" si="55"/>
        <v>NA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147</v>
      </c>
      <c r="C200" s="51" t="s">
        <v>148</v>
      </c>
      <c r="D200" s="56">
        <v>0</v>
      </c>
      <c r="E200" s="56">
        <v>3646090</v>
      </c>
      <c r="F200" s="56">
        <v>89356.2</v>
      </c>
      <c r="G200" s="56">
        <v>173423.33</v>
      </c>
      <c r="H200" s="56">
        <v>0</v>
      </c>
      <c r="I200" s="56">
        <f t="shared" si="51"/>
        <v>173423.33</v>
      </c>
      <c r="J200" s="56">
        <f t="shared" si="52"/>
        <v>3472666.67</v>
      </c>
      <c r="K200" s="57">
        <f t="shared" si="53"/>
        <v>0.95243580657635984</v>
      </c>
      <c r="L200" s="57">
        <f t="shared" si="54"/>
        <v>-0.97549259617837181</v>
      </c>
      <c r="M200" s="57">
        <f t="shared" si="55"/>
        <v>-0.42922967891631858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149</v>
      </c>
      <c r="C201" s="51" t="s">
        <v>150</v>
      </c>
      <c r="D201" s="56">
        <v>0</v>
      </c>
      <c r="E201" s="56">
        <v>0</v>
      </c>
      <c r="F201" s="56">
        <v>8826.4700000000012</v>
      </c>
      <c r="G201" s="56">
        <v>17202.2</v>
      </c>
      <c r="H201" s="56">
        <v>0</v>
      </c>
      <c r="I201" s="56">
        <f t="shared" si="51"/>
        <v>17202.2</v>
      </c>
      <c r="J201" s="56">
        <f t="shared" si="52"/>
        <v>-17202.2</v>
      </c>
      <c r="K201" s="57" t="str">
        <f t="shared" si="53"/>
        <v>NA</v>
      </c>
      <c r="L201" s="57" t="str">
        <f t="shared" si="54"/>
        <v>NA</v>
      </c>
      <c r="M201" s="57" t="str">
        <f t="shared" si="55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151</v>
      </c>
      <c r="C202" s="51" t="s">
        <v>152</v>
      </c>
      <c r="D202" s="56">
        <v>0</v>
      </c>
      <c r="E202" s="56">
        <v>3601653</v>
      </c>
      <c r="F202" s="56">
        <v>114932.88</v>
      </c>
      <c r="G202" s="56">
        <v>227594.63</v>
      </c>
      <c r="H202" s="56">
        <v>0</v>
      </c>
      <c r="I202" s="56">
        <f t="shared" si="51"/>
        <v>227594.63</v>
      </c>
      <c r="J202" s="56">
        <f t="shared" si="52"/>
        <v>3374058.37</v>
      </c>
      <c r="K202" s="57">
        <f t="shared" si="53"/>
        <v>0.93680828497359414</v>
      </c>
      <c r="L202" s="57">
        <f t="shared" si="54"/>
        <v>-0.96808885253521093</v>
      </c>
      <c r="M202" s="57">
        <f t="shared" si="55"/>
        <v>-0.2416994196831288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165</v>
      </c>
      <c r="C203" s="51" t="s">
        <v>166</v>
      </c>
      <c r="D203" s="56">
        <v>0</v>
      </c>
      <c r="E203" s="56">
        <v>0</v>
      </c>
      <c r="F203" s="56">
        <v>809.79</v>
      </c>
      <c r="G203" s="56">
        <v>809.79</v>
      </c>
      <c r="H203" s="56">
        <v>0</v>
      </c>
      <c r="I203" s="56">
        <f t="shared" si="51"/>
        <v>809.79</v>
      </c>
      <c r="J203" s="56">
        <f t="shared" si="52"/>
        <v>-809.79</v>
      </c>
      <c r="K203" s="57" t="str">
        <f t="shared" si="53"/>
        <v>NA</v>
      </c>
      <c r="L203" s="57" t="str">
        <f t="shared" si="54"/>
        <v>NA</v>
      </c>
      <c r="M203" s="57" t="str">
        <f t="shared" si="55"/>
        <v>NA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167</v>
      </c>
      <c r="C204" s="51" t="s">
        <v>168</v>
      </c>
      <c r="D204" s="56">
        <v>51522</v>
      </c>
      <c r="E204" s="56">
        <v>2867216.5900000031</v>
      </c>
      <c r="F204" s="56">
        <v>7225.51</v>
      </c>
      <c r="G204" s="56">
        <v>13891.400000000001</v>
      </c>
      <c r="H204" s="56">
        <v>0</v>
      </c>
      <c r="I204" s="56">
        <f t="shared" si="46"/>
        <v>13891.400000000001</v>
      </c>
      <c r="J204" s="56">
        <f t="shared" si="47"/>
        <v>2853325.1900000032</v>
      </c>
      <c r="K204" s="57">
        <f t="shared" si="48"/>
        <v>0.99515509220738718</v>
      </c>
      <c r="L204" s="57">
        <f t="shared" si="49"/>
        <v>-0.99747995668510003</v>
      </c>
      <c r="M204" s="57">
        <f t="shared" si="50"/>
        <v>-0.94186110648864518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169</v>
      </c>
      <c r="C205" s="51" t="s">
        <v>170</v>
      </c>
      <c r="D205" s="56">
        <v>26118743</v>
      </c>
      <c r="E205" s="56">
        <v>6326253.3200000003</v>
      </c>
      <c r="F205" s="56">
        <v>89869.89</v>
      </c>
      <c r="G205" s="56">
        <v>328509.06</v>
      </c>
      <c r="H205" s="56">
        <v>272115.73</v>
      </c>
      <c r="I205" s="56">
        <f t="shared" si="46"/>
        <v>600624.79</v>
      </c>
      <c r="J205" s="56">
        <f t="shared" si="47"/>
        <v>5725628.5300000003</v>
      </c>
      <c r="K205" s="57">
        <f t="shared" si="48"/>
        <v>0.90505837189586336</v>
      </c>
      <c r="L205" s="57">
        <f t="shared" si="49"/>
        <v>-0.98579413667867477</v>
      </c>
      <c r="M205" s="57">
        <f t="shared" si="50"/>
        <v>-0.37686518060582508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175</v>
      </c>
      <c r="C206" s="51" t="s">
        <v>176</v>
      </c>
      <c r="D206" s="56">
        <v>0</v>
      </c>
      <c r="E206" s="56">
        <v>60057</v>
      </c>
      <c r="F206" s="56">
        <v>7700</v>
      </c>
      <c r="G206" s="56">
        <v>7700</v>
      </c>
      <c r="H206" s="56">
        <v>0</v>
      </c>
      <c r="I206" s="56">
        <f t="shared" si="46"/>
        <v>7700</v>
      </c>
      <c r="J206" s="56">
        <f t="shared" si="47"/>
        <v>52357</v>
      </c>
      <c r="K206" s="57">
        <f t="shared" si="48"/>
        <v>0.87178846762242534</v>
      </c>
      <c r="L206" s="57">
        <f t="shared" si="49"/>
        <v>-0.87178846762242534</v>
      </c>
      <c r="M206" s="57">
        <f t="shared" si="50"/>
        <v>0.53853838853089564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470</v>
      </c>
      <c r="C207" s="51" t="s">
        <v>471</v>
      </c>
      <c r="D207" s="56">
        <v>0</v>
      </c>
      <c r="E207" s="56">
        <v>28563</v>
      </c>
      <c r="F207" s="56">
        <v>0</v>
      </c>
      <c r="G207" s="56">
        <v>0</v>
      </c>
      <c r="H207" s="56">
        <v>9321.5499999999993</v>
      </c>
      <c r="I207" s="56">
        <f t="shared" si="46"/>
        <v>9321.5499999999993</v>
      </c>
      <c r="J207" s="56">
        <f t="shared" si="47"/>
        <v>19241.45</v>
      </c>
      <c r="K207" s="57">
        <f t="shared" si="48"/>
        <v>0.67364947659559571</v>
      </c>
      <c r="L207" s="57">
        <f t="shared" si="49"/>
        <v>-1</v>
      </c>
      <c r="M207" s="57">
        <f t="shared" si="50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472</v>
      </c>
      <c r="C208" s="51" t="s">
        <v>473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6"/>
        <v>0</v>
      </c>
      <c r="J208" s="56">
        <f t="shared" si="47"/>
        <v>0</v>
      </c>
      <c r="K208" s="57" t="str">
        <f t="shared" si="48"/>
        <v>NA</v>
      </c>
      <c r="L208" s="57" t="str">
        <f t="shared" si="49"/>
        <v>NA</v>
      </c>
      <c r="M208" s="57" t="str">
        <f t="shared" si="50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179</v>
      </c>
      <c r="C209" s="51" t="s">
        <v>180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f t="shared" si="46"/>
        <v>0</v>
      </c>
      <c r="J209" s="56">
        <f t="shared" si="47"/>
        <v>0</v>
      </c>
      <c r="K209" s="57" t="str">
        <f t="shared" si="48"/>
        <v>NA</v>
      </c>
      <c r="L209" s="57" t="str">
        <f t="shared" si="49"/>
        <v>NA</v>
      </c>
      <c r="M209" s="57" t="str">
        <f t="shared" si="50"/>
        <v>NA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185</v>
      </c>
      <c r="C210" s="51" t="s">
        <v>186</v>
      </c>
      <c r="D210" s="56">
        <v>15000</v>
      </c>
      <c r="E210" s="56">
        <v>3282116</v>
      </c>
      <c r="F210" s="56">
        <v>0</v>
      </c>
      <c r="G210" s="56">
        <v>0</v>
      </c>
      <c r="H210" s="56">
        <v>42078.28</v>
      </c>
      <c r="I210" s="56">
        <f t="shared" si="46"/>
        <v>42078.28</v>
      </c>
      <c r="J210" s="56">
        <f t="shared" si="47"/>
        <v>3240037.72</v>
      </c>
      <c r="K210" s="57">
        <f t="shared" si="48"/>
        <v>0.98717952686620469</v>
      </c>
      <c r="L210" s="57">
        <f t="shared" si="49"/>
        <v>-1</v>
      </c>
      <c r="M210" s="57">
        <f t="shared" si="50"/>
        <v>-1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474</v>
      </c>
      <c r="C211" s="51" t="s">
        <v>475</v>
      </c>
      <c r="D211" s="56">
        <v>0</v>
      </c>
      <c r="E211" s="56">
        <v>15000</v>
      </c>
      <c r="F211" s="56">
        <v>0</v>
      </c>
      <c r="G211" s="56">
        <v>0</v>
      </c>
      <c r="H211" s="56">
        <v>0</v>
      </c>
      <c r="I211" s="56">
        <f t="shared" si="46"/>
        <v>0</v>
      </c>
      <c r="J211" s="56">
        <f t="shared" si="47"/>
        <v>15000</v>
      </c>
      <c r="K211" s="57">
        <f t="shared" si="48"/>
        <v>1</v>
      </c>
      <c r="L211" s="57">
        <f t="shared" si="49"/>
        <v>-1</v>
      </c>
      <c r="M211" s="57">
        <f t="shared" si="50"/>
        <v>-1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193</v>
      </c>
      <c r="C212" s="51" t="s">
        <v>194</v>
      </c>
      <c r="D212" s="56">
        <v>36000</v>
      </c>
      <c r="E212" s="56">
        <v>1703222.58</v>
      </c>
      <c r="F212" s="56">
        <v>126844.65000000001</v>
      </c>
      <c r="G212" s="56">
        <v>153983.53999999998</v>
      </c>
      <c r="H212" s="56">
        <v>14072.599999999999</v>
      </c>
      <c r="I212" s="56">
        <f t="shared" si="46"/>
        <v>168056.13999999998</v>
      </c>
      <c r="J212" s="56">
        <f t="shared" si="47"/>
        <v>1535166.4400000002</v>
      </c>
      <c r="K212" s="57">
        <f t="shared" si="48"/>
        <v>0.90133048846733821</v>
      </c>
      <c r="L212" s="57">
        <f t="shared" si="49"/>
        <v>-0.92552667426473412</v>
      </c>
      <c r="M212" s="57">
        <f t="shared" si="50"/>
        <v>8.4886086937621383E-2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197</v>
      </c>
      <c r="C213" s="51" t="s">
        <v>198</v>
      </c>
      <c r="D213" s="56">
        <v>13498</v>
      </c>
      <c r="E213" s="56">
        <v>0</v>
      </c>
      <c r="F213" s="56">
        <v>0</v>
      </c>
      <c r="G213" s="56">
        <v>0</v>
      </c>
      <c r="H213" s="56">
        <v>0</v>
      </c>
      <c r="I213" s="56">
        <f t="shared" si="46"/>
        <v>0</v>
      </c>
      <c r="J213" s="56">
        <f t="shared" si="47"/>
        <v>0</v>
      </c>
      <c r="K213" s="57" t="str">
        <f t="shared" si="48"/>
        <v>NA</v>
      </c>
      <c r="L213" s="57" t="str">
        <f t="shared" si="49"/>
        <v>NA</v>
      </c>
      <c r="M213" s="57" t="str">
        <f t="shared" si="50"/>
        <v>NA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199</v>
      </c>
      <c r="C214" s="51" t="s">
        <v>200</v>
      </c>
      <c r="D214" s="56">
        <v>0</v>
      </c>
      <c r="E214" s="56">
        <v>20299</v>
      </c>
      <c r="F214" s="56">
        <v>0</v>
      </c>
      <c r="G214" s="56">
        <v>0</v>
      </c>
      <c r="H214" s="56">
        <v>0</v>
      </c>
      <c r="I214" s="56">
        <f t="shared" si="46"/>
        <v>0</v>
      </c>
      <c r="J214" s="56">
        <f t="shared" si="47"/>
        <v>20299</v>
      </c>
      <c r="K214" s="57">
        <f t="shared" si="48"/>
        <v>1</v>
      </c>
      <c r="L214" s="57">
        <f t="shared" si="49"/>
        <v>-1</v>
      </c>
      <c r="M214" s="57">
        <f t="shared" si="50"/>
        <v>-1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201</v>
      </c>
      <c r="C215" s="51" t="s">
        <v>202</v>
      </c>
      <c r="D215" s="56">
        <v>0</v>
      </c>
      <c r="E215" s="56">
        <v>2252835</v>
      </c>
      <c r="F215" s="56">
        <v>35844.97</v>
      </c>
      <c r="G215" s="56">
        <v>47088.639999999999</v>
      </c>
      <c r="H215" s="56">
        <v>35887.24</v>
      </c>
      <c r="I215" s="56">
        <f t="shared" si="46"/>
        <v>82975.88</v>
      </c>
      <c r="J215" s="56">
        <f t="shared" si="47"/>
        <v>2169859.12</v>
      </c>
      <c r="K215" s="57">
        <f t="shared" si="48"/>
        <v>0.96316823912980765</v>
      </c>
      <c r="L215" s="57">
        <f t="shared" si="49"/>
        <v>-0.98408895014503939</v>
      </c>
      <c r="M215" s="57">
        <f t="shared" si="50"/>
        <v>-0.74917662412027508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205</v>
      </c>
      <c r="C216" s="51" t="s">
        <v>206</v>
      </c>
      <c r="D216" s="56">
        <v>0</v>
      </c>
      <c r="E216" s="56">
        <v>45000</v>
      </c>
      <c r="F216" s="56">
        <v>0</v>
      </c>
      <c r="G216" s="56">
        <v>0</v>
      </c>
      <c r="H216" s="56">
        <v>0</v>
      </c>
      <c r="I216" s="56">
        <f t="shared" si="46"/>
        <v>0</v>
      </c>
      <c r="J216" s="56">
        <f t="shared" si="47"/>
        <v>45000</v>
      </c>
      <c r="K216" s="57">
        <f t="shared" si="48"/>
        <v>1</v>
      </c>
      <c r="L216" s="57">
        <f t="shared" si="49"/>
        <v>-1</v>
      </c>
      <c r="M216" s="57">
        <f t="shared" si="50"/>
        <v>-1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207</v>
      </c>
      <c r="C217" s="51" t="s">
        <v>208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6"/>
        <v>0</v>
      </c>
      <c r="J217" s="56">
        <f t="shared" si="47"/>
        <v>0</v>
      </c>
      <c r="K217" s="57" t="str">
        <f t="shared" si="48"/>
        <v>NA</v>
      </c>
      <c r="L217" s="57" t="str">
        <f t="shared" si="49"/>
        <v>NA</v>
      </c>
      <c r="M217" s="57" t="str">
        <f t="shared" si="50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209</v>
      </c>
      <c r="C218" s="51" t="s">
        <v>210</v>
      </c>
      <c r="D218" s="56">
        <v>0</v>
      </c>
      <c r="E218" s="56">
        <v>3252508</v>
      </c>
      <c r="F218" s="56">
        <v>0</v>
      </c>
      <c r="G218" s="56">
        <v>0</v>
      </c>
      <c r="H218" s="56">
        <v>289.99</v>
      </c>
      <c r="I218" s="56">
        <f t="shared" si="46"/>
        <v>289.99</v>
      </c>
      <c r="J218" s="56">
        <f t="shared" si="47"/>
        <v>3252218.01</v>
      </c>
      <c r="K218" s="57">
        <f t="shared" si="48"/>
        <v>0.9999108411109211</v>
      </c>
      <c r="L218" s="57">
        <f t="shared" si="49"/>
        <v>-1</v>
      </c>
      <c r="M218" s="57">
        <f t="shared" si="50"/>
        <v>-1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213</v>
      </c>
      <c r="C219" s="51" t="s">
        <v>214</v>
      </c>
      <c r="D219" s="56">
        <v>0</v>
      </c>
      <c r="E219" s="56">
        <v>493128.74</v>
      </c>
      <c r="F219" s="56">
        <v>0</v>
      </c>
      <c r="G219" s="56">
        <v>0</v>
      </c>
      <c r="H219" s="56">
        <v>0</v>
      </c>
      <c r="I219" s="56">
        <f t="shared" si="46"/>
        <v>0</v>
      </c>
      <c r="J219" s="56">
        <f t="shared" si="47"/>
        <v>493128.74</v>
      </c>
      <c r="K219" s="57">
        <f t="shared" si="48"/>
        <v>1</v>
      </c>
      <c r="L219" s="57">
        <f t="shared" si="49"/>
        <v>-1</v>
      </c>
      <c r="M219" s="57">
        <f t="shared" si="50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217</v>
      </c>
      <c r="C220" s="51" t="s">
        <v>218</v>
      </c>
      <c r="D220" s="56">
        <v>1000</v>
      </c>
      <c r="E220" s="56">
        <v>1000</v>
      </c>
      <c r="F220" s="56">
        <v>0</v>
      </c>
      <c r="G220" s="56">
        <v>0</v>
      </c>
      <c r="H220" s="56">
        <v>0</v>
      </c>
      <c r="I220" s="56">
        <f t="shared" si="46"/>
        <v>0</v>
      </c>
      <c r="J220" s="56">
        <f t="shared" si="47"/>
        <v>1000</v>
      </c>
      <c r="K220" s="57">
        <f t="shared" si="48"/>
        <v>1</v>
      </c>
      <c r="L220" s="57">
        <f t="shared" si="49"/>
        <v>-1</v>
      </c>
      <c r="M220" s="57">
        <f t="shared" si="50"/>
        <v>-1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221</v>
      </c>
      <c r="C221" s="51" t="s">
        <v>222</v>
      </c>
      <c r="D221" s="56">
        <v>121000</v>
      </c>
      <c r="E221" s="56">
        <v>7374181.0999999996</v>
      </c>
      <c r="F221" s="56">
        <v>11592.68</v>
      </c>
      <c r="G221" s="56">
        <v>16026.95</v>
      </c>
      <c r="H221" s="56">
        <v>72944.69</v>
      </c>
      <c r="I221" s="56">
        <f t="shared" si="46"/>
        <v>88971.64</v>
      </c>
      <c r="J221" s="56">
        <f t="shared" si="47"/>
        <v>7285209.46</v>
      </c>
      <c r="K221" s="57">
        <f t="shared" si="48"/>
        <v>0.98793470911637904</v>
      </c>
      <c r="L221" s="57">
        <f t="shared" si="49"/>
        <v>-0.99842793662878715</v>
      </c>
      <c r="M221" s="57">
        <f t="shared" si="50"/>
        <v>-0.97391935492335557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231</v>
      </c>
      <c r="C222" s="51" t="s">
        <v>232</v>
      </c>
      <c r="D222" s="56">
        <v>376398</v>
      </c>
      <c r="E222" s="56">
        <v>2005226.8399999999</v>
      </c>
      <c r="F222" s="56">
        <v>23322.85</v>
      </c>
      <c r="G222" s="56">
        <v>91016.85</v>
      </c>
      <c r="H222" s="56">
        <v>18382.8</v>
      </c>
      <c r="I222" s="56">
        <f t="shared" si="46"/>
        <v>109399.65000000001</v>
      </c>
      <c r="J222" s="56">
        <f t="shared" si="47"/>
        <v>1895827.19</v>
      </c>
      <c r="K222" s="57">
        <f t="shared" si="48"/>
        <v>0.94544275599263372</v>
      </c>
      <c r="L222" s="57">
        <f t="shared" si="49"/>
        <v>-0.98836897176181815</v>
      </c>
      <c r="M222" s="57">
        <f t="shared" si="50"/>
        <v>-0.45532237140811455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233</v>
      </c>
      <c r="C223" s="51" t="s">
        <v>234</v>
      </c>
      <c r="D223" s="56">
        <v>0</v>
      </c>
      <c r="E223" s="56">
        <v>65982</v>
      </c>
      <c r="F223" s="56">
        <v>0</v>
      </c>
      <c r="G223" s="56">
        <v>0</v>
      </c>
      <c r="H223" s="56">
        <v>0</v>
      </c>
      <c r="I223" s="56">
        <f t="shared" si="46"/>
        <v>0</v>
      </c>
      <c r="J223" s="56">
        <f t="shared" si="47"/>
        <v>65982</v>
      </c>
      <c r="K223" s="57">
        <f t="shared" si="48"/>
        <v>1</v>
      </c>
      <c r="L223" s="57">
        <f t="shared" si="49"/>
        <v>-1</v>
      </c>
      <c r="M223" s="57">
        <f t="shared" si="50"/>
        <v>-1</v>
      </c>
      <c r="R223" s="53"/>
      <c r="S223" s="53"/>
      <c r="T223" s="53"/>
      <c r="U223" s="53"/>
      <c r="V223" s="53"/>
    </row>
    <row r="224" spans="1:22" s="51" customFormat="1" x14ac:dyDescent="0.2">
      <c r="A224" s="63" t="s">
        <v>279</v>
      </c>
      <c r="B224" s="63"/>
      <c r="C224" s="63"/>
      <c r="D224" s="64">
        <v>28684387</v>
      </c>
      <c r="E224" s="64">
        <v>72373557.710000008</v>
      </c>
      <c r="F224" s="64">
        <v>1078414.8</v>
      </c>
      <c r="G224" s="64">
        <v>2210261.5300000007</v>
      </c>
      <c r="H224" s="64">
        <v>467385.87999999989</v>
      </c>
      <c r="I224" s="64">
        <f t="shared" si="46"/>
        <v>2677647.4100000006</v>
      </c>
      <c r="J224" s="64">
        <f t="shared" si="47"/>
        <v>69695910.300000012</v>
      </c>
      <c r="K224" s="65">
        <f t="shared" si="48"/>
        <v>0.9630024073055895</v>
      </c>
      <c r="L224" s="65">
        <f t="shared" si="49"/>
        <v>-0.98509932585708726</v>
      </c>
      <c r="M224" s="65">
        <f t="shared" si="50"/>
        <v>-0.63352446391708539</v>
      </c>
      <c r="R224" s="53"/>
      <c r="S224" s="53"/>
      <c r="T224" s="53"/>
      <c r="U224" s="53"/>
      <c r="V224" s="53"/>
    </row>
    <row r="225" spans="1:22" s="51" customFormat="1" x14ac:dyDescent="0.2">
      <c r="A225" s="51" t="s">
        <v>280</v>
      </c>
      <c r="B225" s="51" t="s">
        <v>119</v>
      </c>
      <c r="C225" s="51" t="s">
        <v>120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46"/>
        <v>0</v>
      </c>
      <c r="J225" s="56">
        <f t="shared" si="47"/>
        <v>0</v>
      </c>
      <c r="K225" s="57" t="str">
        <f t="shared" si="48"/>
        <v>NA</v>
      </c>
      <c r="L225" s="57" t="str">
        <f t="shared" si="49"/>
        <v>NA</v>
      </c>
      <c r="M225" s="57" t="str">
        <f t="shared" si="50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129</v>
      </c>
      <c r="C226" s="51" t="s">
        <v>130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46"/>
        <v>0</v>
      </c>
      <c r="J226" s="56">
        <f t="shared" si="47"/>
        <v>0</v>
      </c>
      <c r="K226" s="57" t="str">
        <f t="shared" si="48"/>
        <v>NA</v>
      </c>
      <c r="L226" s="57" t="str">
        <f t="shared" si="49"/>
        <v>NA</v>
      </c>
      <c r="M226" s="57" t="str">
        <f t="shared" si="50"/>
        <v>NA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141</v>
      </c>
      <c r="C227" s="51" t="s">
        <v>142</v>
      </c>
      <c r="D227" s="56">
        <v>2800000</v>
      </c>
      <c r="E227" s="56">
        <v>2800500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2800500</v>
      </c>
      <c r="K227" s="57">
        <f t="shared" si="48"/>
        <v>1</v>
      </c>
      <c r="L227" s="57">
        <f t="shared" si="49"/>
        <v>-1</v>
      </c>
      <c r="M227" s="57">
        <f t="shared" si="5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147</v>
      </c>
      <c r="C228" s="51" t="s">
        <v>148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46"/>
        <v>0</v>
      </c>
      <c r="J228" s="56">
        <f t="shared" si="47"/>
        <v>0</v>
      </c>
      <c r="K228" s="57" t="str">
        <f t="shared" si="48"/>
        <v>NA</v>
      </c>
      <c r="L228" s="57" t="str">
        <f t="shared" si="49"/>
        <v>NA</v>
      </c>
      <c r="M228" s="57" t="str">
        <f t="shared" si="5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149</v>
      </c>
      <c r="C229" s="51" t="s">
        <v>150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46"/>
        <v>0</v>
      </c>
      <c r="J229" s="56">
        <f t="shared" si="47"/>
        <v>0</v>
      </c>
      <c r="K229" s="57" t="str">
        <f t="shared" si="48"/>
        <v>NA</v>
      </c>
      <c r="L229" s="57" t="str">
        <f t="shared" si="49"/>
        <v>NA</v>
      </c>
      <c r="M229" s="57" t="str">
        <f t="shared" si="50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151</v>
      </c>
      <c r="C230" s="51" t="s">
        <v>152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ref="I230:I237" si="56">SUM(G230:H230)</f>
        <v>0</v>
      </c>
      <c r="J230" s="56">
        <f t="shared" ref="J230:J237" si="57">E230-I230</f>
        <v>0</v>
      </c>
      <c r="K230" s="57" t="str">
        <f t="shared" ref="K230:K237" si="58">IF(E230=0,"NA",J230/E230)</f>
        <v>NA</v>
      </c>
      <c r="L230" s="57" t="str">
        <f t="shared" ref="L230:L237" si="59">IF(E230=0,"NA",(  ( F230 - (E230/$L$6)) / (E230/$L$6)))</f>
        <v>NA</v>
      </c>
      <c r="M230" s="57" t="str">
        <f t="shared" ref="M230:M237" si="60">IF(E230=0,"NA",(  ( G230 - ($M$6*(E230/12))) / ($M$6*(E230/12))))</f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167</v>
      </c>
      <c r="C231" s="51" t="s">
        <v>168</v>
      </c>
      <c r="D231" s="56">
        <v>74200</v>
      </c>
      <c r="E231" s="56">
        <v>74200</v>
      </c>
      <c r="F231" s="56">
        <v>0</v>
      </c>
      <c r="G231" s="56">
        <v>0</v>
      </c>
      <c r="H231" s="56">
        <v>0</v>
      </c>
      <c r="I231" s="56">
        <f t="shared" si="56"/>
        <v>0</v>
      </c>
      <c r="J231" s="56">
        <f t="shared" si="57"/>
        <v>74200</v>
      </c>
      <c r="K231" s="57">
        <f t="shared" si="58"/>
        <v>1</v>
      </c>
      <c r="L231" s="57">
        <f t="shared" si="59"/>
        <v>-1</v>
      </c>
      <c r="M231" s="57">
        <f t="shared" si="60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169</v>
      </c>
      <c r="C232" s="51" t="s">
        <v>170</v>
      </c>
      <c r="D232" s="56">
        <v>0</v>
      </c>
      <c r="E232" s="56">
        <v>215882</v>
      </c>
      <c r="F232" s="56">
        <v>0</v>
      </c>
      <c r="G232" s="56">
        <v>0</v>
      </c>
      <c r="H232" s="56">
        <v>0</v>
      </c>
      <c r="I232" s="56">
        <f t="shared" si="56"/>
        <v>0</v>
      </c>
      <c r="J232" s="56">
        <f t="shared" si="57"/>
        <v>215882</v>
      </c>
      <c r="K232" s="57">
        <f t="shared" si="58"/>
        <v>1</v>
      </c>
      <c r="L232" s="57">
        <f t="shared" si="59"/>
        <v>-1</v>
      </c>
      <c r="M232" s="57">
        <f t="shared" si="60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209</v>
      </c>
      <c r="C233" s="51" t="s">
        <v>210</v>
      </c>
      <c r="D233" s="56">
        <v>0</v>
      </c>
      <c r="E233" s="56">
        <v>3000</v>
      </c>
      <c r="F233" s="56">
        <v>0</v>
      </c>
      <c r="G233" s="56">
        <v>0</v>
      </c>
      <c r="H233" s="56">
        <v>0</v>
      </c>
      <c r="I233" s="56">
        <f t="shared" si="56"/>
        <v>0</v>
      </c>
      <c r="J233" s="56">
        <f t="shared" si="57"/>
        <v>3000</v>
      </c>
      <c r="K233" s="57">
        <f t="shared" si="58"/>
        <v>1</v>
      </c>
      <c r="L233" s="57">
        <f t="shared" si="59"/>
        <v>-1</v>
      </c>
      <c r="M233" s="57">
        <f t="shared" si="60"/>
        <v>-1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221</v>
      </c>
      <c r="C234" s="51" t="s">
        <v>222</v>
      </c>
      <c r="D234" s="56">
        <v>0</v>
      </c>
      <c r="E234" s="56">
        <v>104184</v>
      </c>
      <c r="F234" s="56">
        <v>18135.990000000002</v>
      </c>
      <c r="G234" s="56">
        <v>18734.530000000002</v>
      </c>
      <c r="H234" s="56">
        <v>10465.869999999999</v>
      </c>
      <c r="I234" s="56">
        <f t="shared" si="56"/>
        <v>29200.400000000001</v>
      </c>
      <c r="J234" s="56">
        <f t="shared" si="57"/>
        <v>74983.600000000006</v>
      </c>
      <c r="K234" s="57">
        <f t="shared" si="58"/>
        <v>0.71972279812639184</v>
      </c>
      <c r="L234" s="57">
        <f t="shared" si="59"/>
        <v>-0.82592346233586722</v>
      </c>
      <c r="M234" s="57">
        <f t="shared" si="60"/>
        <v>1.1578587882976275</v>
      </c>
      <c r="R234" s="53"/>
      <c r="S234" s="53"/>
      <c r="T234" s="53"/>
      <c r="U234" s="53"/>
      <c r="V234" s="53"/>
    </row>
    <row r="235" spans="1:22" s="51" customFormat="1" x14ac:dyDescent="0.2">
      <c r="A235" s="63" t="s">
        <v>281</v>
      </c>
      <c r="B235" s="63"/>
      <c r="C235" s="63"/>
      <c r="D235" s="64">
        <v>2874200</v>
      </c>
      <c r="E235" s="64">
        <v>3197766</v>
      </c>
      <c r="F235" s="64">
        <v>18135.990000000002</v>
      </c>
      <c r="G235" s="64">
        <v>18734.530000000002</v>
      </c>
      <c r="H235" s="64">
        <v>10465.869999999999</v>
      </c>
      <c r="I235" s="64">
        <f t="shared" si="56"/>
        <v>29200.400000000001</v>
      </c>
      <c r="J235" s="64">
        <f t="shared" si="57"/>
        <v>3168565.6</v>
      </c>
      <c r="K235" s="65">
        <f t="shared" si="58"/>
        <v>0.99086850007161253</v>
      </c>
      <c r="L235" s="65">
        <f t="shared" si="59"/>
        <v>-0.99432854373959811</v>
      </c>
      <c r="M235" s="65">
        <f t="shared" si="60"/>
        <v>-0.92969643182146533</v>
      </c>
      <c r="R235" s="53"/>
      <c r="S235" s="53"/>
      <c r="T235" s="53"/>
      <c r="U235" s="53"/>
      <c r="V235" s="53"/>
    </row>
    <row r="236" spans="1:22" s="51" customFormat="1" x14ac:dyDescent="0.2">
      <c r="A236" s="51" t="s">
        <v>476</v>
      </c>
      <c r="B236" s="51" t="s">
        <v>106</v>
      </c>
      <c r="C236" s="51" t="s">
        <v>105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56"/>
        <v>0</v>
      </c>
      <c r="J236" s="56">
        <f t="shared" si="57"/>
        <v>0</v>
      </c>
      <c r="K236" s="57" t="str">
        <f t="shared" si="58"/>
        <v>NA</v>
      </c>
      <c r="L236" s="57" t="str">
        <f t="shared" si="59"/>
        <v>NA</v>
      </c>
      <c r="M236" s="57" t="str">
        <f t="shared" si="60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109</v>
      </c>
      <c r="C237" s="51" t="s">
        <v>110</v>
      </c>
      <c r="D237" s="56">
        <v>0</v>
      </c>
      <c r="E237" s="56">
        <v>5000</v>
      </c>
      <c r="F237" s="56">
        <v>0</v>
      </c>
      <c r="G237" s="56">
        <v>0</v>
      </c>
      <c r="H237" s="56">
        <v>0</v>
      </c>
      <c r="I237" s="56">
        <f t="shared" si="56"/>
        <v>0</v>
      </c>
      <c r="J237" s="56">
        <f t="shared" si="57"/>
        <v>5000</v>
      </c>
      <c r="K237" s="57">
        <f t="shared" si="58"/>
        <v>1</v>
      </c>
      <c r="L237" s="57">
        <f t="shared" si="59"/>
        <v>-1</v>
      </c>
      <c r="M237" s="57">
        <f t="shared" si="60"/>
        <v>-1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287</v>
      </c>
      <c r="C238" s="51" t="s">
        <v>288</v>
      </c>
      <c r="D238" s="56">
        <v>0</v>
      </c>
      <c r="E238" s="56">
        <v>0</v>
      </c>
      <c r="F238" s="56">
        <v>3827.84</v>
      </c>
      <c r="G238" s="56">
        <v>7655.68</v>
      </c>
      <c r="H238" s="56">
        <v>0</v>
      </c>
      <c r="I238" s="56">
        <f t="shared" si="46"/>
        <v>7655.68</v>
      </c>
      <c r="J238" s="56">
        <f t="shared" si="47"/>
        <v>-7655.68</v>
      </c>
      <c r="K238" s="57" t="str">
        <f t="shared" si="48"/>
        <v>NA</v>
      </c>
      <c r="L238" s="57" t="str">
        <f t="shared" si="49"/>
        <v>NA</v>
      </c>
      <c r="M238" s="57" t="str">
        <f t="shared" si="50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119</v>
      </c>
      <c r="C239" s="51" t="s">
        <v>120</v>
      </c>
      <c r="D239" s="56">
        <v>0</v>
      </c>
      <c r="E239" s="56">
        <v>42848</v>
      </c>
      <c r="F239" s="56">
        <v>17454.71</v>
      </c>
      <c r="G239" s="56">
        <v>36196.699999999997</v>
      </c>
      <c r="H239" s="56">
        <v>0</v>
      </c>
      <c r="I239" s="56">
        <f t="shared" si="46"/>
        <v>36196.699999999997</v>
      </c>
      <c r="J239" s="56">
        <f t="shared" si="47"/>
        <v>6651.3000000000029</v>
      </c>
      <c r="K239" s="57">
        <f t="shared" si="48"/>
        <v>0.15523011575802845</v>
      </c>
      <c r="L239" s="57">
        <f t="shared" si="49"/>
        <v>-0.59263652912621356</v>
      </c>
      <c r="M239" s="57">
        <f t="shared" si="50"/>
        <v>9.1372386109036583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239</v>
      </c>
      <c r="C240" s="51" t="s">
        <v>240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46"/>
        <v>0</v>
      </c>
      <c r="J240" s="56">
        <f t="shared" si="47"/>
        <v>0</v>
      </c>
      <c r="K240" s="57" t="str">
        <f t="shared" si="48"/>
        <v>NA</v>
      </c>
      <c r="L240" s="57" t="str">
        <f t="shared" si="49"/>
        <v>NA</v>
      </c>
      <c r="M240" s="57" t="str">
        <f t="shared" si="50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243</v>
      </c>
      <c r="C241" s="51" t="s">
        <v>244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46"/>
        <v>0</v>
      </c>
      <c r="J241" s="56">
        <f t="shared" si="47"/>
        <v>0</v>
      </c>
      <c r="K241" s="57" t="str">
        <f t="shared" si="48"/>
        <v>NA</v>
      </c>
      <c r="L241" s="57" t="str">
        <f t="shared" si="49"/>
        <v>NA</v>
      </c>
      <c r="M241" s="57" t="str">
        <f t="shared" si="50"/>
        <v>NA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245</v>
      </c>
      <c r="C242" s="51" t="s">
        <v>246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46"/>
        <v>0</v>
      </c>
      <c r="J242" s="56">
        <f t="shared" si="47"/>
        <v>0</v>
      </c>
      <c r="K242" s="57" t="str">
        <f t="shared" si="48"/>
        <v>NA</v>
      </c>
      <c r="L242" s="57" t="str">
        <f t="shared" si="49"/>
        <v>NA</v>
      </c>
      <c r="M242" s="57" t="str">
        <f t="shared" si="50"/>
        <v>NA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137</v>
      </c>
      <c r="C243" s="51" t="s">
        <v>138</v>
      </c>
      <c r="D243" s="56">
        <v>0</v>
      </c>
      <c r="E243" s="56">
        <v>499580</v>
      </c>
      <c r="F243" s="56">
        <v>68080.160000000003</v>
      </c>
      <c r="G243" s="56">
        <v>136160.32000000001</v>
      </c>
      <c r="H243" s="56">
        <v>0</v>
      </c>
      <c r="I243" s="56">
        <f t="shared" si="46"/>
        <v>136160.32000000001</v>
      </c>
      <c r="J243" s="56">
        <f t="shared" si="47"/>
        <v>363419.68</v>
      </c>
      <c r="K243" s="57">
        <f t="shared" si="48"/>
        <v>0.72745041835141522</v>
      </c>
      <c r="L243" s="57">
        <f t="shared" si="49"/>
        <v>-0.8637252091757075</v>
      </c>
      <c r="M243" s="57">
        <f t="shared" si="50"/>
        <v>2.2705949797830183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139</v>
      </c>
      <c r="C244" s="51" t="s">
        <v>140</v>
      </c>
      <c r="D244" s="56">
        <v>0</v>
      </c>
      <c r="E244" s="56">
        <v>1373113.6400000001</v>
      </c>
      <c r="F244" s="56">
        <v>152701.13</v>
      </c>
      <c r="G244" s="56">
        <v>310066.19</v>
      </c>
      <c r="H244" s="56">
        <v>0</v>
      </c>
      <c r="I244" s="56">
        <f t="shared" si="46"/>
        <v>310066.19</v>
      </c>
      <c r="J244" s="56">
        <f t="shared" si="47"/>
        <v>1063047.4500000002</v>
      </c>
      <c r="K244" s="57">
        <f t="shared" si="48"/>
        <v>0.77418752463925711</v>
      </c>
      <c r="L244" s="57">
        <f t="shared" si="49"/>
        <v>-0.8887920667658652</v>
      </c>
      <c r="M244" s="57">
        <f t="shared" si="50"/>
        <v>1.7097497043289149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141</v>
      </c>
      <c r="C245" s="51" t="s">
        <v>142</v>
      </c>
      <c r="D245" s="56">
        <v>1200000</v>
      </c>
      <c r="E245" s="56">
        <v>1641275.69</v>
      </c>
      <c r="F245" s="56">
        <v>0</v>
      </c>
      <c r="G245" s="56">
        <v>0</v>
      </c>
      <c r="H245" s="56">
        <v>0</v>
      </c>
      <c r="I245" s="56">
        <f t="shared" si="46"/>
        <v>0</v>
      </c>
      <c r="J245" s="56">
        <f t="shared" si="47"/>
        <v>1641275.69</v>
      </c>
      <c r="K245" s="57">
        <f t="shared" si="48"/>
        <v>1</v>
      </c>
      <c r="L245" s="57">
        <f t="shared" si="49"/>
        <v>-1</v>
      </c>
      <c r="M245" s="57">
        <f t="shared" si="50"/>
        <v>-1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143</v>
      </c>
      <c r="C246" s="51" t="s">
        <v>144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f t="shared" si="46"/>
        <v>0</v>
      </c>
      <c r="J246" s="56">
        <f t="shared" si="47"/>
        <v>0</v>
      </c>
      <c r="K246" s="57" t="str">
        <f t="shared" si="48"/>
        <v>NA</v>
      </c>
      <c r="L246" s="57" t="str">
        <f t="shared" si="49"/>
        <v>NA</v>
      </c>
      <c r="M246" s="57" t="str">
        <f t="shared" si="50"/>
        <v>NA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147</v>
      </c>
      <c r="C247" s="51" t="s">
        <v>148</v>
      </c>
      <c r="D247" s="56">
        <v>0</v>
      </c>
      <c r="E247" s="56">
        <v>359162.95</v>
      </c>
      <c r="F247" s="56">
        <v>35895</v>
      </c>
      <c r="G247" s="56">
        <v>71790</v>
      </c>
      <c r="H247" s="56">
        <v>0</v>
      </c>
      <c r="I247" s="56">
        <f t="shared" si="46"/>
        <v>71790</v>
      </c>
      <c r="J247" s="56">
        <f t="shared" si="47"/>
        <v>287372.95</v>
      </c>
      <c r="K247" s="57">
        <f t="shared" si="48"/>
        <v>0.80011858127348601</v>
      </c>
      <c r="L247" s="57">
        <f t="shared" si="49"/>
        <v>-0.90005929063674306</v>
      </c>
      <c r="M247" s="57">
        <f t="shared" si="50"/>
        <v>1.3985770247181675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149</v>
      </c>
      <c r="C248" s="51" t="s">
        <v>150</v>
      </c>
      <c r="D248" s="56">
        <v>0</v>
      </c>
      <c r="E248" s="56">
        <v>0</v>
      </c>
      <c r="F248" s="56">
        <v>3892.11</v>
      </c>
      <c r="G248" s="56">
        <v>7828.81</v>
      </c>
      <c r="H248" s="56">
        <v>0</v>
      </c>
      <c r="I248" s="56">
        <f t="shared" si="46"/>
        <v>7828.81</v>
      </c>
      <c r="J248" s="56">
        <f t="shared" si="47"/>
        <v>-7828.81</v>
      </c>
      <c r="K248" s="57" t="str">
        <f t="shared" si="48"/>
        <v>NA</v>
      </c>
      <c r="L248" s="57" t="str">
        <f t="shared" si="49"/>
        <v>NA</v>
      </c>
      <c r="M248" s="57" t="str">
        <f t="shared" si="50"/>
        <v>NA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151</v>
      </c>
      <c r="C249" s="51" t="s">
        <v>152</v>
      </c>
      <c r="D249" s="56">
        <v>0</v>
      </c>
      <c r="E249" s="56">
        <v>470161.25</v>
      </c>
      <c r="F249" s="56">
        <v>48666.520000000004</v>
      </c>
      <c r="G249" s="56">
        <v>97731.76</v>
      </c>
      <c r="H249" s="56">
        <v>0</v>
      </c>
      <c r="I249" s="56">
        <f t="shared" si="46"/>
        <v>97731.76</v>
      </c>
      <c r="J249" s="56">
        <f t="shared" si="47"/>
        <v>372429.49</v>
      </c>
      <c r="K249" s="57">
        <f t="shared" si="48"/>
        <v>0.79213140172653529</v>
      </c>
      <c r="L249" s="57">
        <f t="shared" si="49"/>
        <v>-0.89648972559946183</v>
      </c>
      <c r="M249" s="57">
        <f t="shared" si="50"/>
        <v>1.4944231792815763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167</v>
      </c>
      <c r="C250" s="51" t="s">
        <v>168</v>
      </c>
      <c r="D250" s="56">
        <v>31800</v>
      </c>
      <c r="E250" s="56">
        <v>197367.81</v>
      </c>
      <c r="F250" s="56">
        <v>4763.92</v>
      </c>
      <c r="G250" s="56">
        <v>9765.6200000000008</v>
      </c>
      <c r="H250" s="56">
        <v>0</v>
      </c>
      <c r="I250" s="56">
        <f t="shared" si="46"/>
        <v>9765.6200000000008</v>
      </c>
      <c r="J250" s="56">
        <f t="shared" si="47"/>
        <v>187602.19</v>
      </c>
      <c r="K250" s="57">
        <f t="shared" si="48"/>
        <v>0.95052070547877088</v>
      </c>
      <c r="L250" s="57">
        <f t="shared" si="49"/>
        <v>-0.97586273060434725</v>
      </c>
      <c r="M250" s="57">
        <f t="shared" si="50"/>
        <v>-0.40624846574524992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169</v>
      </c>
      <c r="C251" s="51" t="s">
        <v>170</v>
      </c>
      <c r="D251" s="56">
        <v>-5645750</v>
      </c>
      <c r="E251" s="56">
        <v>878976.33</v>
      </c>
      <c r="F251" s="56">
        <v>52140.39</v>
      </c>
      <c r="G251" s="56">
        <v>52140.39</v>
      </c>
      <c r="H251" s="56">
        <v>60187.86</v>
      </c>
      <c r="I251" s="56">
        <f t="shared" si="46"/>
        <v>112328.25</v>
      </c>
      <c r="J251" s="56">
        <f t="shared" si="47"/>
        <v>766648.08</v>
      </c>
      <c r="K251" s="57">
        <f t="shared" si="48"/>
        <v>0.87220560307920925</v>
      </c>
      <c r="L251" s="57">
        <f t="shared" si="49"/>
        <v>-0.94068055279713847</v>
      </c>
      <c r="M251" s="57">
        <f t="shared" si="50"/>
        <v>-0.28816663356566152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477</v>
      </c>
      <c r="C252" s="51" t="s">
        <v>478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46"/>
        <v>0</v>
      </c>
      <c r="J252" s="56">
        <f t="shared" si="47"/>
        <v>0</v>
      </c>
      <c r="K252" s="57" t="str">
        <f t="shared" si="48"/>
        <v>NA</v>
      </c>
      <c r="L252" s="57" t="str">
        <f t="shared" si="49"/>
        <v>NA</v>
      </c>
      <c r="M252" s="57" t="str">
        <f t="shared" si="50"/>
        <v>NA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175</v>
      </c>
      <c r="C253" s="51" t="s">
        <v>176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46"/>
        <v>0</v>
      </c>
      <c r="J253" s="56">
        <f t="shared" si="47"/>
        <v>0</v>
      </c>
      <c r="K253" s="57" t="str">
        <f t="shared" si="48"/>
        <v>NA</v>
      </c>
      <c r="L253" s="57" t="str">
        <f t="shared" si="49"/>
        <v>NA</v>
      </c>
      <c r="M253" s="57" t="str">
        <f t="shared" si="50"/>
        <v>NA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183</v>
      </c>
      <c r="C254" s="51" t="s">
        <v>184</v>
      </c>
      <c r="D254" s="56">
        <v>0</v>
      </c>
      <c r="E254" s="56">
        <v>10000</v>
      </c>
      <c r="F254" s="56">
        <v>0</v>
      </c>
      <c r="G254" s="56">
        <v>0</v>
      </c>
      <c r="H254" s="56">
        <v>0</v>
      </c>
      <c r="I254" s="56">
        <f t="shared" si="46"/>
        <v>0</v>
      </c>
      <c r="J254" s="56">
        <f t="shared" si="47"/>
        <v>10000</v>
      </c>
      <c r="K254" s="57">
        <f t="shared" si="48"/>
        <v>1</v>
      </c>
      <c r="L254" s="57">
        <f t="shared" si="49"/>
        <v>-1</v>
      </c>
      <c r="M254" s="57">
        <f t="shared" si="50"/>
        <v>-1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185</v>
      </c>
      <c r="C255" s="51" t="s">
        <v>186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46"/>
        <v>0</v>
      </c>
      <c r="J255" s="56">
        <f t="shared" si="47"/>
        <v>0</v>
      </c>
      <c r="K255" s="57" t="str">
        <f t="shared" si="48"/>
        <v>NA</v>
      </c>
      <c r="L255" s="57" t="str">
        <f t="shared" si="49"/>
        <v>NA</v>
      </c>
      <c r="M255" s="57" t="str">
        <f t="shared" si="50"/>
        <v>NA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474</v>
      </c>
      <c r="C256" s="51" t="s">
        <v>475</v>
      </c>
      <c r="D256" s="56">
        <v>0</v>
      </c>
      <c r="E256" s="56">
        <v>500</v>
      </c>
      <c r="F256" s="56">
        <v>0</v>
      </c>
      <c r="G256" s="56">
        <v>0</v>
      </c>
      <c r="H256" s="56">
        <v>0</v>
      </c>
      <c r="I256" s="56">
        <f t="shared" si="46"/>
        <v>0</v>
      </c>
      <c r="J256" s="56">
        <f t="shared" si="47"/>
        <v>500</v>
      </c>
      <c r="K256" s="57">
        <f t="shared" si="48"/>
        <v>1</v>
      </c>
      <c r="L256" s="57">
        <f t="shared" si="49"/>
        <v>-1</v>
      </c>
      <c r="M256" s="57">
        <f t="shared" si="50"/>
        <v>-1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193</v>
      </c>
      <c r="C257" s="51" t="s">
        <v>194</v>
      </c>
      <c r="D257" s="56">
        <v>0</v>
      </c>
      <c r="E257" s="56">
        <v>59500</v>
      </c>
      <c r="F257" s="56">
        <v>564.66999999999996</v>
      </c>
      <c r="G257" s="56">
        <v>4017.4300000000003</v>
      </c>
      <c r="H257" s="56">
        <v>0</v>
      </c>
      <c r="I257" s="56">
        <f t="shared" si="46"/>
        <v>4017.4300000000003</v>
      </c>
      <c r="J257" s="56">
        <f t="shared" si="47"/>
        <v>55482.57</v>
      </c>
      <c r="K257" s="57">
        <f t="shared" si="48"/>
        <v>0.93248016806722689</v>
      </c>
      <c r="L257" s="57">
        <f t="shared" si="49"/>
        <v>-0.99050974789915969</v>
      </c>
      <c r="M257" s="57">
        <f t="shared" si="50"/>
        <v>-0.18976201680672258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201</v>
      </c>
      <c r="C258" s="51" t="s">
        <v>202</v>
      </c>
      <c r="D258" s="56">
        <v>7960</v>
      </c>
      <c r="E258" s="56">
        <v>132957.4</v>
      </c>
      <c r="F258" s="56">
        <v>7261.67</v>
      </c>
      <c r="G258" s="56">
        <v>7261.67</v>
      </c>
      <c r="H258" s="56">
        <v>431.96000000000004</v>
      </c>
      <c r="I258" s="56">
        <f t="shared" si="46"/>
        <v>7693.63</v>
      </c>
      <c r="J258" s="56">
        <f t="shared" si="47"/>
        <v>125263.76999999999</v>
      </c>
      <c r="K258" s="57">
        <f t="shared" si="48"/>
        <v>0.94213462357115885</v>
      </c>
      <c r="L258" s="57">
        <f t="shared" si="49"/>
        <v>-0.94538348373238346</v>
      </c>
      <c r="M258" s="57">
        <f t="shared" si="50"/>
        <v>-0.34460180478860142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205</v>
      </c>
      <c r="C259" s="51" t="s">
        <v>206</v>
      </c>
      <c r="D259" s="56">
        <v>0</v>
      </c>
      <c r="E259" s="56">
        <v>5400</v>
      </c>
      <c r="F259" s="56">
        <v>0</v>
      </c>
      <c r="G259" s="56">
        <v>0</v>
      </c>
      <c r="H259" s="56">
        <v>0</v>
      </c>
      <c r="I259" s="56">
        <f t="shared" ref="I259:I306" si="61">SUM(G259:H259)</f>
        <v>0</v>
      </c>
      <c r="J259" s="56">
        <f t="shared" ref="J259:J306" si="62">E259-I259</f>
        <v>5400</v>
      </c>
      <c r="K259" s="57">
        <f t="shared" ref="K259:K306" si="63">IF(E259=0,"NA",J259/E259)</f>
        <v>1</v>
      </c>
      <c r="L259" s="57">
        <f t="shared" ref="L259:L306" si="64">IF(E259=0,"NA",(  ( F259 - (E259/$L$6)) / (E259/$L$6)))</f>
        <v>-1</v>
      </c>
      <c r="M259" s="57">
        <f t="shared" ref="M259:M306" si="65">IF(E259=0,"NA",(  ( G259 - ($M$6*(E259/12))) / ($M$6*(E259/12))))</f>
        <v>-1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207</v>
      </c>
      <c r="C260" s="51" t="s">
        <v>208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61"/>
        <v>0</v>
      </c>
      <c r="J260" s="56">
        <f t="shared" si="62"/>
        <v>0</v>
      </c>
      <c r="K260" s="57" t="str">
        <f t="shared" si="63"/>
        <v>NA</v>
      </c>
      <c r="L260" s="57" t="str">
        <f t="shared" si="64"/>
        <v>NA</v>
      </c>
      <c r="M260" s="57" t="str">
        <f t="shared" si="65"/>
        <v>NA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209</v>
      </c>
      <c r="C261" s="51" t="s">
        <v>210</v>
      </c>
      <c r="D261" s="56">
        <v>0</v>
      </c>
      <c r="E261" s="56">
        <v>13585</v>
      </c>
      <c r="F261" s="56">
        <v>944.3</v>
      </c>
      <c r="G261" s="56">
        <v>1614.37</v>
      </c>
      <c r="H261" s="56">
        <v>0</v>
      </c>
      <c r="I261" s="56">
        <f t="shared" si="61"/>
        <v>1614.37</v>
      </c>
      <c r="J261" s="56">
        <f t="shared" si="62"/>
        <v>11970.630000000001</v>
      </c>
      <c r="K261" s="57">
        <f t="shared" si="63"/>
        <v>0.8811652557968348</v>
      </c>
      <c r="L261" s="57">
        <f t="shared" si="64"/>
        <v>-0.93048951048951056</v>
      </c>
      <c r="M261" s="57">
        <f t="shared" si="65"/>
        <v>0.42601693043798305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213</v>
      </c>
      <c r="C262" s="51" t="s">
        <v>214</v>
      </c>
      <c r="D262" s="56">
        <v>0</v>
      </c>
      <c r="E262" s="56">
        <v>158120</v>
      </c>
      <c r="F262" s="56">
        <v>1267.9499999999998</v>
      </c>
      <c r="G262" s="56">
        <v>1267.9499999999998</v>
      </c>
      <c r="H262" s="56">
        <v>39.99</v>
      </c>
      <c r="I262" s="56">
        <f t="shared" si="61"/>
        <v>1307.9399999999998</v>
      </c>
      <c r="J262" s="56">
        <f t="shared" si="62"/>
        <v>156812.06</v>
      </c>
      <c r="K262" s="57">
        <f t="shared" si="63"/>
        <v>0.991728181128257</v>
      </c>
      <c r="L262" s="57">
        <f t="shared" si="64"/>
        <v>-0.991981090311156</v>
      </c>
      <c r="M262" s="57">
        <f t="shared" si="65"/>
        <v>-0.90377308373387311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221</v>
      </c>
      <c r="C263" s="51" t="s">
        <v>222</v>
      </c>
      <c r="D263" s="56">
        <v>0</v>
      </c>
      <c r="E263" s="56">
        <v>2000</v>
      </c>
      <c r="F263" s="56">
        <v>0</v>
      </c>
      <c r="G263" s="56">
        <v>0</v>
      </c>
      <c r="H263" s="56">
        <v>0</v>
      </c>
      <c r="I263" s="56">
        <f t="shared" si="61"/>
        <v>0</v>
      </c>
      <c r="J263" s="56">
        <f t="shared" si="62"/>
        <v>2000</v>
      </c>
      <c r="K263" s="57">
        <f t="shared" si="63"/>
        <v>1</v>
      </c>
      <c r="L263" s="57">
        <f t="shared" si="64"/>
        <v>-1</v>
      </c>
      <c r="M263" s="57">
        <f t="shared" si="65"/>
        <v>-1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231</v>
      </c>
      <c r="C264" s="51" t="s">
        <v>232</v>
      </c>
      <c r="D264" s="56">
        <v>0</v>
      </c>
      <c r="E264" s="56">
        <v>30000</v>
      </c>
      <c r="F264" s="56">
        <v>700</v>
      </c>
      <c r="G264" s="56">
        <v>700</v>
      </c>
      <c r="H264" s="56">
        <v>0</v>
      </c>
      <c r="I264" s="56">
        <f t="shared" si="61"/>
        <v>700</v>
      </c>
      <c r="J264" s="56">
        <f t="shared" si="62"/>
        <v>29300</v>
      </c>
      <c r="K264" s="57">
        <f t="shared" si="63"/>
        <v>0.97666666666666668</v>
      </c>
      <c r="L264" s="57">
        <f t="shared" si="64"/>
        <v>-0.97666666666666668</v>
      </c>
      <c r="M264" s="57">
        <f t="shared" si="65"/>
        <v>-0.72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321</v>
      </c>
      <c r="C265" s="51" t="s">
        <v>322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61"/>
        <v>0</v>
      </c>
      <c r="J265" s="56">
        <f t="shared" si="62"/>
        <v>0</v>
      </c>
      <c r="K265" s="57" t="str">
        <f t="shared" si="63"/>
        <v>NA</v>
      </c>
      <c r="L265" s="57" t="str">
        <f t="shared" si="64"/>
        <v>NA</v>
      </c>
      <c r="M265" s="57" t="str">
        <f t="shared" si="65"/>
        <v>NA</v>
      </c>
      <c r="R265" s="53"/>
      <c r="S265" s="53"/>
      <c r="T265" s="53"/>
      <c r="U265" s="53"/>
      <c r="V265" s="53"/>
    </row>
    <row r="266" spans="1:22" s="51" customFormat="1" x14ac:dyDescent="0.2">
      <c r="A266" s="63" t="s">
        <v>479</v>
      </c>
      <c r="B266" s="63"/>
      <c r="C266" s="63"/>
      <c r="D266" s="64">
        <v>-4405990</v>
      </c>
      <c r="E266" s="64">
        <v>5879548.0700000003</v>
      </c>
      <c r="F266" s="64">
        <v>398160.37</v>
      </c>
      <c r="G266" s="64">
        <v>744196.89000000013</v>
      </c>
      <c r="H266" s="64">
        <v>60659.81</v>
      </c>
      <c r="I266" s="64">
        <f t="shared" si="61"/>
        <v>804856.70000000019</v>
      </c>
      <c r="J266" s="64">
        <f t="shared" si="62"/>
        <v>5074691.37</v>
      </c>
      <c r="K266" s="65">
        <f t="shared" si="63"/>
        <v>0.86310908756631699</v>
      </c>
      <c r="L266" s="65">
        <f t="shared" si="64"/>
        <v>-0.93228044651397834</v>
      </c>
      <c r="M266" s="65">
        <f t="shared" si="65"/>
        <v>0.51888590307928228</v>
      </c>
      <c r="R266" s="53"/>
      <c r="S266" s="53"/>
      <c r="T266" s="53"/>
      <c r="U266" s="53"/>
      <c r="V266" s="53"/>
    </row>
    <row r="267" spans="1:22" s="51" customFormat="1" x14ac:dyDescent="0.2">
      <c r="A267" s="51" t="s">
        <v>282</v>
      </c>
      <c r="B267" s="51" t="s">
        <v>283</v>
      </c>
      <c r="C267" s="51" t="s">
        <v>284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61"/>
        <v>0</v>
      </c>
      <c r="J267" s="56">
        <f t="shared" si="62"/>
        <v>0</v>
      </c>
      <c r="K267" s="57" t="str">
        <f t="shared" si="63"/>
        <v>NA</v>
      </c>
      <c r="L267" s="57" t="str">
        <f t="shared" si="64"/>
        <v>NA</v>
      </c>
      <c r="M267" s="57" t="str">
        <f t="shared" si="65"/>
        <v>NA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285</v>
      </c>
      <c r="C268" s="51" t="s">
        <v>286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61"/>
        <v>0</v>
      </c>
      <c r="J268" s="56">
        <f t="shared" si="62"/>
        <v>0</v>
      </c>
      <c r="K268" s="57" t="str">
        <f t="shared" si="63"/>
        <v>NA</v>
      </c>
      <c r="L268" s="57" t="str">
        <f t="shared" si="64"/>
        <v>NA</v>
      </c>
      <c r="M268" s="57" t="str">
        <f t="shared" si="65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265</v>
      </c>
      <c r="C269" s="51" t="s">
        <v>266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61"/>
        <v>0</v>
      </c>
      <c r="J269" s="56">
        <f t="shared" si="62"/>
        <v>0</v>
      </c>
      <c r="K269" s="57" t="str">
        <f t="shared" si="63"/>
        <v>NA</v>
      </c>
      <c r="L269" s="57" t="str">
        <f t="shared" si="64"/>
        <v>NA</v>
      </c>
      <c r="M269" s="57" t="str">
        <f t="shared" si="65"/>
        <v>NA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119</v>
      </c>
      <c r="C270" s="51" t="s">
        <v>120</v>
      </c>
      <c r="D270" s="56">
        <v>0</v>
      </c>
      <c r="E270" s="56">
        <v>0</v>
      </c>
      <c r="F270" s="56">
        <v>8331.66</v>
      </c>
      <c r="G270" s="56">
        <v>16663.32</v>
      </c>
      <c r="H270" s="56">
        <v>0</v>
      </c>
      <c r="I270" s="56">
        <f t="shared" si="61"/>
        <v>16663.32</v>
      </c>
      <c r="J270" s="56">
        <f t="shared" si="62"/>
        <v>-16663.32</v>
      </c>
      <c r="K270" s="57" t="str">
        <f t="shared" si="63"/>
        <v>NA</v>
      </c>
      <c r="L270" s="57" t="str">
        <f t="shared" si="64"/>
        <v>NA</v>
      </c>
      <c r="M270" s="57" t="str">
        <f t="shared" si="65"/>
        <v>NA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137</v>
      </c>
      <c r="C271" s="51" t="s">
        <v>138</v>
      </c>
      <c r="D271" s="56">
        <v>0</v>
      </c>
      <c r="E271" s="56">
        <v>62606.58</v>
      </c>
      <c r="F271" s="56">
        <v>13841.76</v>
      </c>
      <c r="G271" s="56">
        <v>27683.52</v>
      </c>
      <c r="H271" s="56">
        <v>0</v>
      </c>
      <c r="I271" s="56">
        <f t="shared" si="61"/>
        <v>27683.52</v>
      </c>
      <c r="J271" s="56">
        <f t="shared" si="62"/>
        <v>34923.06</v>
      </c>
      <c r="K271" s="57">
        <f t="shared" si="63"/>
        <v>0.55781772459061008</v>
      </c>
      <c r="L271" s="57">
        <f t="shared" si="64"/>
        <v>-0.77890886229530498</v>
      </c>
      <c r="M271" s="57">
        <f t="shared" si="65"/>
        <v>4.3061873049126786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139</v>
      </c>
      <c r="C272" s="51" t="s">
        <v>140</v>
      </c>
      <c r="D272" s="56">
        <v>0</v>
      </c>
      <c r="E272" s="56">
        <v>0</v>
      </c>
      <c r="F272" s="56">
        <v>91761.08</v>
      </c>
      <c r="G272" s="56">
        <v>192250.96</v>
      </c>
      <c r="H272" s="56">
        <v>0</v>
      </c>
      <c r="I272" s="56">
        <f t="shared" si="61"/>
        <v>192250.96</v>
      </c>
      <c r="J272" s="56">
        <f t="shared" si="62"/>
        <v>-192250.96</v>
      </c>
      <c r="K272" s="57" t="str">
        <f t="shared" si="63"/>
        <v>NA</v>
      </c>
      <c r="L272" s="57" t="str">
        <f t="shared" si="64"/>
        <v>NA</v>
      </c>
      <c r="M272" s="57" t="str">
        <f t="shared" si="65"/>
        <v>NA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141</v>
      </c>
      <c r="C273" s="51" t="s">
        <v>142</v>
      </c>
      <c r="D273" s="56">
        <v>1700000</v>
      </c>
      <c r="E273" s="56">
        <v>2411172.35</v>
      </c>
      <c r="F273" s="56">
        <v>0</v>
      </c>
      <c r="G273" s="56">
        <v>0</v>
      </c>
      <c r="H273" s="56">
        <v>0</v>
      </c>
      <c r="I273" s="56">
        <f t="shared" si="61"/>
        <v>0</v>
      </c>
      <c r="J273" s="56">
        <f t="shared" si="62"/>
        <v>2411172.35</v>
      </c>
      <c r="K273" s="57">
        <f t="shared" si="63"/>
        <v>1</v>
      </c>
      <c r="L273" s="57">
        <f t="shared" si="64"/>
        <v>-1</v>
      </c>
      <c r="M273" s="57">
        <f t="shared" si="65"/>
        <v>-1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145</v>
      </c>
      <c r="C274" s="51" t="s">
        <v>146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61"/>
        <v>0</v>
      </c>
      <c r="J274" s="56">
        <f t="shared" si="62"/>
        <v>0</v>
      </c>
      <c r="K274" s="57" t="str">
        <f t="shared" si="63"/>
        <v>NA</v>
      </c>
      <c r="L274" s="57" t="str">
        <f t="shared" si="64"/>
        <v>NA</v>
      </c>
      <c r="M274" s="57" t="str">
        <f t="shared" si="65"/>
        <v>NA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147</v>
      </c>
      <c r="C275" s="51" t="s">
        <v>148</v>
      </c>
      <c r="D275" s="56">
        <v>0</v>
      </c>
      <c r="E275" s="56">
        <v>0</v>
      </c>
      <c r="F275" s="56">
        <v>19990</v>
      </c>
      <c r="G275" s="56">
        <v>39980</v>
      </c>
      <c r="H275" s="56">
        <v>0</v>
      </c>
      <c r="I275" s="56">
        <f t="shared" si="61"/>
        <v>39980</v>
      </c>
      <c r="J275" s="56">
        <f t="shared" si="62"/>
        <v>-39980</v>
      </c>
      <c r="K275" s="57" t="str">
        <f t="shared" si="63"/>
        <v>NA</v>
      </c>
      <c r="L275" s="57" t="str">
        <f t="shared" si="64"/>
        <v>NA</v>
      </c>
      <c r="M275" s="57" t="str">
        <f t="shared" si="65"/>
        <v>NA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149</v>
      </c>
      <c r="C276" s="51" t="s">
        <v>150</v>
      </c>
      <c r="D276" s="56">
        <v>0</v>
      </c>
      <c r="E276" s="56">
        <v>0</v>
      </c>
      <c r="F276" s="56">
        <v>1596.1399999999999</v>
      </c>
      <c r="G276" s="56">
        <v>3315.87</v>
      </c>
      <c r="H276" s="56">
        <v>0</v>
      </c>
      <c r="I276" s="56">
        <f t="shared" si="61"/>
        <v>3315.87</v>
      </c>
      <c r="J276" s="56">
        <f t="shared" si="62"/>
        <v>-3315.87</v>
      </c>
      <c r="K276" s="57" t="str">
        <f t="shared" si="63"/>
        <v>NA</v>
      </c>
      <c r="L276" s="57" t="str">
        <f t="shared" si="64"/>
        <v>NA</v>
      </c>
      <c r="M276" s="57" t="str">
        <f t="shared" si="65"/>
        <v>NA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151</v>
      </c>
      <c r="C277" s="51" t="s">
        <v>152</v>
      </c>
      <c r="D277" s="56">
        <v>0</v>
      </c>
      <c r="E277" s="56">
        <v>0</v>
      </c>
      <c r="F277" s="56">
        <v>23675.600000000002</v>
      </c>
      <c r="G277" s="56">
        <v>48674.36</v>
      </c>
      <c r="H277" s="56">
        <v>0</v>
      </c>
      <c r="I277" s="56">
        <f t="shared" si="61"/>
        <v>48674.36</v>
      </c>
      <c r="J277" s="56">
        <f t="shared" si="62"/>
        <v>-48674.36</v>
      </c>
      <c r="K277" s="57" t="str">
        <f t="shared" si="63"/>
        <v>NA</v>
      </c>
      <c r="L277" s="57" t="str">
        <f t="shared" si="64"/>
        <v>NA</v>
      </c>
      <c r="M277" s="57" t="str">
        <f t="shared" si="65"/>
        <v>NA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167</v>
      </c>
      <c r="C278" s="51" t="s">
        <v>168</v>
      </c>
      <c r="D278" s="56">
        <v>45050</v>
      </c>
      <c r="E278" s="56">
        <v>101521.99999999999</v>
      </c>
      <c r="F278" s="56">
        <v>1507.3</v>
      </c>
      <c r="G278" s="56">
        <v>3159.33</v>
      </c>
      <c r="H278" s="56">
        <v>0</v>
      </c>
      <c r="I278" s="56">
        <f t="shared" si="61"/>
        <v>3159.33</v>
      </c>
      <c r="J278" s="56">
        <f t="shared" si="62"/>
        <v>98362.669999999984</v>
      </c>
      <c r="K278" s="57">
        <f t="shared" si="63"/>
        <v>0.96888034120683197</v>
      </c>
      <c r="L278" s="57">
        <f t="shared" si="64"/>
        <v>-0.98515297176966565</v>
      </c>
      <c r="M278" s="57">
        <f t="shared" si="65"/>
        <v>-0.62656409448198414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169</v>
      </c>
      <c r="C279" s="51" t="s">
        <v>170</v>
      </c>
      <c r="D279" s="56">
        <v>26102645</v>
      </c>
      <c r="E279" s="56">
        <v>905710.7699999999</v>
      </c>
      <c r="F279" s="56">
        <v>0</v>
      </c>
      <c r="G279" s="56">
        <v>0</v>
      </c>
      <c r="H279" s="56">
        <v>0</v>
      </c>
      <c r="I279" s="56">
        <f t="shared" si="61"/>
        <v>0</v>
      </c>
      <c r="J279" s="56">
        <f t="shared" si="62"/>
        <v>905710.7699999999</v>
      </c>
      <c r="K279" s="57">
        <f t="shared" si="63"/>
        <v>1</v>
      </c>
      <c r="L279" s="57">
        <f t="shared" si="64"/>
        <v>-1</v>
      </c>
      <c r="M279" s="57">
        <f t="shared" si="65"/>
        <v>-1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477</v>
      </c>
      <c r="C280" s="51" t="s">
        <v>478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61"/>
        <v>0</v>
      </c>
      <c r="J280" s="56">
        <f t="shared" si="62"/>
        <v>0</v>
      </c>
      <c r="K280" s="57" t="str">
        <f t="shared" si="63"/>
        <v>NA</v>
      </c>
      <c r="L280" s="57" t="str">
        <f t="shared" si="64"/>
        <v>NA</v>
      </c>
      <c r="M280" s="57" t="str">
        <f t="shared" si="65"/>
        <v>NA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181</v>
      </c>
      <c r="C281" s="51" t="s">
        <v>182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61"/>
        <v>0</v>
      </c>
      <c r="J281" s="56">
        <f t="shared" si="62"/>
        <v>0</v>
      </c>
      <c r="K281" s="57" t="str">
        <f t="shared" si="63"/>
        <v>NA</v>
      </c>
      <c r="L281" s="57" t="str">
        <f t="shared" si="64"/>
        <v>NA</v>
      </c>
      <c r="M281" s="57" t="str">
        <f t="shared" si="65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185</v>
      </c>
      <c r="C282" s="51" t="s">
        <v>186</v>
      </c>
      <c r="D282" s="56">
        <v>275433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61"/>
        <v>0</v>
      </c>
      <c r="J282" s="56">
        <f t="shared" si="62"/>
        <v>0</v>
      </c>
      <c r="K282" s="57" t="str">
        <f t="shared" si="63"/>
        <v>NA</v>
      </c>
      <c r="L282" s="57" t="str">
        <f t="shared" si="64"/>
        <v>NA</v>
      </c>
      <c r="M282" s="57" t="str">
        <f t="shared" si="65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193</v>
      </c>
      <c r="C283" s="51" t="s">
        <v>194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61"/>
        <v>0</v>
      </c>
      <c r="J283" s="56">
        <f t="shared" si="62"/>
        <v>0</v>
      </c>
      <c r="K283" s="57" t="str">
        <f t="shared" si="63"/>
        <v>NA</v>
      </c>
      <c r="L283" s="57" t="str">
        <f t="shared" si="64"/>
        <v>NA</v>
      </c>
      <c r="M283" s="57" t="str">
        <f t="shared" si="65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199</v>
      </c>
      <c r="C284" s="51" t="s">
        <v>200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61"/>
        <v>0</v>
      </c>
      <c r="J284" s="56">
        <f t="shared" si="62"/>
        <v>0</v>
      </c>
      <c r="K284" s="57" t="str">
        <f t="shared" si="63"/>
        <v>NA</v>
      </c>
      <c r="L284" s="57" t="str">
        <f t="shared" si="64"/>
        <v>NA</v>
      </c>
      <c r="M284" s="57" t="str">
        <f t="shared" si="65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201</v>
      </c>
      <c r="C285" s="51" t="s">
        <v>202</v>
      </c>
      <c r="D285" s="56">
        <v>15000</v>
      </c>
      <c r="E285" s="56">
        <v>15000</v>
      </c>
      <c r="F285" s="56">
        <v>0</v>
      </c>
      <c r="G285" s="56">
        <v>1327.49</v>
      </c>
      <c r="H285" s="56">
        <v>91.930000000000064</v>
      </c>
      <c r="I285" s="56">
        <f t="shared" si="61"/>
        <v>1419.42</v>
      </c>
      <c r="J285" s="56">
        <f t="shared" si="62"/>
        <v>13580.58</v>
      </c>
      <c r="K285" s="57">
        <f t="shared" si="63"/>
        <v>0.90537199999999995</v>
      </c>
      <c r="L285" s="57">
        <f t="shared" si="64"/>
        <v>-1</v>
      </c>
      <c r="M285" s="57">
        <f t="shared" si="65"/>
        <v>6.1992000000000005E-2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205</v>
      </c>
      <c r="C286" s="51" t="s">
        <v>206</v>
      </c>
      <c r="D286" s="56">
        <v>845000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61"/>
        <v>0</v>
      </c>
      <c r="J286" s="56">
        <f t="shared" si="62"/>
        <v>0</v>
      </c>
      <c r="K286" s="57" t="str">
        <f t="shared" si="63"/>
        <v>NA</v>
      </c>
      <c r="L286" s="57" t="str">
        <f t="shared" si="64"/>
        <v>NA</v>
      </c>
      <c r="M286" s="57" t="str">
        <f t="shared" si="65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207</v>
      </c>
      <c r="C287" s="51" t="s">
        <v>208</v>
      </c>
      <c r="D287" s="56">
        <v>1396752.5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61"/>
        <v>0</v>
      </c>
      <c r="J287" s="56">
        <f t="shared" si="62"/>
        <v>0</v>
      </c>
      <c r="K287" s="57" t="str">
        <f t="shared" si="63"/>
        <v>NA</v>
      </c>
      <c r="L287" s="57" t="str">
        <f t="shared" si="64"/>
        <v>NA</v>
      </c>
      <c r="M287" s="57" t="str">
        <f t="shared" si="65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209</v>
      </c>
      <c r="C288" s="51" t="s">
        <v>210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61"/>
        <v>0</v>
      </c>
      <c r="J288" s="56">
        <f t="shared" si="62"/>
        <v>0</v>
      </c>
      <c r="K288" s="57" t="str">
        <f t="shared" si="63"/>
        <v>NA</v>
      </c>
      <c r="L288" s="57" t="str">
        <f t="shared" si="64"/>
        <v>NA</v>
      </c>
      <c r="M288" s="57" t="str">
        <f t="shared" si="65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213</v>
      </c>
      <c r="C289" s="51" t="s">
        <v>214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61"/>
        <v>0</v>
      </c>
      <c r="J289" s="56">
        <f t="shared" si="62"/>
        <v>0</v>
      </c>
      <c r="K289" s="57" t="str">
        <f t="shared" si="63"/>
        <v>NA</v>
      </c>
      <c r="L289" s="57" t="str">
        <f t="shared" si="64"/>
        <v>NA</v>
      </c>
      <c r="M289" s="57" t="str">
        <f t="shared" si="65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231</v>
      </c>
      <c r="C290" s="51" t="s">
        <v>232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61"/>
        <v>0</v>
      </c>
      <c r="J290" s="56">
        <f t="shared" si="62"/>
        <v>0</v>
      </c>
      <c r="K290" s="57" t="str">
        <f t="shared" si="63"/>
        <v>NA</v>
      </c>
      <c r="L290" s="57" t="str">
        <f t="shared" si="64"/>
        <v>NA</v>
      </c>
      <c r="M290" s="57" t="str">
        <f t="shared" si="65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321</v>
      </c>
      <c r="C291" s="51" t="s">
        <v>322</v>
      </c>
      <c r="D291" s="56">
        <v>20920629</v>
      </c>
      <c r="E291" s="56">
        <v>47107349.200000003</v>
      </c>
      <c r="F291" s="56">
        <v>0</v>
      </c>
      <c r="G291" s="56">
        <v>0</v>
      </c>
      <c r="H291" s="56">
        <v>0</v>
      </c>
      <c r="I291" s="56">
        <f t="shared" si="61"/>
        <v>0</v>
      </c>
      <c r="J291" s="56">
        <f t="shared" si="62"/>
        <v>47107349.200000003</v>
      </c>
      <c r="K291" s="57">
        <f t="shared" si="63"/>
        <v>1</v>
      </c>
      <c r="L291" s="57">
        <f t="shared" si="64"/>
        <v>-1</v>
      </c>
      <c r="M291" s="57">
        <f t="shared" si="65"/>
        <v>-1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233</v>
      </c>
      <c r="C292" s="51" t="s">
        <v>234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61"/>
        <v>0</v>
      </c>
      <c r="J292" s="56">
        <f t="shared" si="62"/>
        <v>0</v>
      </c>
      <c r="K292" s="57" t="str">
        <f t="shared" si="63"/>
        <v>NA</v>
      </c>
      <c r="L292" s="57" t="str">
        <f t="shared" si="64"/>
        <v>NA</v>
      </c>
      <c r="M292" s="57" t="str">
        <f t="shared" si="65"/>
        <v>NA</v>
      </c>
      <c r="R292" s="53"/>
      <c r="S292" s="53"/>
      <c r="T292" s="53"/>
      <c r="U292" s="53"/>
      <c r="V292" s="53"/>
    </row>
    <row r="293" spans="1:22" s="51" customFormat="1" x14ac:dyDescent="0.2">
      <c r="A293" s="63" t="s">
        <v>323</v>
      </c>
      <c r="B293" s="63"/>
      <c r="C293" s="63"/>
      <c r="D293" s="64">
        <v>51300509.5</v>
      </c>
      <c r="E293" s="64">
        <v>50603360.900000006</v>
      </c>
      <c r="F293" s="64">
        <v>160703.54</v>
      </c>
      <c r="G293" s="64">
        <v>333054.84999999998</v>
      </c>
      <c r="H293" s="64">
        <v>91.930000000000064</v>
      </c>
      <c r="I293" s="64">
        <f t="shared" si="61"/>
        <v>333146.77999999997</v>
      </c>
      <c r="J293" s="64">
        <f t="shared" si="62"/>
        <v>50270214.120000005</v>
      </c>
      <c r="K293" s="65">
        <f t="shared" si="63"/>
        <v>0.99341650882323107</v>
      </c>
      <c r="L293" s="65">
        <f t="shared" si="64"/>
        <v>-0.99682425164768063</v>
      </c>
      <c r="M293" s="65">
        <f t="shared" si="65"/>
        <v>-0.92101990601181594</v>
      </c>
      <c r="R293" s="53"/>
      <c r="S293" s="53"/>
      <c r="T293" s="53"/>
      <c r="U293" s="53"/>
      <c r="V293" s="53"/>
    </row>
    <row r="294" spans="1:22" s="51" customFormat="1" x14ac:dyDescent="0.2">
      <c r="A294" s="51" t="s">
        <v>324</v>
      </c>
      <c r="B294" s="51" t="s">
        <v>106</v>
      </c>
      <c r="C294" s="51" t="s">
        <v>105</v>
      </c>
      <c r="D294" s="56">
        <v>0</v>
      </c>
      <c r="E294" s="56">
        <v>0</v>
      </c>
      <c r="F294" s="56">
        <v>465.65</v>
      </c>
      <c r="G294" s="56">
        <v>465.65</v>
      </c>
      <c r="H294" s="56">
        <v>0</v>
      </c>
      <c r="I294" s="56">
        <f t="shared" si="61"/>
        <v>465.65</v>
      </c>
      <c r="J294" s="56">
        <f t="shared" si="62"/>
        <v>-465.65</v>
      </c>
      <c r="K294" s="57" t="str">
        <f t="shared" si="63"/>
        <v>NA</v>
      </c>
      <c r="L294" s="57" t="str">
        <f t="shared" si="64"/>
        <v>NA</v>
      </c>
      <c r="M294" s="57" t="str">
        <f t="shared" si="65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115</v>
      </c>
      <c r="C295" s="51" t="s">
        <v>116</v>
      </c>
      <c r="D295" s="56">
        <v>0</v>
      </c>
      <c r="E295" s="56">
        <v>0</v>
      </c>
      <c r="F295" s="56">
        <v>10736.5</v>
      </c>
      <c r="G295" s="56">
        <v>10736.5</v>
      </c>
      <c r="H295" s="56">
        <v>0</v>
      </c>
      <c r="I295" s="56">
        <f t="shared" si="61"/>
        <v>10736.5</v>
      </c>
      <c r="J295" s="56">
        <f t="shared" si="62"/>
        <v>-10736.5</v>
      </c>
      <c r="K295" s="57" t="str">
        <f t="shared" si="63"/>
        <v>NA</v>
      </c>
      <c r="L295" s="57" t="str">
        <f t="shared" si="64"/>
        <v>NA</v>
      </c>
      <c r="M295" s="57" t="str">
        <f t="shared" si="65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325</v>
      </c>
      <c r="C296" s="51" t="s">
        <v>326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61"/>
        <v>0</v>
      </c>
      <c r="J296" s="56">
        <f t="shared" si="62"/>
        <v>0</v>
      </c>
      <c r="K296" s="57" t="str">
        <f t="shared" si="63"/>
        <v>NA</v>
      </c>
      <c r="L296" s="57" t="str">
        <f t="shared" si="64"/>
        <v>NA</v>
      </c>
      <c r="M296" s="57" t="str">
        <f t="shared" si="6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119</v>
      </c>
      <c r="C297" s="51" t="s">
        <v>120</v>
      </c>
      <c r="D297" s="56">
        <v>0</v>
      </c>
      <c r="E297" s="56">
        <v>0</v>
      </c>
      <c r="F297" s="56">
        <v>14799.92</v>
      </c>
      <c r="G297" s="56">
        <v>23502</v>
      </c>
      <c r="H297" s="56">
        <v>0</v>
      </c>
      <c r="I297" s="56">
        <f t="shared" si="61"/>
        <v>23502</v>
      </c>
      <c r="J297" s="56">
        <f t="shared" si="62"/>
        <v>-23502</v>
      </c>
      <c r="K297" s="57" t="str">
        <f t="shared" si="63"/>
        <v>NA</v>
      </c>
      <c r="L297" s="57" t="str">
        <f t="shared" si="64"/>
        <v>NA</v>
      </c>
      <c r="M297" s="57" t="str">
        <f t="shared" si="65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239</v>
      </c>
      <c r="C298" s="51" t="s">
        <v>240</v>
      </c>
      <c r="D298" s="56">
        <v>0</v>
      </c>
      <c r="E298" s="56">
        <v>0</v>
      </c>
      <c r="F298" s="56">
        <v>15323.34</v>
      </c>
      <c r="G298" s="56">
        <v>30646.68</v>
      </c>
      <c r="H298" s="56">
        <v>0</v>
      </c>
      <c r="I298" s="56">
        <f t="shared" si="61"/>
        <v>30646.68</v>
      </c>
      <c r="J298" s="56">
        <f t="shared" si="62"/>
        <v>-30646.68</v>
      </c>
      <c r="K298" s="57" t="str">
        <f t="shared" si="63"/>
        <v>NA</v>
      </c>
      <c r="L298" s="57" t="str">
        <f t="shared" si="64"/>
        <v>NA</v>
      </c>
      <c r="M298" s="57" t="str">
        <f t="shared" si="65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137</v>
      </c>
      <c r="C299" s="51" t="s">
        <v>138</v>
      </c>
      <c r="D299" s="56">
        <v>0</v>
      </c>
      <c r="E299" s="56">
        <v>0</v>
      </c>
      <c r="F299" s="56">
        <v>0</v>
      </c>
      <c r="G299" s="56">
        <v>0</v>
      </c>
      <c r="H299" s="56">
        <v>0</v>
      </c>
      <c r="I299" s="56">
        <f t="shared" si="61"/>
        <v>0</v>
      </c>
      <c r="J299" s="56">
        <f t="shared" si="62"/>
        <v>0</v>
      </c>
      <c r="K299" s="57" t="str">
        <f t="shared" si="63"/>
        <v>NA</v>
      </c>
      <c r="L299" s="57" t="str">
        <f t="shared" si="64"/>
        <v>NA</v>
      </c>
      <c r="M299" s="57" t="str">
        <f t="shared" si="65"/>
        <v>NA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141</v>
      </c>
      <c r="C300" s="51" t="s">
        <v>142</v>
      </c>
      <c r="D300" s="56">
        <v>1500000</v>
      </c>
      <c r="E300" s="56">
        <v>5477143.0599999968</v>
      </c>
      <c r="F300" s="56">
        <v>0</v>
      </c>
      <c r="G300" s="56">
        <v>0</v>
      </c>
      <c r="H300" s="56">
        <v>0</v>
      </c>
      <c r="I300" s="56">
        <f t="shared" si="61"/>
        <v>0</v>
      </c>
      <c r="J300" s="56">
        <f t="shared" si="62"/>
        <v>5477143.0599999968</v>
      </c>
      <c r="K300" s="57">
        <f t="shared" si="63"/>
        <v>1</v>
      </c>
      <c r="L300" s="57">
        <f t="shared" si="64"/>
        <v>-1</v>
      </c>
      <c r="M300" s="57">
        <f t="shared" si="65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147</v>
      </c>
      <c r="C301" s="51" t="s">
        <v>148</v>
      </c>
      <c r="D301" s="56">
        <v>0</v>
      </c>
      <c r="E301" s="56">
        <v>0</v>
      </c>
      <c r="F301" s="56">
        <v>10347.890000000001</v>
      </c>
      <c r="G301" s="56">
        <v>16322.890000000001</v>
      </c>
      <c r="H301" s="56">
        <v>0</v>
      </c>
      <c r="I301" s="56">
        <f t="shared" si="61"/>
        <v>16322.890000000001</v>
      </c>
      <c r="J301" s="56">
        <f t="shared" si="62"/>
        <v>-16322.890000000001</v>
      </c>
      <c r="K301" s="57" t="str">
        <f t="shared" si="63"/>
        <v>NA</v>
      </c>
      <c r="L301" s="57" t="str">
        <f t="shared" si="64"/>
        <v>NA</v>
      </c>
      <c r="M301" s="57" t="str">
        <f t="shared" si="65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149</v>
      </c>
      <c r="C302" s="51" t="s">
        <v>150</v>
      </c>
      <c r="D302" s="56">
        <v>0</v>
      </c>
      <c r="E302" s="56">
        <v>0</v>
      </c>
      <c r="F302" s="56">
        <v>568.13</v>
      </c>
      <c r="G302" s="56">
        <v>936.25000000000011</v>
      </c>
      <c r="H302" s="56">
        <v>0</v>
      </c>
      <c r="I302" s="56">
        <f t="shared" si="61"/>
        <v>936.25000000000011</v>
      </c>
      <c r="J302" s="56">
        <f t="shared" si="62"/>
        <v>-936.25000000000011</v>
      </c>
      <c r="K302" s="57" t="str">
        <f t="shared" si="63"/>
        <v>NA</v>
      </c>
      <c r="L302" s="57" t="str">
        <f t="shared" si="64"/>
        <v>NA</v>
      </c>
      <c r="M302" s="57" t="str">
        <f t="shared" si="65"/>
        <v>NA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151</v>
      </c>
      <c r="C303" s="51" t="s">
        <v>152</v>
      </c>
      <c r="D303" s="56">
        <v>0</v>
      </c>
      <c r="E303" s="56">
        <v>0</v>
      </c>
      <c r="F303" s="56">
        <v>8490.68</v>
      </c>
      <c r="G303" s="56">
        <v>13387.07</v>
      </c>
      <c r="H303" s="56">
        <v>0</v>
      </c>
      <c r="I303" s="56">
        <f t="shared" si="61"/>
        <v>13387.07</v>
      </c>
      <c r="J303" s="56">
        <f t="shared" si="62"/>
        <v>-13387.07</v>
      </c>
      <c r="K303" s="57" t="str">
        <f t="shared" si="63"/>
        <v>NA</v>
      </c>
      <c r="L303" s="57" t="str">
        <f t="shared" si="64"/>
        <v>NA</v>
      </c>
      <c r="M303" s="57" t="str">
        <f t="shared" si="65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165</v>
      </c>
      <c r="C304" s="51" t="s">
        <v>166</v>
      </c>
      <c r="D304" s="56">
        <v>0</v>
      </c>
      <c r="E304" s="56">
        <v>0</v>
      </c>
      <c r="F304" s="56">
        <v>858.92</v>
      </c>
      <c r="G304" s="56">
        <v>858.92</v>
      </c>
      <c r="H304" s="56">
        <v>0</v>
      </c>
      <c r="I304" s="56">
        <f t="shared" si="61"/>
        <v>858.92</v>
      </c>
      <c r="J304" s="56">
        <f t="shared" si="62"/>
        <v>-858.92</v>
      </c>
      <c r="K304" s="57" t="str">
        <f t="shared" si="63"/>
        <v>NA</v>
      </c>
      <c r="L304" s="57" t="str">
        <f t="shared" si="64"/>
        <v>NA</v>
      </c>
      <c r="M304" s="57" t="str">
        <f t="shared" si="65"/>
        <v>NA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167</v>
      </c>
      <c r="C305" s="51" t="s">
        <v>168</v>
      </c>
      <c r="D305" s="56">
        <v>39750</v>
      </c>
      <c r="E305" s="56">
        <v>145583.86000000004</v>
      </c>
      <c r="F305" s="56">
        <v>971.36</v>
      </c>
      <c r="G305" s="56">
        <v>1594.86</v>
      </c>
      <c r="H305" s="56">
        <v>0</v>
      </c>
      <c r="I305" s="56">
        <f t="shared" si="61"/>
        <v>1594.86</v>
      </c>
      <c r="J305" s="56">
        <f t="shared" si="62"/>
        <v>143989.00000000006</v>
      </c>
      <c r="K305" s="57">
        <f t="shared" si="63"/>
        <v>0.9890450768375012</v>
      </c>
      <c r="L305" s="57">
        <f t="shared" si="64"/>
        <v>-0.99332783180772932</v>
      </c>
      <c r="M305" s="57">
        <f t="shared" si="65"/>
        <v>-0.86854092205001299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169</v>
      </c>
      <c r="C306" s="51" t="s">
        <v>170</v>
      </c>
      <c r="D306" s="56">
        <v>26152645</v>
      </c>
      <c r="E306" s="56">
        <v>701148.47</v>
      </c>
      <c r="F306" s="56">
        <v>30000</v>
      </c>
      <c r="G306" s="56">
        <v>30000</v>
      </c>
      <c r="H306" s="56">
        <v>7000</v>
      </c>
      <c r="I306" s="56">
        <f t="shared" si="61"/>
        <v>37000</v>
      </c>
      <c r="J306" s="56">
        <f t="shared" si="62"/>
        <v>664148.47</v>
      </c>
      <c r="K306" s="57">
        <f t="shared" si="63"/>
        <v>0.94722943629899103</v>
      </c>
      <c r="L306" s="57">
        <f t="shared" si="64"/>
        <v>-0.9572130564586413</v>
      </c>
      <c r="M306" s="57">
        <f t="shared" si="65"/>
        <v>-0.48655667750369613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183</v>
      </c>
      <c r="C307" s="51" t="s">
        <v>184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ref="I307:I446" si="66">SUM(G307:H307)</f>
        <v>0</v>
      </c>
      <c r="J307" s="56">
        <f t="shared" ref="J307:J446" si="67">E307-I307</f>
        <v>0</v>
      </c>
      <c r="K307" s="57" t="str">
        <f t="shared" ref="K307:K446" si="68">IF(E307=0,"NA",J307/E307)</f>
        <v>NA</v>
      </c>
      <c r="L307" s="57" t="str">
        <f t="shared" ref="L307:L446" si="69">IF(E307=0,"NA",(  ( F307 - (E307/$L$6)) / (E307/$L$6)))</f>
        <v>NA</v>
      </c>
      <c r="M307" s="57" t="str">
        <f t="shared" ref="M307:M446" si="70">IF(E307=0,"NA",(  ( G307 - ($M$6*(E307/12))) / ($M$6*(E307/12))))</f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193</v>
      </c>
      <c r="C308" s="51" t="s">
        <v>194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66"/>
        <v>0</v>
      </c>
      <c r="J308" s="56">
        <f t="shared" si="67"/>
        <v>0</v>
      </c>
      <c r="K308" s="57" t="str">
        <f t="shared" si="68"/>
        <v>NA</v>
      </c>
      <c r="L308" s="57" t="str">
        <f t="shared" si="69"/>
        <v>NA</v>
      </c>
      <c r="M308" s="57" t="str">
        <f t="shared" si="70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199</v>
      </c>
      <c r="C309" s="51" t="s">
        <v>200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66"/>
        <v>0</v>
      </c>
      <c r="J309" s="56">
        <f t="shared" si="67"/>
        <v>0</v>
      </c>
      <c r="K309" s="57" t="str">
        <f t="shared" si="68"/>
        <v>NA</v>
      </c>
      <c r="L309" s="57" t="str">
        <f t="shared" si="69"/>
        <v>NA</v>
      </c>
      <c r="M309" s="57" t="str">
        <f t="shared" si="7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201</v>
      </c>
      <c r="C310" s="51" t="s">
        <v>202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66"/>
        <v>0</v>
      </c>
      <c r="J310" s="56">
        <f t="shared" si="67"/>
        <v>0</v>
      </c>
      <c r="K310" s="57" t="str">
        <f t="shared" si="68"/>
        <v>NA</v>
      </c>
      <c r="L310" s="57" t="str">
        <f t="shared" si="69"/>
        <v>NA</v>
      </c>
      <c r="M310" s="57" t="str">
        <f t="shared" si="70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207</v>
      </c>
      <c r="C311" s="51" t="s">
        <v>208</v>
      </c>
      <c r="D311" s="56">
        <v>0</v>
      </c>
      <c r="E311" s="56">
        <v>7000</v>
      </c>
      <c r="F311" s="56">
        <v>0</v>
      </c>
      <c r="G311" s="56">
        <v>0</v>
      </c>
      <c r="H311" s="56">
        <v>0</v>
      </c>
      <c r="I311" s="56">
        <f t="shared" si="66"/>
        <v>0</v>
      </c>
      <c r="J311" s="56">
        <f t="shared" si="67"/>
        <v>7000</v>
      </c>
      <c r="K311" s="57">
        <f t="shared" si="68"/>
        <v>1</v>
      </c>
      <c r="L311" s="57">
        <f t="shared" si="69"/>
        <v>-1</v>
      </c>
      <c r="M311" s="57">
        <f t="shared" si="70"/>
        <v>-1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209</v>
      </c>
      <c r="C312" s="51" t="s">
        <v>210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66"/>
        <v>0</v>
      </c>
      <c r="J312" s="56">
        <f t="shared" si="67"/>
        <v>0</v>
      </c>
      <c r="K312" s="57" t="str">
        <f t="shared" si="68"/>
        <v>NA</v>
      </c>
      <c r="L312" s="57" t="str">
        <f t="shared" si="69"/>
        <v>NA</v>
      </c>
      <c r="M312" s="57" t="str">
        <f t="shared" si="7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227</v>
      </c>
      <c r="C313" s="51" t="s">
        <v>228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66"/>
        <v>0</v>
      </c>
      <c r="J313" s="56">
        <f t="shared" si="67"/>
        <v>0</v>
      </c>
      <c r="K313" s="57" t="str">
        <f t="shared" si="68"/>
        <v>NA</v>
      </c>
      <c r="L313" s="57" t="str">
        <f t="shared" si="69"/>
        <v>NA</v>
      </c>
      <c r="M313" s="57" t="str">
        <f t="shared" si="70"/>
        <v>NA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231</v>
      </c>
      <c r="C314" s="51" t="s">
        <v>232</v>
      </c>
      <c r="D314" s="56">
        <v>0</v>
      </c>
      <c r="E314" s="56">
        <v>6000</v>
      </c>
      <c r="F314" s="56">
        <v>0</v>
      </c>
      <c r="G314" s="56">
        <v>0</v>
      </c>
      <c r="H314" s="56">
        <v>0</v>
      </c>
      <c r="I314" s="56">
        <f t="shared" si="66"/>
        <v>0</v>
      </c>
      <c r="J314" s="56">
        <f t="shared" si="67"/>
        <v>6000</v>
      </c>
      <c r="K314" s="57">
        <f t="shared" si="68"/>
        <v>1</v>
      </c>
      <c r="L314" s="57">
        <f t="shared" si="69"/>
        <v>-1</v>
      </c>
      <c r="M314" s="57">
        <f t="shared" si="70"/>
        <v>-1</v>
      </c>
      <c r="R314" s="53"/>
      <c r="S314" s="53"/>
      <c r="T314" s="53"/>
      <c r="U314" s="53"/>
      <c r="V314" s="53"/>
    </row>
    <row r="315" spans="1:22" s="51" customFormat="1" x14ac:dyDescent="0.2">
      <c r="A315" s="63" t="s">
        <v>329</v>
      </c>
      <c r="B315" s="63"/>
      <c r="C315" s="63"/>
      <c r="D315" s="64">
        <v>27692395</v>
      </c>
      <c r="E315" s="64">
        <v>6336875.3899999969</v>
      </c>
      <c r="F315" s="64">
        <v>92562.39</v>
      </c>
      <c r="G315" s="64">
        <v>128450.82</v>
      </c>
      <c r="H315" s="64">
        <v>7000</v>
      </c>
      <c r="I315" s="64">
        <f t="shared" si="66"/>
        <v>135450.82</v>
      </c>
      <c r="J315" s="64">
        <f t="shared" si="67"/>
        <v>6201424.5699999966</v>
      </c>
      <c r="K315" s="65">
        <f t="shared" si="68"/>
        <v>0.97862498287188182</v>
      </c>
      <c r="L315" s="65">
        <f t="shared" si="69"/>
        <v>-0.98539305504632946</v>
      </c>
      <c r="M315" s="65">
        <f t="shared" si="70"/>
        <v>-0.75675553878928314</v>
      </c>
      <c r="R315" s="53"/>
      <c r="S315" s="53"/>
      <c r="T315" s="53"/>
      <c r="U315" s="53"/>
      <c r="V315" s="53"/>
    </row>
    <row r="316" spans="1:22" s="51" customFormat="1" x14ac:dyDescent="0.2">
      <c r="A316" s="51" t="s">
        <v>330</v>
      </c>
      <c r="B316" s="51" t="s">
        <v>119</v>
      </c>
      <c r="C316" s="51" t="s">
        <v>120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66"/>
        <v>0</v>
      </c>
      <c r="J316" s="56">
        <f t="shared" si="67"/>
        <v>0</v>
      </c>
      <c r="K316" s="57" t="str">
        <f t="shared" si="68"/>
        <v>NA</v>
      </c>
      <c r="L316" s="57" t="str">
        <f t="shared" si="69"/>
        <v>NA</v>
      </c>
      <c r="M316" s="57" t="str">
        <f t="shared" si="7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239</v>
      </c>
      <c r="C317" s="51" t="s">
        <v>240</v>
      </c>
      <c r="D317" s="56">
        <v>0</v>
      </c>
      <c r="E317" s="56">
        <v>0</v>
      </c>
      <c r="F317" s="56">
        <v>4925.74</v>
      </c>
      <c r="G317" s="56">
        <v>8414.93</v>
      </c>
      <c r="H317" s="56">
        <v>0</v>
      </c>
      <c r="I317" s="56">
        <f t="shared" si="66"/>
        <v>8414.93</v>
      </c>
      <c r="J317" s="56">
        <f t="shared" si="67"/>
        <v>-8414.93</v>
      </c>
      <c r="K317" s="57" t="str">
        <f t="shared" si="68"/>
        <v>NA</v>
      </c>
      <c r="L317" s="57" t="str">
        <f t="shared" si="69"/>
        <v>NA</v>
      </c>
      <c r="M317" s="57" t="str">
        <f t="shared" si="7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331</v>
      </c>
      <c r="C318" s="51" t="s">
        <v>332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66"/>
        <v>0</v>
      </c>
      <c r="J318" s="56">
        <f t="shared" si="67"/>
        <v>0</v>
      </c>
      <c r="K318" s="57" t="str">
        <f t="shared" si="68"/>
        <v>NA</v>
      </c>
      <c r="L318" s="57" t="str">
        <f t="shared" si="69"/>
        <v>NA</v>
      </c>
      <c r="M318" s="57" t="str">
        <f t="shared" si="70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137</v>
      </c>
      <c r="C319" s="51" t="s">
        <v>138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f t="shared" si="66"/>
        <v>0</v>
      </c>
      <c r="J319" s="56">
        <f t="shared" si="67"/>
        <v>0</v>
      </c>
      <c r="K319" s="57" t="str">
        <f t="shared" si="68"/>
        <v>NA</v>
      </c>
      <c r="L319" s="57" t="str">
        <f t="shared" si="69"/>
        <v>NA</v>
      </c>
      <c r="M319" s="57" t="str">
        <f t="shared" si="70"/>
        <v>NA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139</v>
      </c>
      <c r="C320" s="51" t="s">
        <v>140</v>
      </c>
      <c r="D320" s="56">
        <v>0</v>
      </c>
      <c r="E320" s="56">
        <v>0</v>
      </c>
      <c r="F320" s="56">
        <v>0</v>
      </c>
      <c r="G320" s="56">
        <v>0</v>
      </c>
      <c r="H320" s="56">
        <v>0</v>
      </c>
      <c r="I320" s="56">
        <f t="shared" si="66"/>
        <v>0</v>
      </c>
      <c r="J320" s="56">
        <f t="shared" si="67"/>
        <v>0</v>
      </c>
      <c r="K320" s="57" t="str">
        <f t="shared" si="68"/>
        <v>NA</v>
      </c>
      <c r="L320" s="57" t="str">
        <f t="shared" si="69"/>
        <v>NA</v>
      </c>
      <c r="M320" s="57" t="str">
        <f t="shared" si="70"/>
        <v>NA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141</v>
      </c>
      <c r="C321" s="51" t="s">
        <v>142</v>
      </c>
      <c r="D321" s="56">
        <v>0</v>
      </c>
      <c r="E321" s="56">
        <v>0</v>
      </c>
      <c r="F321" s="56">
        <v>0</v>
      </c>
      <c r="G321" s="56">
        <v>0</v>
      </c>
      <c r="H321" s="56">
        <v>0</v>
      </c>
      <c r="I321" s="56">
        <f t="shared" si="66"/>
        <v>0</v>
      </c>
      <c r="J321" s="56">
        <f t="shared" si="67"/>
        <v>0</v>
      </c>
      <c r="K321" s="57" t="str">
        <f t="shared" si="68"/>
        <v>NA</v>
      </c>
      <c r="L321" s="57" t="str">
        <f t="shared" si="69"/>
        <v>NA</v>
      </c>
      <c r="M321" s="57" t="str">
        <f t="shared" si="70"/>
        <v>NA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147</v>
      </c>
      <c r="C322" s="51" t="s">
        <v>148</v>
      </c>
      <c r="D322" s="56">
        <v>0</v>
      </c>
      <c r="E322" s="56">
        <v>0</v>
      </c>
      <c r="F322" s="56">
        <v>1195</v>
      </c>
      <c r="G322" s="56">
        <v>2390</v>
      </c>
      <c r="H322" s="56">
        <v>0</v>
      </c>
      <c r="I322" s="56">
        <f t="shared" si="66"/>
        <v>2390</v>
      </c>
      <c r="J322" s="56">
        <f t="shared" si="67"/>
        <v>-2390</v>
      </c>
      <c r="K322" s="57" t="str">
        <f t="shared" si="68"/>
        <v>NA</v>
      </c>
      <c r="L322" s="57" t="str">
        <f t="shared" si="69"/>
        <v>NA</v>
      </c>
      <c r="M322" s="57" t="str">
        <f t="shared" si="70"/>
        <v>NA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149</v>
      </c>
      <c r="C323" s="51" t="s">
        <v>150</v>
      </c>
      <c r="D323" s="56">
        <v>0</v>
      </c>
      <c r="E323" s="56">
        <v>0</v>
      </c>
      <c r="F323" s="56">
        <v>61.93</v>
      </c>
      <c r="G323" s="56">
        <v>103.03</v>
      </c>
      <c r="H323" s="56">
        <v>0</v>
      </c>
      <c r="I323" s="56">
        <f t="shared" si="66"/>
        <v>103.03</v>
      </c>
      <c r="J323" s="56">
        <f t="shared" si="67"/>
        <v>-103.03</v>
      </c>
      <c r="K323" s="57" t="str">
        <f t="shared" si="68"/>
        <v>NA</v>
      </c>
      <c r="L323" s="57" t="str">
        <f t="shared" si="69"/>
        <v>NA</v>
      </c>
      <c r="M323" s="57" t="str">
        <f t="shared" si="7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151</v>
      </c>
      <c r="C324" s="51" t="s">
        <v>152</v>
      </c>
      <c r="D324" s="56">
        <v>0</v>
      </c>
      <c r="E324" s="56">
        <v>0</v>
      </c>
      <c r="F324" s="56">
        <v>1023.56</v>
      </c>
      <c r="G324" s="56">
        <v>1740.4</v>
      </c>
      <c r="H324" s="56">
        <v>0</v>
      </c>
      <c r="I324" s="56">
        <f t="shared" si="66"/>
        <v>1740.4</v>
      </c>
      <c r="J324" s="56">
        <f t="shared" si="67"/>
        <v>-1740.4</v>
      </c>
      <c r="K324" s="57" t="str">
        <f t="shared" si="68"/>
        <v>NA</v>
      </c>
      <c r="L324" s="57" t="str">
        <f t="shared" si="69"/>
        <v>NA</v>
      </c>
      <c r="M324" s="57" t="str">
        <f t="shared" si="7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167</v>
      </c>
      <c r="C325" s="51" t="s">
        <v>168</v>
      </c>
      <c r="D325" s="56">
        <v>0</v>
      </c>
      <c r="E325" s="56">
        <v>0</v>
      </c>
      <c r="F325" s="56">
        <v>30.26</v>
      </c>
      <c r="G325" s="56">
        <v>60.52</v>
      </c>
      <c r="H325" s="56">
        <v>0</v>
      </c>
      <c r="I325" s="56">
        <f t="shared" si="66"/>
        <v>60.52</v>
      </c>
      <c r="J325" s="56">
        <f t="shared" si="67"/>
        <v>-60.52</v>
      </c>
      <c r="K325" s="57" t="str">
        <f t="shared" si="68"/>
        <v>NA</v>
      </c>
      <c r="L325" s="57" t="str">
        <f t="shared" si="69"/>
        <v>NA</v>
      </c>
      <c r="M325" s="57" t="str">
        <f t="shared" si="70"/>
        <v>NA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169</v>
      </c>
      <c r="C326" s="51" t="s">
        <v>170</v>
      </c>
      <c r="D326" s="56">
        <v>26102645</v>
      </c>
      <c r="E326" s="56">
        <v>1093395.3</v>
      </c>
      <c r="F326" s="56">
        <v>84172.800000000003</v>
      </c>
      <c r="G326" s="56">
        <v>84172.800000000003</v>
      </c>
      <c r="H326" s="56">
        <v>194797.54000000004</v>
      </c>
      <c r="I326" s="56">
        <f t="shared" si="66"/>
        <v>278970.34000000003</v>
      </c>
      <c r="J326" s="56">
        <f t="shared" si="67"/>
        <v>814424.96</v>
      </c>
      <c r="K326" s="57">
        <f t="shared" si="68"/>
        <v>0.74485866182157534</v>
      </c>
      <c r="L326" s="57">
        <f t="shared" si="69"/>
        <v>-0.92301704607656532</v>
      </c>
      <c r="M326" s="57">
        <f t="shared" si="70"/>
        <v>-7.6204552918784321E-2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193</v>
      </c>
      <c r="C327" s="51" t="s">
        <v>194</v>
      </c>
      <c r="D327" s="56">
        <v>0</v>
      </c>
      <c r="E327" s="56">
        <v>6954.75</v>
      </c>
      <c r="F327" s="56">
        <v>0</v>
      </c>
      <c r="G327" s="56">
        <v>0</v>
      </c>
      <c r="H327" s="56">
        <v>0</v>
      </c>
      <c r="I327" s="56">
        <f t="shared" si="66"/>
        <v>0</v>
      </c>
      <c r="J327" s="56">
        <f t="shared" si="67"/>
        <v>6954.75</v>
      </c>
      <c r="K327" s="57">
        <f t="shared" si="68"/>
        <v>1</v>
      </c>
      <c r="L327" s="57">
        <f t="shared" si="69"/>
        <v>-1</v>
      </c>
      <c r="M327" s="57">
        <f t="shared" si="70"/>
        <v>-1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201</v>
      </c>
      <c r="C328" s="51" t="s">
        <v>202</v>
      </c>
      <c r="D328" s="56">
        <v>0</v>
      </c>
      <c r="E328" s="56">
        <v>14413.529999999999</v>
      </c>
      <c r="F328" s="56">
        <v>0</v>
      </c>
      <c r="G328" s="56">
        <v>0</v>
      </c>
      <c r="H328" s="56">
        <v>0</v>
      </c>
      <c r="I328" s="56">
        <f t="shared" si="66"/>
        <v>0</v>
      </c>
      <c r="J328" s="56">
        <f t="shared" si="67"/>
        <v>14413.529999999999</v>
      </c>
      <c r="K328" s="57">
        <f t="shared" si="68"/>
        <v>1</v>
      </c>
      <c r="L328" s="57">
        <f t="shared" si="69"/>
        <v>-1</v>
      </c>
      <c r="M328" s="57">
        <f t="shared" si="70"/>
        <v>-1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205</v>
      </c>
      <c r="C329" s="51" t="s">
        <v>206</v>
      </c>
      <c r="D329" s="56">
        <v>0</v>
      </c>
      <c r="E329" s="56">
        <v>27266.29</v>
      </c>
      <c r="F329" s="56">
        <v>0</v>
      </c>
      <c r="G329" s="56">
        <v>0</v>
      </c>
      <c r="H329" s="56">
        <v>0</v>
      </c>
      <c r="I329" s="56">
        <f t="shared" si="66"/>
        <v>0</v>
      </c>
      <c r="J329" s="56">
        <f t="shared" si="67"/>
        <v>27266.29</v>
      </c>
      <c r="K329" s="57">
        <f t="shared" si="68"/>
        <v>1</v>
      </c>
      <c r="L329" s="57">
        <f t="shared" si="69"/>
        <v>-1</v>
      </c>
      <c r="M329" s="57">
        <f t="shared" si="70"/>
        <v>-1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209</v>
      </c>
      <c r="C330" s="51" t="s">
        <v>210</v>
      </c>
      <c r="D330" s="56">
        <v>0</v>
      </c>
      <c r="E330" s="56">
        <v>44849.479999999996</v>
      </c>
      <c r="F330" s="56">
        <v>0</v>
      </c>
      <c r="G330" s="56">
        <v>0</v>
      </c>
      <c r="H330" s="56">
        <v>0</v>
      </c>
      <c r="I330" s="56">
        <f t="shared" si="66"/>
        <v>0</v>
      </c>
      <c r="J330" s="56">
        <f t="shared" si="67"/>
        <v>44849.479999999996</v>
      </c>
      <c r="K330" s="57">
        <f t="shared" si="68"/>
        <v>1</v>
      </c>
      <c r="L330" s="57">
        <f t="shared" si="69"/>
        <v>-1</v>
      </c>
      <c r="M330" s="57">
        <f t="shared" si="70"/>
        <v>-1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213</v>
      </c>
      <c r="C331" s="51" t="s">
        <v>214</v>
      </c>
      <c r="D331" s="56">
        <v>0</v>
      </c>
      <c r="E331" s="56">
        <v>121400</v>
      </c>
      <c r="F331" s="56">
        <v>0</v>
      </c>
      <c r="G331" s="56">
        <v>0</v>
      </c>
      <c r="H331" s="56">
        <v>0</v>
      </c>
      <c r="I331" s="56">
        <f t="shared" si="66"/>
        <v>0</v>
      </c>
      <c r="J331" s="56">
        <f t="shared" si="67"/>
        <v>121400</v>
      </c>
      <c r="K331" s="57">
        <f t="shared" si="68"/>
        <v>1</v>
      </c>
      <c r="L331" s="57">
        <f t="shared" si="69"/>
        <v>-1</v>
      </c>
      <c r="M331" s="57">
        <f t="shared" si="70"/>
        <v>-1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221</v>
      </c>
      <c r="C332" s="51" t="s">
        <v>222</v>
      </c>
      <c r="D332" s="56">
        <v>0</v>
      </c>
      <c r="E332" s="56">
        <v>10000</v>
      </c>
      <c r="F332" s="56">
        <v>0</v>
      </c>
      <c r="G332" s="56">
        <v>0</v>
      </c>
      <c r="H332" s="56">
        <v>0</v>
      </c>
      <c r="I332" s="56">
        <f t="shared" si="66"/>
        <v>0</v>
      </c>
      <c r="J332" s="56">
        <f t="shared" si="67"/>
        <v>10000</v>
      </c>
      <c r="K332" s="57">
        <f t="shared" si="68"/>
        <v>1</v>
      </c>
      <c r="L332" s="57">
        <f t="shared" si="69"/>
        <v>-1</v>
      </c>
      <c r="M332" s="57">
        <f t="shared" si="7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227</v>
      </c>
      <c r="C333" s="51" t="s">
        <v>228</v>
      </c>
      <c r="D333" s="56">
        <v>0</v>
      </c>
      <c r="E333" s="56">
        <v>14050</v>
      </c>
      <c r="F333" s="56">
        <v>0</v>
      </c>
      <c r="G333" s="56">
        <v>0</v>
      </c>
      <c r="H333" s="56">
        <v>14050</v>
      </c>
      <c r="I333" s="56">
        <f t="shared" si="66"/>
        <v>14050</v>
      </c>
      <c r="J333" s="56">
        <f t="shared" si="67"/>
        <v>0</v>
      </c>
      <c r="K333" s="57">
        <f t="shared" si="68"/>
        <v>0</v>
      </c>
      <c r="L333" s="57">
        <f t="shared" si="69"/>
        <v>-1</v>
      </c>
      <c r="M333" s="57">
        <f t="shared" si="70"/>
        <v>-1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231</v>
      </c>
      <c r="C334" s="51" t="s">
        <v>232</v>
      </c>
      <c r="D334" s="56">
        <v>0</v>
      </c>
      <c r="E334" s="56">
        <v>33572</v>
      </c>
      <c r="F334" s="56">
        <v>0</v>
      </c>
      <c r="G334" s="56">
        <v>0</v>
      </c>
      <c r="H334" s="56">
        <v>0</v>
      </c>
      <c r="I334" s="56">
        <f t="shared" si="66"/>
        <v>0</v>
      </c>
      <c r="J334" s="56">
        <f t="shared" si="67"/>
        <v>33572</v>
      </c>
      <c r="K334" s="57">
        <f t="shared" si="68"/>
        <v>1</v>
      </c>
      <c r="L334" s="57">
        <f t="shared" si="69"/>
        <v>-1</v>
      </c>
      <c r="M334" s="57">
        <f t="shared" si="70"/>
        <v>-1</v>
      </c>
      <c r="R334" s="53"/>
      <c r="S334" s="53"/>
      <c r="T334" s="53"/>
      <c r="U334" s="53"/>
      <c r="V334" s="53"/>
    </row>
    <row r="335" spans="1:22" s="51" customFormat="1" x14ac:dyDescent="0.2">
      <c r="A335" s="63" t="s">
        <v>333</v>
      </c>
      <c r="B335" s="63"/>
      <c r="C335" s="63"/>
      <c r="D335" s="64">
        <v>26102645</v>
      </c>
      <c r="E335" s="64">
        <v>1365901.35</v>
      </c>
      <c r="F335" s="64">
        <v>91409.290000000008</v>
      </c>
      <c r="G335" s="64">
        <v>96881.680000000008</v>
      </c>
      <c r="H335" s="64">
        <v>208847.54000000004</v>
      </c>
      <c r="I335" s="64">
        <f t="shared" si="66"/>
        <v>305729.22000000003</v>
      </c>
      <c r="J335" s="64">
        <f t="shared" si="67"/>
        <v>1060172.1300000001</v>
      </c>
      <c r="K335" s="65">
        <f t="shared" si="68"/>
        <v>0.77617035080900976</v>
      </c>
      <c r="L335" s="65">
        <f t="shared" si="69"/>
        <v>-0.93307767797432806</v>
      </c>
      <c r="M335" s="65">
        <f t="shared" si="70"/>
        <v>-0.1488549594009845</v>
      </c>
      <c r="R335" s="53"/>
      <c r="S335" s="53"/>
      <c r="T335" s="53"/>
      <c r="U335" s="53"/>
      <c r="V335" s="53"/>
    </row>
    <row r="336" spans="1:22" s="51" customFormat="1" x14ac:dyDescent="0.2">
      <c r="A336" s="51" t="s">
        <v>334</v>
      </c>
      <c r="B336" s="51" t="s">
        <v>119</v>
      </c>
      <c r="C336" s="51" t="s">
        <v>120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66"/>
        <v>0</v>
      </c>
      <c r="J336" s="56">
        <f t="shared" si="67"/>
        <v>0</v>
      </c>
      <c r="K336" s="57" t="str">
        <f t="shared" si="68"/>
        <v>NA</v>
      </c>
      <c r="L336" s="57" t="str">
        <f t="shared" si="69"/>
        <v>NA</v>
      </c>
      <c r="M336" s="57" t="str">
        <f t="shared" si="70"/>
        <v>NA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267</v>
      </c>
      <c r="C337" s="51" t="s">
        <v>268</v>
      </c>
      <c r="D337" s="56">
        <v>0</v>
      </c>
      <c r="E337" s="56">
        <v>16216</v>
      </c>
      <c r="F337" s="56">
        <v>0</v>
      </c>
      <c r="G337" s="56">
        <v>0</v>
      </c>
      <c r="H337" s="56">
        <v>0</v>
      </c>
      <c r="I337" s="56">
        <f t="shared" si="66"/>
        <v>0</v>
      </c>
      <c r="J337" s="56">
        <f t="shared" si="67"/>
        <v>16216</v>
      </c>
      <c r="K337" s="57">
        <f t="shared" si="68"/>
        <v>1</v>
      </c>
      <c r="L337" s="57">
        <f t="shared" si="69"/>
        <v>-1</v>
      </c>
      <c r="M337" s="57">
        <f t="shared" si="70"/>
        <v>-1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331</v>
      </c>
      <c r="C338" s="51" t="s">
        <v>332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66"/>
        <v>0</v>
      </c>
      <c r="J338" s="56">
        <f t="shared" si="67"/>
        <v>0</v>
      </c>
      <c r="K338" s="57" t="str">
        <f t="shared" si="68"/>
        <v>NA</v>
      </c>
      <c r="L338" s="57" t="str">
        <f t="shared" si="69"/>
        <v>NA</v>
      </c>
      <c r="M338" s="57" t="str">
        <f t="shared" si="70"/>
        <v>NA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327</v>
      </c>
      <c r="C339" s="51" t="s">
        <v>328</v>
      </c>
      <c r="D339" s="56">
        <v>0</v>
      </c>
      <c r="E339" s="56">
        <v>11950</v>
      </c>
      <c r="F339" s="56">
        <v>0</v>
      </c>
      <c r="G339" s="56">
        <v>0</v>
      </c>
      <c r="H339" s="56">
        <v>0</v>
      </c>
      <c r="I339" s="56">
        <f t="shared" si="66"/>
        <v>0</v>
      </c>
      <c r="J339" s="56">
        <f t="shared" si="67"/>
        <v>11950</v>
      </c>
      <c r="K339" s="57">
        <f t="shared" si="68"/>
        <v>1</v>
      </c>
      <c r="L339" s="57">
        <f t="shared" si="69"/>
        <v>-1</v>
      </c>
      <c r="M339" s="57">
        <f t="shared" si="70"/>
        <v>-1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137</v>
      </c>
      <c r="C340" s="51" t="s">
        <v>138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66"/>
        <v>0</v>
      </c>
      <c r="J340" s="56">
        <f t="shared" si="67"/>
        <v>0</v>
      </c>
      <c r="K340" s="57" t="str">
        <f t="shared" si="68"/>
        <v>NA</v>
      </c>
      <c r="L340" s="57" t="str">
        <f t="shared" si="69"/>
        <v>NA</v>
      </c>
      <c r="M340" s="57" t="str">
        <f t="shared" si="70"/>
        <v>NA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139</v>
      </c>
      <c r="C341" s="51" t="s">
        <v>140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66"/>
        <v>0</v>
      </c>
      <c r="J341" s="56">
        <f t="shared" si="67"/>
        <v>0</v>
      </c>
      <c r="K341" s="57" t="str">
        <f t="shared" si="68"/>
        <v>NA</v>
      </c>
      <c r="L341" s="57" t="str">
        <f t="shared" si="69"/>
        <v>NA</v>
      </c>
      <c r="M341" s="57" t="str">
        <f t="shared" si="70"/>
        <v>NA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141</v>
      </c>
      <c r="C342" s="51" t="s">
        <v>142</v>
      </c>
      <c r="D342" s="56">
        <v>2444000</v>
      </c>
      <c r="E342" s="56">
        <v>7623791.3800000018</v>
      </c>
      <c r="F342" s="56">
        <v>0</v>
      </c>
      <c r="G342" s="56">
        <v>0</v>
      </c>
      <c r="H342" s="56">
        <v>0</v>
      </c>
      <c r="I342" s="56">
        <f t="shared" si="66"/>
        <v>0</v>
      </c>
      <c r="J342" s="56">
        <f t="shared" si="67"/>
        <v>7623791.3800000018</v>
      </c>
      <c r="K342" s="57">
        <f t="shared" si="68"/>
        <v>1</v>
      </c>
      <c r="L342" s="57">
        <f t="shared" si="69"/>
        <v>-1</v>
      </c>
      <c r="M342" s="57">
        <f t="shared" si="70"/>
        <v>-1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143</v>
      </c>
      <c r="C343" s="51" t="s">
        <v>144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66"/>
        <v>0</v>
      </c>
      <c r="J343" s="56">
        <f t="shared" si="67"/>
        <v>0</v>
      </c>
      <c r="K343" s="57" t="str">
        <f t="shared" si="68"/>
        <v>NA</v>
      </c>
      <c r="L343" s="57" t="str">
        <f t="shared" si="69"/>
        <v>NA</v>
      </c>
      <c r="M343" s="57" t="str">
        <f t="shared" si="70"/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147</v>
      </c>
      <c r="C344" s="51" t="s">
        <v>148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66"/>
        <v>0</v>
      </c>
      <c r="J344" s="56">
        <f t="shared" si="67"/>
        <v>0</v>
      </c>
      <c r="K344" s="57" t="str">
        <f t="shared" si="68"/>
        <v>NA</v>
      </c>
      <c r="L344" s="57" t="str">
        <f t="shared" si="69"/>
        <v>NA</v>
      </c>
      <c r="M344" s="57" t="str">
        <f t="shared" si="70"/>
        <v>NA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149</v>
      </c>
      <c r="C345" s="51" t="s">
        <v>150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66"/>
        <v>0</v>
      </c>
      <c r="J345" s="56">
        <f t="shared" si="67"/>
        <v>0</v>
      </c>
      <c r="K345" s="57" t="str">
        <f t="shared" si="68"/>
        <v>NA</v>
      </c>
      <c r="L345" s="57" t="str">
        <f t="shared" si="69"/>
        <v>NA</v>
      </c>
      <c r="M345" s="57" t="str">
        <f t="shared" si="70"/>
        <v>NA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151</v>
      </c>
      <c r="C346" s="51" t="s">
        <v>152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66"/>
        <v>0</v>
      </c>
      <c r="J346" s="56">
        <f t="shared" si="67"/>
        <v>0</v>
      </c>
      <c r="K346" s="57" t="str">
        <f t="shared" si="68"/>
        <v>NA</v>
      </c>
      <c r="L346" s="57" t="str">
        <f t="shared" si="69"/>
        <v>NA</v>
      </c>
      <c r="M346" s="57" t="str">
        <f t="shared" si="70"/>
        <v>NA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167</v>
      </c>
      <c r="C347" s="51" t="s">
        <v>168</v>
      </c>
      <c r="D347" s="56">
        <v>64766</v>
      </c>
      <c r="E347" s="56">
        <v>340062.43999999989</v>
      </c>
      <c r="F347" s="56">
        <v>0</v>
      </c>
      <c r="G347" s="56">
        <v>0</v>
      </c>
      <c r="H347" s="56">
        <v>0</v>
      </c>
      <c r="I347" s="56">
        <f t="shared" si="66"/>
        <v>0</v>
      </c>
      <c r="J347" s="56">
        <f t="shared" si="67"/>
        <v>340062.43999999989</v>
      </c>
      <c r="K347" s="57">
        <f t="shared" si="68"/>
        <v>1</v>
      </c>
      <c r="L347" s="57">
        <f t="shared" si="69"/>
        <v>-1</v>
      </c>
      <c r="M347" s="57">
        <f t="shared" si="70"/>
        <v>-1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169</v>
      </c>
      <c r="C348" s="51" t="s">
        <v>170</v>
      </c>
      <c r="D348" s="56">
        <v>27373820.289999999</v>
      </c>
      <c r="E348" s="56">
        <v>6998150.5899999999</v>
      </c>
      <c r="F348" s="56">
        <v>791453.74</v>
      </c>
      <c r="G348" s="56">
        <v>848257.78</v>
      </c>
      <c r="H348" s="56">
        <v>229763.63999999996</v>
      </c>
      <c r="I348" s="56">
        <f t="shared" si="66"/>
        <v>1078021.42</v>
      </c>
      <c r="J348" s="56">
        <f t="shared" si="67"/>
        <v>5920129.1699999999</v>
      </c>
      <c r="K348" s="57">
        <f t="shared" si="68"/>
        <v>0.84595624141892034</v>
      </c>
      <c r="L348" s="57">
        <f t="shared" si="69"/>
        <v>-0.88690530021875391</v>
      </c>
      <c r="M348" s="57">
        <f t="shared" si="70"/>
        <v>0.45454048596002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347</v>
      </c>
      <c r="C349" s="51" t="s">
        <v>348</v>
      </c>
      <c r="D349" s="56">
        <v>50000</v>
      </c>
      <c r="E349" s="56">
        <v>50000</v>
      </c>
      <c r="F349" s="56">
        <v>0</v>
      </c>
      <c r="G349" s="56">
        <v>0</v>
      </c>
      <c r="H349" s="56">
        <v>0</v>
      </c>
      <c r="I349" s="56">
        <f t="shared" si="66"/>
        <v>0</v>
      </c>
      <c r="J349" s="56">
        <f t="shared" si="67"/>
        <v>50000</v>
      </c>
      <c r="K349" s="57">
        <f t="shared" si="68"/>
        <v>1</v>
      </c>
      <c r="L349" s="57">
        <f t="shared" si="69"/>
        <v>-1</v>
      </c>
      <c r="M349" s="57">
        <f t="shared" si="70"/>
        <v>-1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177</v>
      </c>
      <c r="C350" s="51" t="s">
        <v>178</v>
      </c>
      <c r="D350" s="56">
        <v>7945000</v>
      </c>
      <c r="E350" s="56">
        <v>20000</v>
      </c>
      <c r="F350" s="56">
        <v>1970.95</v>
      </c>
      <c r="G350" s="56">
        <v>2204.5300000000002</v>
      </c>
      <c r="H350" s="56">
        <v>0</v>
      </c>
      <c r="I350" s="56">
        <f t="shared" si="66"/>
        <v>2204.5300000000002</v>
      </c>
      <c r="J350" s="56">
        <f t="shared" si="67"/>
        <v>17795.47</v>
      </c>
      <c r="K350" s="57">
        <f t="shared" si="68"/>
        <v>0.88977350000000011</v>
      </c>
      <c r="L350" s="57">
        <f t="shared" si="69"/>
        <v>-0.90145249999999999</v>
      </c>
      <c r="M350" s="57">
        <f t="shared" si="70"/>
        <v>0.32271800000000006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353</v>
      </c>
      <c r="C351" s="51" t="s">
        <v>354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66"/>
        <v>0</v>
      </c>
      <c r="J351" s="56">
        <f t="shared" si="67"/>
        <v>0</v>
      </c>
      <c r="K351" s="57" t="str">
        <f t="shared" si="68"/>
        <v>NA</v>
      </c>
      <c r="L351" s="57" t="str">
        <f t="shared" si="69"/>
        <v>NA</v>
      </c>
      <c r="M351" s="57" t="str">
        <f t="shared" si="70"/>
        <v>NA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361</v>
      </c>
      <c r="C352" s="51" t="s">
        <v>362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66"/>
        <v>0</v>
      </c>
      <c r="J352" s="56">
        <f t="shared" si="67"/>
        <v>0</v>
      </c>
      <c r="K352" s="57" t="str">
        <f t="shared" si="68"/>
        <v>NA</v>
      </c>
      <c r="L352" s="57" t="str">
        <f t="shared" si="69"/>
        <v>NA</v>
      </c>
      <c r="M352" s="57" t="str">
        <f t="shared" si="70"/>
        <v>NA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377</v>
      </c>
      <c r="C353" s="51" t="s">
        <v>378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66"/>
        <v>0</v>
      </c>
      <c r="J353" s="56">
        <f t="shared" si="67"/>
        <v>0</v>
      </c>
      <c r="K353" s="57" t="str">
        <f t="shared" si="68"/>
        <v>NA</v>
      </c>
      <c r="L353" s="57" t="str">
        <f t="shared" si="69"/>
        <v>NA</v>
      </c>
      <c r="M353" s="57" t="str">
        <f t="shared" si="70"/>
        <v>NA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253</v>
      </c>
      <c r="C354" s="51" t="s">
        <v>254</v>
      </c>
      <c r="D354" s="56">
        <v>3750000</v>
      </c>
      <c r="E354" s="56">
        <v>7442643</v>
      </c>
      <c r="F354" s="56">
        <v>0</v>
      </c>
      <c r="G354" s="56">
        <v>0</v>
      </c>
      <c r="H354" s="56">
        <v>0</v>
      </c>
      <c r="I354" s="56">
        <f t="shared" si="66"/>
        <v>0</v>
      </c>
      <c r="J354" s="56">
        <f t="shared" si="67"/>
        <v>7442643</v>
      </c>
      <c r="K354" s="57">
        <f t="shared" si="68"/>
        <v>1</v>
      </c>
      <c r="L354" s="57">
        <f t="shared" si="69"/>
        <v>-1</v>
      </c>
      <c r="M354" s="57">
        <f t="shared" si="70"/>
        <v>-1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179</v>
      </c>
      <c r="C355" s="51" t="s">
        <v>180</v>
      </c>
      <c r="D355" s="56">
        <v>0</v>
      </c>
      <c r="E355" s="56">
        <v>42080</v>
      </c>
      <c r="F355" s="56">
        <v>0</v>
      </c>
      <c r="G355" s="56">
        <v>0</v>
      </c>
      <c r="H355" s="56">
        <v>0</v>
      </c>
      <c r="I355" s="56">
        <f t="shared" si="66"/>
        <v>0</v>
      </c>
      <c r="J355" s="56">
        <f t="shared" si="67"/>
        <v>42080</v>
      </c>
      <c r="K355" s="57">
        <f t="shared" si="68"/>
        <v>1</v>
      </c>
      <c r="L355" s="57">
        <f t="shared" si="69"/>
        <v>-1</v>
      </c>
      <c r="M355" s="57">
        <f t="shared" si="70"/>
        <v>-1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185</v>
      </c>
      <c r="C356" s="51" t="s">
        <v>186</v>
      </c>
      <c r="D356" s="56">
        <v>0</v>
      </c>
      <c r="E356" s="56">
        <v>1141050</v>
      </c>
      <c r="F356" s="56">
        <v>0</v>
      </c>
      <c r="G356" s="56">
        <v>0</v>
      </c>
      <c r="H356" s="56">
        <v>0</v>
      </c>
      <c r="I356" s="56">
        <f t="shared" si="66"/>
        <v>0</v>
      </c>
      <c r="J356" s="56">
        <f t="shared" si="67"/>
        <v>1141050</v>
      </c>
      <c r="K356" s="57">
        <f t="shared" si="68"/>
        <v>1</v>
      </c>
      <c r="L356" s="57">
        <f t="shared" si="69"/>
        <v>-1</v>
      </c>
      <c r="M356" s="57">
        <f t="shared" si="70"/>
        <v>-1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197</v>
      </c>
      <c r="C357" s="51" t="s">
        <v>198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66"/>
        <v>0</v>
      </c>
      <c r="J357" s="56">
        <f t="shared" si="67"/>
        <v>0</v>
      </c>
      <c r="K357" s="57" t="str">
        <f t="shared" si="68"/>
        <v>NA</v>
      </c>
      <c r="L357" s="57" t="str">
        <f t="shared" si="69"/>
        <v>NA</v>
      </c>
      <c r="M357" s="57" t="str">
        <f t="shared" si="70"/>
        <v>NA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201</v>
      </c>
      <c r="C358" s="51" t="s">
        <v>202</v>
      </c>
      <c r="D358" s="56">
        <v>26815394.460000001</v>
      </c>
      <c r="E358" s="56">
        <v>29685894.750000004</v>
      </c>
      <c r="F358" s="56">
        <v>0</v>
      </c>
      <c r="G358" s="56">
        <v>0</v>
      </c>
      <c r="H358" s="56">
        <v>0</v>
      </c>
      <c r="I358" s="56">
        <f t="shared" si="66"/>
        <v>0</v>
      </c>
      <c r="J358" s="56">
        <f t="shared" si="67"/>
        <v>29685894.750000004</v>
      </c>
      <c r="K358" s="57">
        <f t="shared" si="68"/>
        <v>1</v>
      </c>
      <c r="L358" s="57">
        <f t="shared" si="69"/>
        <v>-1</v>
      </c>
      <c r="M358" s="57">
        <f t="shared" si="70"/>
        <v>-1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205</v>
      </c>
      <c r="C359" s="51" t="s">
        <v>206</v>
      </c>
      <c r="D359" s="56">
        <v>0</v>
      </c>
      <c r="E359" s="56">
        <v>75</v>
      </c>
      <c r="F359" s="56">
        <v>0</v>
      </c>
      <c r="G359" s="56">
        <v>0</v>
      </c>
      <c r="H359" s="56">
        <v>0</v>
      </c>
      <c r="I359" s="56">
        <f t="shared" si="66"/>
        <v>0</v>
      </c>
      <c r="J359" s="56">
        <f t="shared" si="67"/>
        <v>75</v>
      </c>
      <c r="K359" s="57">
        <f t="shared" si="68"/>
        <v>1</v>
      </c>
      <c r="L359" s="57">
        <f t="shared" si="69"/>
        <v>-1</v>
      </c>
      <c r="M359" s="57">
        <f t="shared" si="70"/>
        <v>-1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209</v>
      </c>
      <c r="C360" s="51" t="s">
        <v>210</v>
      </c>
      <c r="D360" s="56">
        <v>3054608.67</v>
      </c>
      <c r="E360" s="56">
        <v>3551514.83</v>
      </c>
      <c r="F360" s="56">
        <v>0</v>
      </c>
      <c r="G360" s="56">
        <v>0</v>
      </c>
      <c r="H360" s="56">
        <v>237.35</v>
      </c>
      <c r="I360" s="56">
        <f t="shared" si="66"/>
        <v>237.35</v>
      </c>
      <c r="J360" s="56">
        <f t="shared" si="67"/>
        <v>3551277.48</v>
      </c>
      <c r="K360" s="57">
        <f t="shared" si="68"/>
        <v>0.9999331693625505</v>
      </c>
      <c r="L360" s="57">
        <f t="shared" si="69"/>
        <v>-1</v>
      </c>
      <c r="M360" s="57">
        <f t="shared" si="70"/>
        <v>-1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213</v>
      </c>
      <c r="C361" s="51" t="s">
        <v>214</v>
      </c>
      <c r="D361" s="56">
        <v>0</v>
      </c>
      <c r="E361" s="56">
        <v>1858781.05</v>
      </c>
      <c r="F361" s="56">
        <v>0</v>
      </c>
      <c r="G361" s="56">
        <v>0</v>
      </c>
      <c r="H361" s="56">
        <v>0</v>
      </c>
      <c r="I361" s="56">
        <f t="shared" si="66"/>
        <v>0</v>
      </c>
      <c r="J361" s="56">
        <f t="shared" si="67"/>
        <v>1858781.05</v>
      </c>
      <c r="K361" s="57">
        <f t="shared" si="68"/>
        <v>1</v>
      </c>
      <c r="L361" s="57">
        <f t="shared" si="69"/>
        <v>-1</v>
      </c>
      <c r="M361" s="57">
        <f t="shared" si="70"/>
        <v>-1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275</v>
      </c>
      <c r="C362" s="51" t="s">
        <v>276</v>
      </c>
      <c r="D362" s="56">
        <v>7204</v>
      </c>
      <c r="E362" s="56">
        <v>3124</v>
      </c>
      <c r="F362" s="56">
        <v>0</v>
      </c>
      <c r="G362" s="56">
        <v>0</v>
      </c>
      <c r="H362" s="56">
        <v>0</v>
      </c>
      <c r="I362" s="56">
        <f t="shared" si="66"/>
        <v>0</v>
      </c>
      <c r="J362" s="56">
        <f t="shared" si="67"/>
        <v>3124</v>
      </c>
      <c r="K362" s="57">
        <f t="shared" si="68"/>
        <v>1</v>
      </c>
      <c r="L362" s="57">
        <f t="shared" si="69"/>
        <v>-1</v>
      </c>
      <c r="M362" s="57">
        <f t="shared" si="70"/>
        <v>-1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223</v>
      </c>
      <c r="C363" s="51" t="s">
        <v>224</v>
      </c>
      <c r="D363" s="56">
        <v>0</v>
      </c>
      <c r="E363" s="56">
        <v>21600</v>
      </c>
      <c r="F363" s="56">
        <v>37023</v>
      </c>
      <c r="G363" s="56">
        <v>37023</v>
      </c>
      <c r="H363" s="56">
        <v>0</v>
      </c>
      <c r="I363" s="56">
        <f t="shared" si="66"/>
        <v>37023</v>
      </c>
      <c r="J363" s="56">
        <f t="shared" si="67"/>
        <v>-15423</v>
      </c>
      <c r="K363" s="57">
        <f t="shared" si="68"/>
        <v>-0.71402777777777782</v>
      </c>
      <c r="L363" s="57">
        <f t="shared" si="69"/>
        <v>0.71402777777777782</v>
      </c>
      <c r="M363" s="57">
        <f t="shared" si="70"/>
        <v>19.568333333333332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225</v>
      </c>
      <c r="C364" s="51" t="s">
        <v>226</v>
      </c>
      <c r="D364" s="56">
        <v>0</v>
      </c>
      <c r="E364" s="56">
        <v>411131</v>
      </c>
      <c r="F364" s="56">
        <v>0</v>
      </c>
      <c r="G364" s="56">
        <v>0</v>
      </c>
      <c r="H364" s="56">
        <v>0</v>
      </c>
      <c r="I364" s="56">
        <f t="shared" si="66"/>
        <v>0</v>
      </c>
      <c r="J364" s="56">
        <f t="shared" si="67"/>
        <v>411131</v>
      </c>
      <c r="K364" s="57">
        <f t="shared" si="68"/>
        <v>1</v>
      </c>
      <c r="L364" s="57">
        <f t="shared" si="69"/>
        <v>-1</v>
      </c>
      <c r="M364" s="57">
        <f t="shared" si="70"/>
        <v>-1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227</v>
      </c>
      <c r="C365" s="51" t="s">
        <v>228</v>
      </c>
      <c r="D365" s="56">
        <v>3750000</v>
      </c>
      <c r="E365" s="56">
        <v>0</v>
      </c>
      <c r="F365" s="56">
        <v>27620.73</v>
      </c>
      <c r="G365" s="56">
        <v>38837.93</v>
      </c>
      <c r="H365" s="56">
        <v>0</v>
      </c>
      <c r="I365" s="56">
        <f t="shared" si="66"/>
        <v>38837.93</v>
      </c>
      <c r="J365" s="56">
        <f t="shared" si="67"/>
        <v>-38837.93</v>
      </c>
      <c r="K365" s="57" t="str">
        <f t="shared" si="68"/>
        <v>NA</v>
      </c>
      <c r="L365" s="57" t="str">
        <f t="shared" si="69"/>
        <v>NA</v>
      </c>
      <c r="M365" s="57" t="str">
        <f t="shared" si="70"/>
        <v>NA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229</v>
      </c>
      <c r="C366" s="51" t="s">
        <v>230</v>
      </c>
      <c r="D366" s="56">
        <v>-55995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66"/>
        <v>0</v>
      </c>
      <c r="J366" s="56">
        <f t="shared" si="67"/>
        <v>0</v>
      </c>
      <c r="K366" s="57" t="str">
        <f t="shared" si="68"/>
        <v>NA</v>
      </c>
      <c r="L366" s="57" t="str">
        <f t="shared" si="69"/>
        <v>NA</v>
      </c>
      <c r="M366" s="57" t="str">
        <f t="shared" si="70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231</v>
      </c>
      <c r="C367" s="51" t="s">
        <v>232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66"/>
        <v>0</v>
      </c>
      <c r="J367" s="56">
        <f t="shared" si="67"/>
        <v>0</v>
      </c>
      <c r="K367" s="57" t="str">
        <f t="shared" si="68"/>
        <v>NA</v>
      </c>
      <c r="L367" s="57" t="str">
        <f t="shared" si="69"/>
        <v>NA</v>
      </c>
      <c r="M367" s="57" t="str">
        <f t="shared" si="70"/>
        <v>NA</v>
      </c>
      <c r="R367" s="53"/>
      <c r="S367" s="53"/>
      <c r="T367" s="53"/>
      <c r="U367" s="53"/>
      <c r="V367" s="53"/>
    </row>
    <row r="368" spans="1:22" s="51" customFormat="1" x14ac:dyDescent="0.2">
      <c r="A368" s="63" t="s">
        <v>395</v>
      </c>
      <c r="B368" s="63"/>
      <c r="C368" s="63"/>
      <c r="D368" s="64">
        <v>75198798.420000002</v>
      </c>
      <c r="E368" s="64">
        <v>59218064.039999999</v>
      </c>
      <c r="F368" s="64">
        <v>858068.41999999993</v>
      </c>
      <c r="G368" s="64">
        <v>926323.24000000011</v>
      </c>
      <c r="H368" s="64">
        <v>230000.98999999996</v>
      </c>
      <c r="I368" s="64">
        <f t="shared" si="66"/>
        <v>1156324.23</v>
      </c>
      <c r="J368" s="64">
        <f t="shared" si="67"/>
        <v>58061739.810000002</v>
      </c>
      <c r="K368" s="65">
        <f t="shared" si="68"/>
        <v>0.9804734543632001</v>
      </c>
      <c r="L368" s="65">
        <f t="shared" si="69"/>
        <v>-0.98551002242456964</v>
      </c>
      <c r="M368" s="65">
        <f t="shared" si="70"/>
        <v>-0.81228905300768417</v>
      </c>
      <c r="R368" s="53"/>
      <c r="S368" s="53"/>
      <c r="T368" s="53"/>
      <c r="U368" s="53"/>
      <c r="V368" s="53"/>
    </row>
    <row r="369" spans="1:22" s="51" customFormat="1" x14ac:dyDescent="0.2">
      <c r="A369" s="51" t="s">
        <v>400</v>
      </c>
      <c r="B369" s="51" t="s">
        <v>109</v>
      </c>
      <c r="C369" s="51" t="s">
        <v>110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66"/>
        <v>0</v>
      </c>
      <c r="J369" s="56">
        <f t="shared" si="67"/>
        <v>0</v>
      </c>
      <c r="K369" s="57" t="str">
        <f t="shared" si="68"/>
        <v>NA</v>
      </c>
      <c r="L369" s="57" t="str">
        <f t="shared" si="69"/>
        <v>NA</v>
      </c>
      <c r="M369" s="57" t="str">
        <f t="shared" si="70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267</v>
      </c>
      <c r="C370" s="51" t="s">
        <v>268</v>
      </c>
      <c r="D370" s="56">
        <v>0</v>
      </c>
      <c r="E370" s="56">
        <v>782512</v>
      </c>
      <c r="F370" s="56">
        <v>18952.5</v>
      </c>
      <c r="G370" s="56">
        <v>19462.5</v>
      </c>
      <c r="H370" s="56">
        <v>129319.29999999999</v>
      </c>
      <c r="I370" s="56">
        <f t="shared" si="66"/>
        <v>148781.79999999999</v>
      </c>
      <c r="J370" s="56">
        <f t="shared" si="67"/>
        <v>633730.19999999995</v>
      </c>
      <c r="K370" s="57">
        <f t="shared" si="68"/>
        <v>0.80986643016337123</v>
      </c>
      <c r="L370" s="57">
        <f t="shared" si="69"/>
        <v>-0.97577992414173842</v>
      </c>
      <c r="M370" s="57">
        <f t="shared" si="70"/>
        <v>-0.70153812337702171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331</v>
      </c>
      <c r="C371" s="51" t="s">
        <v>332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66"/>
        <v>0</v>
      </c>
      <c r="J371" s="56">
        <f t="shared" si="67"/>
        <v>0</v>
      </c>
      <c r="K371" s="57" t="str">
        <f t="shared" si="68"/>
        <v>NA</v>
      </c>
      <c r="L371" s="57" t="str">
        <f t="shared" si="69"/>
        <v>NA</v>
      </c>
      <c r="M371" s="57" t="str">
        <f t="shared" si="70"/>
        <v>NA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327</v>
      </c>
      <c r="C372" s="51" t="s">
        <v>328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66"/>
        <v>0</v>
      </c>
      <c r="J372" s="56">
        <f t="shared" si="67"/>
        <v>0</v>
      </c>
      <c r="K372" s="57" t="str">
        <f t="shared" si="68"/>
        <v>NA</v>
      </c>
      <c r="L372" s="57" t="str">
        <f t="shared" si="69"/>
        <v>NA</v>
      </c>
      <c r="M372" s="57" t="str">
        <f t="shared" si="70"/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137</v>
      </c>
      <c r="C373" s="51" t="s">
        <v>138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66"/>
        <v>0</v>
      </c>
      <c r="J373" s="56">
        <f t="shared" si="67"/>
        <v>0</v>
      </c>
      <c r="K373" s="57" t="str">
        <f t="shared" si="68"/>
        <v>NA</v>
      </c>
      <c r="L373" s="57" t="str">
        <f t="shared" si="69"/>
        <v>NA</v>
      </c>
      <c r="M373" s="57" t="str">
        <f t="shared" si="70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139</v>
      </c>
      <c r="C374" s="51" t="s">
        <v>140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66"/>
        <v>0</v>
      </c>
      <c r="J374" s="56">
        <f t="shared" si="67"/>
        <v>0</v>
      </c>
      <c r="K374" s="57" t="str">
        <f t="shared" si="68"/>
        <v>NA</v>
      </c>
      <c r="L374" s="57" t="str">
        <f t="shared" si="69"/>
        <v>NA</v>
      </c>
      <c r="M374" s="57" t="str">
        <f t="shared" si="70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141</v>
      </c>
      <c r="C375" s="51" t="s">
        <v>142</v>
      </c>
      <c r="D375" s="56">
        <v>1300000</v>
      </c>
      <c r="E375" s="56">
        <v>4323449.07</v>
      </c>
      <c r="F375" s="56">
        <v>0</v>
      </c>
      <c r="G375" s="56">
        <v>0</v>
      </c>
      <c r="H375" s="56">
        <v>0</v>
      </c>
      <c r="I375" s="56">
        <f t="shared" si="66"/>
        <v>0</v>
      </c>
      <c r="J375" s="56">
        <f t="shared" si="67"/>
        <v>4323449.07</v>
      </c>
      <c r="K375" s="57">
        <f t="shared" si="68"/>
        <v>1</v>
      </c>
      <c r="L375" s="57">
        <f t="shared" si="69"/>
        <v>-1</v>
      </c>
      <c r="M375" s="57">
        <f t="shared" si="70"/>
        <v>-1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147</v>
      </c>
      <c r="C376" s="51" t="s">
        <v>148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66"/>
        <v>0</v>
      </c>
      <c r="J376" s="56">
        <f t="shared" si="67"/>
        <v>0</v>
      </c>
      <c r="K376" s="57" t="str">
        <f t="shared" si="68"/>
        <v>NA</v>
      </c>
      <c r="L376" s="57" t="str">
        <f t="shared" si="69"/>
        <v>NA</v>
      </c>
      <c r="M376" s="57" t="str">
        <f t="shared" si="70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149</v>
      </c>
      <c r="C377" s="51" t="s">
        <v>150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66"/>
        <v>0</v>
      </c>
      <c r="J377" s="56">
        <f t="shared" si="67"/>
        <v>0</v>
      </c>
      <c r="K377" s="57" t="str">
        <f t="shared" si="68"/>
        <v>NA</v>
      </c>
      <c r="L377" s="57" t="str">
        <f t="shared" si="69"/>
        <v>NA</v>
      </c>
      <c r="M377" s="57" t="str">
        <f t="shared" si="7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151</v>
      </c>
      <c r="C378" s="51" t="s">
        <v>152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66"/>
        <v>0</v>
      </c>
      <c r="J378" s="56">
        <f t="shared" si="67"/>
        <v>0</v>
      </c>
      <c r="K378" s="57" t="str">
        <f t="shared" si="68"/>
        <v>NA</v>
      </c>
      <c r="L378" s="57" t="str">
        <f t="shared" si="69"/>
        <v>NA</v>
      </c>
      <c r="M378" s="57" t="str">
        <f t="shared" si="70"/>
        <v>NA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167</v>
      </c>
      <c r="C379" s="51" t="s">
        <v>168</v>
      </c>
      <c r="D379" s="56">
        <v>34450</v>
      </c>
      <c r="E379" s="56">
        <v>274847.27</v>
      </c>
      <c r="F379" s="56">
        <v>0</v>
      </c>
      <c r="G379" s="56">
        <v>0</v>
      </c>
      <c r="H379" s="56">
        <v>0</v>
      </c>
      <c r="I379" s="56">
        <f t="shared" si="66"/>
        <v>0</v>
      </c>
      <c r="J379" s="56">
        <f t="shared" si="67"/>
        <v>274847.27</v>
      </c>
      <c r="K379" s="57">
        <f t="shared" si="68"/>
        <v>1</v>
      </c>
      <c r="L379" s="57">
        <f t="shared" si="69"/>
        <v>-1</v>
      </c>
      <c r="M379" s="57">
        <f t="shared" si="70"/>
        <v>-1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169</v>
      </c>
      <c r="C380" s="51" t="s">
        <v>170</v>
      </c>
      <c r="D380" s="56">
        <v>26102645</v>
      </c>
      <c r="E380" s="56">
        <v>566</v>
      </c>
      <c r="F380" s="56">
        <v>0</v>
      </c>
      <c r="G380" s="56">
        <v>0</v>
      </c>
      <c r="H380" s="56">
        <v>0</v>
      </c>
      <c r="I380" s="56">
        <f t="shared" si="66"/>
        <v>0</v>
      </c>
      <c r="J380" s="56">
        <f t="shared" si="67"/>
        <v>566</v>
      </c>
      <c r="K380" s="57">
        <f t="shared" si="68"/>
        <v>1</v>
      </c>
      <c r="L380" s="57">
        <f t="shared" si="69"/>
        <v>-1</v>
      </c>
      <c r="M380" s="57">
        <f t="shared" si="70"/>
        <v>-1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177</v>
      </c>
      <c r="C381" s="51" t="s">
        <v>178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66"/>
        <v>0</v>
      </c>
      <c r="J381" s="56">
        <f t="shared" si="67"/>
        <v>0</v>
      </c>
      <c r="K381" s="57" t="str">
        <f t="shared" si="68"/>
        <v>NA</v>
      </c>
      <c r="L381" s="57" t="str">
        <f t="shared" si="69"/>
        <v>NA</v>
      </c>
      <c r="M381" s="57" t="str">
        <f t="shared" si="70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257</v>
      </c>
      <c r="C382" s="51" t="s">
        <v>258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66"/>
        <v>0</v>
      </c>
      <c r="J382" s="56">
        <f t="shared" si="67"/>
        <v>0</v>
      </c>
      <c r="K382" s="57" t="str">
        <f t="shared" si="68"/>
        <v>NA</v>
      </c>
      <c r="L382" s="57" t="str">
        <f t="shared" si="69"/>
        <v>NA</v>
      </c>
      <c r="M382" s="57" t="str">
        <f t="shared" si="70"/>
        <v>NA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259</v>
      </c>
      <c r="C383" s="51" t="s">
        <v>260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66"/>
        <v>0</v>
      </c>
      <c r="J383" s="56">
        <f t="shared" si="67"/>
        <v>0</v>
      </c>
      <c r="K383" s="57" t="str">
        <f t="shared" si="68"/>
        <v>NA</v>
      </c>
      <c r="L383" s="57" t="str">
        <f t="shared" si="69"/>
        <v>NA</v>
      </c>
      <c r="M383" s="57" t="str">
        <f t="shared" si="70"/>
        <v>NA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193</v>
      </c>
      <c r="C384" s="51" t="s">
        <v>194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66"/>
        <v>0</v>
      </c>
      <c r="J384" s="56">
        <f t="shared" si="67"/>
        <v>0</v>
      </c>
      <c r="K384" s="57" t="str">
        <f t="shared" si="68"/>
        <v>NA</v>
      </c>
      <c r="L384" s="57" t="str">
        <f t="shared" si="69"/>
        <v>NA</v>
      </c>
      <c r="M384" s="57" t="str">
        <f t="shared" si="70"/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199</v>
      </c>
      <c r="C385" s="51" t="s">
        <v>200</v>
      </c>
      <c r="D385" s="56">
        <v>0</v>
      </c>
      <c r="E385" s="56">
        <v>0</v>
      </c>
      <c r="F385" s="56">
        <v>0</v>
      </c>
      <c r="G385" s="56">
        <v>0</v>
      </c>
      <c r="H385" s="56">
        <v>14760</v>
      </c>
      <c r="I385" s="56">
        <f t="shared" si="66"/>
        <v>14760</v>
      </c>
      <c r="J385" s="56">
        <f t="shared" si="67"/>
        <v>-14760</v>
      </c>
      <c r="K385" s="57" t="str">
        <f t="shared" si="68"/>
        <v>NA</v>
      </c>
      <c r="L385" s="57" t="str">
        <f t="shared" si="69"/>
        <v>NA</v>
      </c>
      <c r="M385" s="57" t="str">
        <f t="shared" si="70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201</v>
      </c>
      <c r="C386" s="51" t="s">
        <v>202</v>
      </c>
      <c r="D386" s="56">
        <v>0</v>
      </c>
      <c r="E386" s="56">
        <v>0</v>
      </c>
      <c r="F386" s="56">
        <v>0</v>
      </c>
      <c r="G386" s="56">
        <v>0</v>
      </c>
      <c r="H386" s="56">
        <v>4470</v>
      </c>
      <c r="I386" s="56">
        <f t="shared" si="66"/>
        <v>4470</v>
      </c>
      <c r="J386" s="56">
        <f t="shared" si="67"/>
        <v>-4470</v>
      </c>
      <c r="K386" s="57" t="str">
        <f t="shared" si="68"/>
        <v>NA</v>
      </c>
      <c r="L386" s="57" t="str">
        <f t="shared" si="69"/>
        <v>NA</v>
      </c>
      <c r="M386" s="57" t="str">
        <f t="shared" si="70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209</v>
      </c>
      <c r="C387" s="51" t="s">
        <v>210</v>
      </c>
      <c r="D387" s="56">
        <v>0</v>
      </c>
      <c r="E387" s="56">
        <v>0</v>
      </c>
      <c r="F387" s="56">
        <v>0</v>
      </c>
      <c r="G387" s="56">
        <v>0</v>
      </c>
      <c r="H387" s="56">
        <v>57292</v>
      </c>
      <c r="I387" s="56">
        <f t="shared" si="66"/>
        <v>57292</v>
      </c>
      <c r="J387" s="56">
        <f t="shared" si="67"/>
        <v>-57292</v>
      </c>
      <c r="K387" s="57" t="str">
        <f t="shared" si="68"/>
        <v>NA</v>
      </c>
      <c r="L387" s="57" t="str">
        <f t="shared" si="69"/>
        <v>NA</v>
      </c>
      <c r="M387" s="57" t="str">
        <f t="shared" si="70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275</v>
      </c>
      <c r="C388" s="51" t="s">
        <v>276</v>
      </c>
      <c r="D388" s="56">
        <v>0</v>
      </c>
      <c r="E388" s="56">
        <v>453771.88</v>
      </c>
      <c r="F388" s="56">
        <v>6095.1</v>
      </c>
      <c r="G388" s="56">
        <v>6219.6</v>
      </c>
      <c r="H388" s="56">
        <v>58941.880000000005</v>
      </c>
      <c r="I388" s="56">
        <f t="shared" si="66"/>
        <v>65161.48</v>
      </c>
      <c r="J388" s="56">
        <f t="shared" si="67"/>
        <v>388610.4</v>
      </c>
      <c r="K388" s="57">
        <f t="shared" si="68"/>
        <v>0.8564003569370584</v>
      </c>
      <c r="L388" s="57">
        <f t="shared" si="69"/>
        <v>-0.98656792042733021</v>
      </c>
      <c r="M388" s="57">
        <f t="shared" si="70"/>
        <v>-0.83552264190544379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227</v>
      </c>
      <c r="C389" s="51" t="s">
        <v>228</v>
      </c>
      <c r="D389" s="56">
        <v>0</v>
      </c>
      <c r="E389" s="56">
        <v>20203013.949999999</v>
      </c>
      <c r="F389" s="56">
        <v>0</v>
      </c>
      <c r="G389" s="56">
        <v>0</v>
      </c>
      <c r="H389" s="56">
        <v>2143267.1</v>
      </c>
      <c r="I389" s="56">
        <f t="shared" si="66"/>
        <v>2143267.1</v>
      </c>
      <c r="J389" s="56">
        <f t="shared" si="67"/>
        <v>18059746.849999998</v>
      </c>
      <c r="K389" s="57">
        <f t="shared" si="68"/>
        <v>0.89391349700077782</v>
      </c>
      <c r="L389" s="57">
        <f t="shared" si="69"/>
        <v>-1</v>
      </c>
      <c r="M389" s="57">
        <f t="shared" si="70"/>
        <v>-1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403</v>
      </c>
      <c r="C390" s="51" t="s">
        <v>404</v>
      </c>
      <c r="D390" s="56">
        <v>0</v>
      </c>
      <c r="E390" s="56">
        <v>0</v>
      </c>
      <c r="F390" s="56">
        <v>0</v>
      </c>
      <c r="G390" s="56">
        <v>0</v>
      </c>
      <c r="H390" s="56">
        <v>0</v>
      </c>
      <c r="I390" s="56">
        <f t="shared" si="66"/>
        <v>0</v>
      </c>
      <c r="J390" s="56">
        <f t="shared" si="67"/>
        <v>0</v>
      </c>
      <c r="K390" s="57" t="str">
        <f t="shared" si="68"/>
        <v>NA</v>
      </c>
      <c r="L390" s="57" t="str">
        <f t="shared" si="69"/>
        <v>NA</v>
      </c>
      <c r="M390" s="57" t="str">
        <f t="shared" si="70"/>
        <v>NA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468</v>
      </c>
      <c r="C391" s="51" t="s">
        <v>469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66"/>
        <v>0</v>
      </c>
      <c r="J391" s="56">
        <f t="shared" si="67"/>
        <v>0</v>
      </c>
      <c r="K391" s="57" t="str">
        <f t="shared" si="68"/>
        <v>NA</v>
      </c>
      <c r="L391" s="57" t="str">
        <f t="shared" si="69"/>
        <v>NA</v>
      </c>
      <c r="M391" s="57" t="str">
        <f t="shared" si="70"/>
        <v>NA</v>
      </c>
      <c r="R391" s="53"/>
      <c r="S391" s="53"/>
      <c r="T391" s="53"/>
      <c r="U391" s="53"/>
      <c r="V391" s="53"/>
    </row>
    <row r="392" spans="1:22" s="51" customFormat="1" x14ac:dyDescent="0.2">
      <c r="A392" s="63" t="s">
        <v>407</v>
      </c>
      <c r="B392" s="63"/>
      <c r="C392" s="63"/>
      <c r="D392" s="64">
        <v>27437095</v>
      </c>
      <c r="E392" s="64">
        <v>26038160.169999998</v>
      </c>
      <c r="F392" s="64">
        <v>25047.599999999999</v>
      </c>
      <c r="G392" s="64">
        <v>25682.1</v>
      </c>
      <c r="H392" s="64">
        <v>2408050.2800000003</v>
      </c>
      <c r="I392" s="64">
        <f t="shared" si="66"/>
        <v>2433732.3800000004</v>
      </c>
      <c r="J392" s="64">
        <f t="shared" si="67"/>
        <v>23604427.789999999</v>
      </c>
      <c r="K392" s="65">
        <f t="shared" si="68"/>
        <v>0.90653209120343159</v>
      </c>
      <c r="L392" s="65">
        <f t="shared" si="69"/>
        <v>-0.99903804263294838</v>
      </c>
      <c r="M392" s="65">
        <f t="shared" si="70"/>
        <v>-0.98816409462159016</v>
      </c>
      <c r="R392" s="53"/>
      <c r="S392" s="53"/>
      <c r="T392" s="53"/>
      <c r="U392" s="53"/>
      <c r="V392" s="53"/>
    </row>
    <row r="393" spans="1:22" s="51" customFormat="1" x14ac:dyDescent="0.2">
      <c r="A393" s="51" t="s">
        <v>408</v>
      </c>
      <c r="B393" s="51" t="s">
        <v>106</v>
      </c>
      <c r="C393" s="51" t="s">
        <v>105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66"/>
        <v>0</v>
      </c>
      <c r="J393" s="56">
        <f t="shared" si="67"/>
        <v>0</v>
      </c>
      <c r="K393" s="57" t="str">
        <f t="shared" si="68"/>
        <v>NA</v>
      </c>
      <c r="L393" s="57" t="str">
        <f t="shared" si="69"/>
        <v>NA</v>
      </c>
      <c r="M393" s="57" t="str">
        <f t="shared" si="70"/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109</v>
      </c>
      <c r="C394" s="51" t="s">
        <v>110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66"/>
        <v>0</v>
      </c>
      <c r="J394" s="56">
        <f t="shared" si="67"/>
        <v>0</v>
      </c>
      <c r="K394" s="57" t="str">
        <f t="shared" si="68"/>
        <v>NA</v>
      </c>
      <c r="L394" s="57" t="str">
        <f t="shared" si="69"/>
        <v>NA</v>
      </c>
      <c r="M394" s="57" t="str">
        <f t="shared" si="70"/>
        <v>NA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265</v>
      </c>
      <c r="C395" s="51" t="s">
        <v>266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66"/>
        <v>0</v>
      </c>
      <c r="J395" s="56">
        <f t="shared" si="67"/>
        <v>0</v>
      </c>
      <c r="K395" s="57" t="str">
        <f t="shared" si="68"/>
        <v>NA</v>
      </c>
      <c r="L395" s="57" t="str">
        <f t="shared" si="69"/>
        <v>NA</v>
      </c>
      <c r="M395" s="57" t="str">
        <f t="shared" si="70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119</v>
      </c>
      <c r="C396" s="51" t="s">
        <v>120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f t="shared" si="66"/>
        <v>0</v>
      </c>
      <c r="J396" s="56">
        <f t="shared" si="67"/>
        <v>0</v>
      </c>
      <c r="K396" s="57" t="str">
        <f t="shared" si="68"/>
        <v>NA</v>
      </c>
      <c r="L396" s="57" t="str">
        <f t="shared" si="69"/>
        <v>NA</v>
      </c>
      <c r="M396" s="57" t="str">
        <f t="shared" si="70"/>
        <v>NA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409</v>
      </c>
      <c r="C397" s="51" t="s">
        <v>410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66"/>
        <v>0</v>
      </c>
      <c r="J397" s="56">
        <f t="shared" si="67"/>
        <v>0</v>
      </c>
      <c r="K397" s="57" t="str">
        <f t="shared" si="68"/>
        <v>NA</v>
      </c>
      <c r="L397" s="57" t="str">
        <f t="shared" si="69"/>
        <v>NA</v>
      </c>
      <c r="M397" s="57" t="str">
        <f t="shared" si="70"/>
        <v>NA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137</v>
      </c>
      <c r="C398" s="51" t="s">
        <v>138</v>
      </c>
      <c r="D398" s="56">
        <v>0</v>
      </c>
      <c r="E398" s="56">
        <v>68460</v>
      </c>
      <c r="F398" s="56">
        <v>0</v>
      </c>
      <c r="G398" s="56">
        <v>0</v>
      </c>
      <c r="H398" s="56">
        <v>0</v>
      </c>
      <c r="I398" s="56">
        <f t="shared" si="66"/>
        <v>0</v>
      </c>
      <c r="J398" s="56">
        <f t="shared" si="67"/>
        <v>68460</v>
      </c>
      <c r="K398" s="57">
        <f t="shared" si="68"/>
        <v>1</v>
      </c>
      <c r="L398" s="57">
        <f t="shared" si="69"/>
        <v>-1</v>
      </c>
      <c r="M398" s="57">
        <f t="shared" si="70"/>
        <v>-1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139</v>
      </c>
      <c r="C399" s="51" t="s">
        <v>140</v>
      </c>
      <c r="D399" s="56">
        <v>0</v>
      </c>
      <c r="E399" s="56">
        <v>169101</v>
      </c>
      <c r="F399" s="56">
        <v>116171.59999999999</v>
      </c>
      <c r="G399" s="56">
        <v>232635.75</v>
      </c>
      <c r="H399" s="56">
        <v>0</v>
      </c>
      <c r="I399" s="56">
        <f t="shared" si="66"/>
        <v>232635.75</v>
      </c>
      <c r="J399" s="56">
        <f t="shared" si="67"/>
        <v>-63534.75</v>
      </c>
      <c r="K399" s="57">
        <f t="shared" si="68"/>
        <v>-0.37572072311813648</v>
      </c>
      <c r="L399" s="57">
        <f t="shared" si="69"/>
        <v>-0.31300465402333522</v>
      </c>
      <c r="M399" s="57">
        <f t="shared" si="70"/>
        <v>15.508648677417638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141</v>
      </c>
      <c r="C400" s="51" t="s">
        <v>142</v>
      </c>
      <c r="D400" s="56">
        <v>42239798.5</v>
      </c>
      <c r="E400" s="56">
        <v>1483560.23</v>
      </c>
      <c r="F400" s="56">
        <v>0</v>
      </c>
      <c r="G400" s="56">
        <v>0</v>
      </c>
      <c r="H400" s="56">
        <v>0</v>
      </c>
      <c r="I400" s="56">
        <f t="shared" si="66"/>
        <v>0</v>
      </c>
      <c r="J400" s="56">
        <f t="shared" si="67"/>
        <v>1483560.23</v>
      </c>
      <c r="K400" s="57">
        <f t="shared" si="68"/>
        <v>1</v>
      </c>
      <c r="L400" s="57">
        <f t="shared" si="69"/>
        <v>-1</v>
      </c>
      <c r="M400" s="57">
        <f t="shared" si="70"/>
        <v>-1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143</v>
      </c>
      <c r="C401" s="51" t="s">
        <v>144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66"/>
        <v>0</v>
      </c>
      <c r="J401" s="56">
        <f t="shared" si="67"/>
        <v>0</v>
      </c>
      <c r="K401" s="57" t="str">
        <f t="shared" si="68"/>
        <v>NA</v>
      </c>
      <c r="L401" s="57" t="str">
        <f t="shared" si="69"/>
        <v>NA</v>
      </c>
      <c r="M401" s="57" t="str">
        <f t="shared" si="70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147</v>
      </c>
      <c r="C402" s="51" t="s">
        <v>148</v>
      </c>
      <c r="D402" s="56">
        <v>0</v>
      </c>
      <c r="E402" s="56">
        <v>64172</v>
      </c>
      <c r="F402" s="56">
        <v>15275</v>
      </c>
      <c r="G402" s="56">
        <v>30550</v>
      </c>
      <c r="H402" s="56">
        <v>0</v>
      </c>
      <c r="I402" s="56">
        <f t="shared" si="66"/>
        <v>30550</v>
      </c>
      <c r="J402" s="56">
        <f t="shared" si="67"/>
        <v>33622</v>
      </c>
      <c r="K402" s="57">
        <f t="shared" si="68"/>
        <v>0.52393567287913734</v>
      </c>
      <c r="L402" s="57">
        <f t="shared" si="69"/>
        <v>-0.76196783643956867</v>
      </c>
      <c r="M402" s="57">
        <f t="shared" si="70"/>
        <v>4.712771925450352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149</v>
      </c>
      <c r="C403" s="51" t="s">
        <v>150</v>
      </c>
      <c r="D403" s="56">
        <v>0</v>
      </c>
      <c r="E403" s="56">
        <v>0</v>
      </c>
      <c r="F403" s="56">
        <v>1625.06</v>
      </c>
      <c r="G403" s="56">
        <v>3254.38</v>
      </c>
      <c r="H403" s="56">
        <v>0</v>
      </c>
      <c r="I403" s="56">
        <f t="shared" si="66"/>
        <v>3254.38</v>
      </c>
      <c r="J403" s="56">
        <f t="shared" si="67"/>
        <v>-3254.38</v>
      </c>
      <c r="K403" s="57" t="str">
        <f t="shared" si="68"/>
        <v>NA</v>
      </c>
      <c r="L403" s="57" t="str">
        <f t="shared" si="69"/>
        <v>NA</v>
      </c>
      <c r="M403" s="57" t="str">
        <f t="shared" si="70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151</v>
      </c>
      <c r="C404" s="51" t="s">
        <v>152</v>
      </c>
      <c r="D404" s="56">
        <v>0</v>
      </c>
      <c r="E404" s="56">
        <v>49447.19</v>
      </c>
      <c r="F404" s="56">
        <v>24140.460000000003</v>
      </c>
      <c r="G404" s="56">
        <v>47884.56</v>
      </c>
      <c r="H404" s="56">
        <v>0</v>
      </c>
      <c r="I404" s="56">
        <f t="shared" si="66"/>
        <v>47884.56</v>
      </c>
      <c r="J404" s="56">
        <f t="shared" si="67"/>
        <v>1562.6300000000047</v>
      </c>
      <c r="K404" s="57">
        <f t="shared" si="68"/>
        <v>3.1601998010402706E-2</v>
      </c>
      <c r="L404" s="57">
        <f t="shared" si="69"/>
        <v>-0.51179308672545398</v>
      </c>
      <c r="M404" s="57">
        <f t="shared" si="70"/>
        <v>10.620776023875168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167</v>
      </c>
      <c r="C405" s="51" t="s">
        <v>168</v>
      </c>
      <c r="D405" s="56">
        <v>0</v>
      </c>
      <c r="E405" s="56">
        <v>49058.84</v>
      </c>
      <c r="F405" s="56">
        <v>1605.03</v>
      </c>
      <c r="G405" s="56">
        <v>3203.2999999999997</v>
      </c>
      <c r="H405" s="56">
        <v>0</v>
      </c>
      <c r="I405" s="56">
        <f t="shared" si="66"/>
        <v>3203.2999999999997</v>
      </c>
      <c r="J405" s="56">
        <f t="shared" si="67"/>
        <v>45855.539999999994</v>
      </c>
      <c r="K405" s="57">
        <f t="shared" si="68"/>
        <v>0.93470493798874976</v>
      </c>
      <c r="L405" s="57">
        <f t="shared" si="69"/>
        <v>-0.96728357213501182</v>
      </c>
      <c r="M405" s="57">
        <f t="shared" si="70"/>
        <v>-0.21645925586499801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169</v>
      </c>
      <c r="C406" s="51" t="s">
        <v>170</v>
      </c>
      <c r="D406" s="56">
        <v>26188445</v>
      </c>
      <c r="E406" s="56">
        <v>3394361.74</v>
      </c>
      <c r="F406" s="56">
        <v>27083.33</v>
      </c>
      <c r="G406" s="56">
        <v>28733.33</v>
      </c>
      <c r="H406" s="56">
        <v>177</v>
      </c>
      <c r="I406" s="56">
        <f t="shared" si="66"/>
        <v>28910.33</v>
      </c>
      <c r="J406" s="56">
        <f t="shared" si="67"/>
        <v>3365451.41</v>
      </c>
      <c r="K406" s="57">
        <f t="shared" si="68"/>
        <v>0.99148283765418588</v>
      </c>
      <c r="L406" s="57">
        <f t="shared" si="69"/>
        <v>-0.99202108317424054</v>
      </c>
      <c r="M406" s="57">
        <f t="shared" si="70"/>
        <v>-0.89841979541049144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253</v>
      </c>
      <c r="C407" s="51" t="s">
        <v>254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66"/>
        <v>0</v>
      </c>
      <c r="J407" s="56">
        <f t="shared" si="67"/>
        <v>0</v>
      </c>
      <c r="K407" s="57" t="str">
        <f t="shared" si="68"/>
        <v>NA</v>
      </c>
      <c r="L407" s="57" t="str">
        <f t="shared" si="69"/>
        <v>NA</v>
      </c>
      <c r="M407" s="57" t="str">
        <f t="shared" si="70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183</v>
      </c>
      <c r="C408" s="51" t="s">
        <v>184</v>
      </c>
      <c r="D408" s="56">
        <v>0</v>
      </c>
      <c r="E408" s="56">
        <v>28350</v>
      </c>
      <c r="F408" s="56">
        <v>0</v>
      </c>
      <c r="G408" s="56">
        <v>0</v>
      </c>
      <c r="H408" s="56">
        <v>0</v>
      </c>
      <c r="I408" s="56">
        <f t="shared" si="66"/>
        <v>0</v>
      </c>
      <c r="J408" s="56">
        <f t="shared" si="67"/>
        <v>28350</v>
      </c>
      <c r="K408" s="57">
        <f t="shared" si="68"/>
        <v>1</v>
      </c>
      <c r="L408" s="57">
        <f t="shared" si="69"/>
        <v>-1</v>
      </c>
      <c r="M408" s="57">
        <f t="shared" si="70"/>
        <v>-1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185</v>
      </c>
      <c r="C409" s="51" t="s">
        <v>186</v>
      </c>
      <c r="D409" s="56">
        <v>118200</v>
      </c>
      <c r="E409" s="56">
        <v>122400</v>
      </c>
      <c r="F409" s="56">
        <v>0</v>
      </c>
      <c r="G409" s="56">
        <v>0</v>
      </c>
      <c r="H409" s="56">
        <v>0</v>
      </c>
      <c r="I409" s="56">
        <f t="shared" si="66"/>
        <v>0</v>
      </c>
      <c r="J409" s="56">
        <f t="shared" si="67"/>
        <v>122400</v>
      </c>
      <c r="K409" s="57">
        <f t="shared" si="68"/>
        <v>1</v>
      </c>
      <c r="L409" s="57">
        <f t="shared" si="69"/>
        <v>-1</v>
      </c>
      <c r="M409" s="57">
        <f t="shared" si="70"/>
        <v>-1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193</v>
      </c>
      <c r="C410" s="51" t="s">
        <v>194</v>
      </c>
      <c r="D410" s="56">
        <v>0</v>
      </c>
      <c r="E410" s="56">
        <v>87500</v>
      </c>
      <c r="F410" s="56">
        <v>507.2</v>
      </c>
      <c r="G410" s="56">
        <v>507.2</v>
      </c>
      <c r="H410" s="56">
        <v>0</v>
      </c>
      <c r="I410" s="56">
        <f t="shared" si="66"/>
        <v>507.2</v>
      </c>
      <c r="J410" s="56">
        <f t="shared" si="67"/>
        <v>86992.8</v>
      </c>
      <c r="K410" s="57">
        <f t="shared" si="68"/>
        <v>0.99420342857142863</v>
      </c>
      <c r="L410" s="57">
        <f t="shared" si="69"/>
        <v>-0.99420342857142863</v>
      </c>
      <c r="M410" s="57">
        <f t="shared" si="70"/>
        <v>-0.93044114285714286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201</v>
      </c>
      <c r="C411" s="51" t="s">
        <v>202</v>
      </c>
      <c r="D411" s="56">
        <v>0</v>
      </c>
      <c r="E411" s="56">
        <v>68000</v>
      </c>
      <c r="F411" s="56">
        <v>645.75</v>
      </c>
      <c r="G411" s="56">
        <v>645.75</v>
      </c>
      <c r="H411" s="56">
        <v>14.889999999999999</v>
      </c>
      <c r="I411" s="56">
        <f t="shared" si="66"/>
        <v>660.64</v>
      </c>
      <c r="J411" s="56">
        <f t="shared" si="67"/>
        <v>67339.360000000001</v>
      </c>
      <c r="K411" s="57">
        <f t="shared" si="68"/>
        <v>0.99028470588235296</v>
      </c>
      <c r="L411" s="57">
        <f t="shared" si="69"/>
        <v>-0.99050367647058823</v>
      </c>
      <c r="M411" s="57">
        <f t="shared" si="70"/>
        <v>-0.88604411764705882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205</v>
      </c>
      <c r="C412" s="51" t="s">
        <v>206</v>
      </c>
      <c r="D412" s="56">
        <v>0</v>
      </c>
      <c r="E412" s="56">
        <v>7100</v>
      </c>
      <c r="F412" s="56">
        <v>508.99</v>
      </c>
      <c r="G412" s="56">
        <v>508.99</v>
      </c>
      <c r="H412" s="56">
        <v>849.95</v>
      </c>
      <c r="I412" s="56">
        <f t="shared" si="66"/>
        <v>1358.94</v>
      </c>
      <c r="J412" s="56">
        <f t="shared" si="67"/>
        <v>5741.0599999999995</v>
      </c>
      <c r="K412" s="57">
        <f t="shared" si="68"/>
        <v>0.80859999999999987</v>
      </c>
      <c r="L412" s="57">
        <f t="shared" si="69"/>
        <v>-0.92831126760563387</v>
      </c>
      <c r="M412" s="57">
        <f t="shared" si="70"/>
        <v>-0.13973521126760557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209</v>
      </c>
      <c r="C413" s="51" t="s">
        <v>210</v>
      </c>
      <c r="D413" s="56">
        <v>45000</v>
      </c>
      <c r="E413" s="56">
        <v>89797.65</v>
      </c>
      <c r="F413" s="56">
        <v>0</v>
      </c>
      <c r="G413" s="56">
        <v>0</v>
      </c>
      <c r="H413" s="56">
        <v>5285.6</v>
      </c>
      <c r="I413" s="56">
        <f t="shared" si="66"/>
        <v>5285.6</v>
      </c>
      <c r="J413" s="56">
        <f t="shared" si="67"/>
        <v>84512.049999999988</v>
      </c>
      <c r="K413" s="57">
        <f t="shared" si="68"/>
        <v>0.94113877144891867</v>
      </c>
      <c r="L413" s="57">
        <f t="shared" si="69"/>
        <v>-1</v>
      </c>
      <c r="M413" s="57">
        <f t="shared" si="70"/>
        <v>-1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213</v>
      </c>
      <c r="C414" s="51" t="s">
        <v>214</v>
      </c>
      <c r="D414" s="56">
        <v>0</v>
      </c>
      <c r="E414" s="56">
        <v>139470</v>
      </c>
      <c r="F414" s="56">
        <v>0</v>
      </c>
      <c r="G414" s="56">
        <v>0</v>
      </c>
      <c r="H414" s="56">
        <v>231.44</v>
      </c>
      <c r="I414" s="56">
        <f t="shared" si="66"/>
        <v>231.44</v>
      </c>
      <c r="J414" s="56">
        <f t="shared" si="67"/>
        <v>139238.56</v>
      </c>
      <c r="K414" s="57">
        <f t="shared" si="68"/>
        <v>0.99834057503405749</v>
      </c>
      <c r="L414" s="57">
        <f t="shared" si="69"/>
        <v>-1</v>
      </c>
      <c r="M414" s="57">
        <f t="shared" si="70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227</v>
      </c>
      <c r="C415" s="51" t="s">
        <v>228</v>
      </c>
      <c r="D415" s="56">
        <v>0</v>
      </c>
      <c r="E415" s="56">
        <v>50000</v>
      </c>
      <c r="F415" s="56">
        <v>0</v>
      </c>
      <c r="G415" s="56">
        <v>0</v>
      </c>
      <c r="H415" s="56">
        <v>0</v>
      </c>
      <c r="I415" s="56">
        <f t="shared" si="66"/>
        <v>0</v>
      </c>
      <c r="J415" s="56">
        <f t="shared" si="67"/>
        <v>50000</v>
      </c>
      <c r="K415" s="57">
        <f t="shared" si="68"/>
        <v>1</v>
      </c>
      <c r="L415" s="57">
        <f t="shared" si="69"/>
        <v>-1</v>
      </c>
      <c r="M415" s="57">
        <f t="shared" si="70"/>
        <v>-1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229</v>
      </c>
      <c r="C416" s="51" t="s">
        <v>230</v>
      </c>
      <c r="D416" s="56">
        <v>11566415</v>
      </c>
      <c r="E416" s="56">
        <v>-81.39</v>
      </c>
      <c r="F416" s="56">
        <v>0</v>
      </c>
      <c r="G416" s="56">
        <v>0</v>
      </c>
      <c r="H416" s="56">
        <v>0</v>
      </c>
      <c r="I416" s="56">
        <f t="shared" si="66"/>
        <v>0</v>
      </c>
      <c r="J416" s="56">
        <f t="shared" si="67"/>
        <v>-81.39</v>
      </c>
      <c r="K416" s="57">
        <f t="shared" si="68"/>
        <v>1</v>
      </c>
      <c r="L416" s="57">
        <f t="shared" si="69"/>
        <v>-1</v>
      </c>
      <c r="M416" s="57">
        <f t="shared" si="70"/>
        <v>-1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231</v>
      </c>
      <c r="C417" s="51" t="s">
        <v>232</v>
      </c>
      <c r="D417" s="56">
        <v>0</v>
      </c>
      <c r="E417" s="56">
        <v>34490</v>
      </c>
      <c r="F417" s="56">
        <v>0</v>
      </c>
      <c r="G417" s="56">
        <v>0</v>
      </c>
      <c r="H417" s="56">
        <v>0</v>
      </c>
      <c r="I417" s="56">
        <f t="shared" si="66"/>
        <v>0</v>
      </c>
      <c r="J417" s="56">
        <f t="shared" si="67"/>
        <v>34490</v>
      </c>
      <c r="K417" s="57">
        <f t="shared" si="68"/>
        <v>1</v>
      </c>
      <c r="L417" s="57">
        <f t="shared" si="69"/>
        <v>-1</v>
      </c>
      <c r="M417" s="57">
        <f t="shared" si="70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233</v>
      </c>
      <c r="C418" s="51" t="s">
        <v>234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66"/>
        <v>0</v>
      </c>
      <c r="J418" s="56">
        <f t="shared" si="67"/>
        <v>0</v>
      </c>
      <c r="K418" s="57" t="str">
        <f t="shared" si="68"/>
        <v>NA</v>
      </c>
      <c r="L418" s="57" t="str">
        <f t="shared" si="69"/>
        <v>NA</v>
      </c>
      <c r="M418" s="57" t="str">
        <f t="shared" si="70"/>
        <v>NA</v>
      </c>
      <c r="R418" s="53"/>
      <c r="S418" s="53"/>
      <c r="T418" s="53"/>
      <c r="U418" s="53"/>
      <c r="V418" s="53"/>
    </row>
    <row r="419" spans="1:22" s="51" customFormat="1" x14ac:dyDescent="0.2">
      <c r="A419" s="63" t="s">
        <v>411</v>
      </c>
      <c r="B419" s="63"/>
      <c r="C419" s="63"/>
      <c r="D419" s="64">
        <v>80157858.5</v>
      </c>
      <c r="E419" s="64">
        <v>5905187.2600000007</v>
      </c>
      <c r="F419" s="64">
        <v>187562.41999999998</v>
      </c>
      <c r="G419" s="64">
        <v>347923.26</v>
      </c>
      <c r="H419" s="64">
        <v>6558.88</v>
      </c>
      <c r="I419" s="64">
        <f t="shared" si="66"/>
        <v>354482.14</v>
      </c>
      <c r="J419" s="64">
        <f t="shared" si="67"/>
        <v>5550705.120000001</v>
      </c>
      <c r="K419" s="65">
        <f t="shared" si="68"/>
        <v>0.93997105859772523</v>
      </c>
      <c r="L419" s="65">
        <f t="shared" si="69"/>
        <v>-0.96823768464202775</v>
      </c>
      <c r="M419" s="65">
        <f t="shared" si="70"/>
        <v>-0.29298107982438487</v>
      </c>
      <c r="R419" s="53"/>
      <c r="S419" s="53"/>
      <c r="T419" s="53"/>
      <c r="U419" s="53"/>
      <c r="V419" s="53"/>
    </row>
    <row r="420" spans="1:22" s="51" customFormat="1" x14ac:dyDescent="0.2">
      <c r="A420" s="51" t="s">
        <v>412</v>
      </c>
      <c r="B420" s="51" t="s">
        <v>109</v>
      </c>
      <c r="C420" s="51" t="s">
        <v>110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66"/>
        <v>0</v>
      </c>
      <c r="J420" s="56">
        <f t="shared" si="67"/>
        <v>0</v>
      </c>
      <c r="K420" s="57" t="str">
        <f t="shared" si="68"/>
        <v>NA</v>
      </c>
      <c r="L420" s="57" t="str">
        <f t="shared" si="69"/>
        <v>NA</v>
      </c>
      <c r="M420" s="57" t="str">
        <f t="shared" si="70"/>
        <v>NA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117</v>
      </c>
      <c r="C421" s="51" t="s">
        <v>118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66"/>
        <v>0</v>
      </c>
      <c r="J421" s="56">
        <f t="shared" si="67"/>
        <v>0</v>
      </c>
      <c r="K421" s="57" t="str">
        <f t="shared" si="68"/>
        <v>NA</v>
      </c>
      <c r="L421" s="57" t="str">
        <f t="shared" si="69"/>
        <v>NA</v>
      </c>
      <c r="M421" s="57" t="str">
        <f t="shared" si="70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243</v>
      </c>
      <c r="C422" s="51" t="s">
        <v>244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66"/>
        <v>0</v>
      </c>
      <c r="J422" s="56">
        <f t="shared" si="67"/>
        <v>0</v>
      </c>
      <c r="K422" s="57" t="str">
        <f t="shared" si="68"/>
        <v>NA</v>
      </c>
      <c r="L422" s="57" t="str">
        <f t="shared" si="69"/>
        <v>NA</v>
      </c>
      <c r="M422" s="57" t="str">
        <f t="shared" si="70"/>
        <v>NA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245</v>
      </c>
      <c r="C423" s="51" t="s">
        <v>246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66"/>
        <v>0</v>
      </c>
      <c r="J423" s="56">
        <f t="shared" si="67"/>
        <v>0</v>
      </c>
      <c r="K423" s="57" t="str">
        <f t="shared" si="68"/>
        <v>NA</v>
      </c>
      <c r="L423" s="57" t="str">
        <f t="shared" si="69"/>
        <v>NA</v>
      </c>
      <c r="M423" s="57" t="str">
        <f t="shared" si="70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139</v>
      </c>
      <c r="C424" s="51" t="s">
        <v>140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66"/>
        <v>0</v>
      </c>
      <c r="J424" s="56">
        <f t="shared" si="67"/>
        <v>0</v>
      </c>
      <c r="K424" s="57" t="str">
        <f t="shared" si="68"/>
        <v>NA</v>
      </c>
      <c r="L424" s="57" t="str">
        <f t="shared" si="69"/>
        <v>NA</v>
      </c>
      <c r="M424" s="57" t="str">
        <f t="shared" si="70"/>
        <v>NA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141</v>
      </c>
      <c r="C425" s="51" t="s">
        <v>142</v>
      </c>
      <c r="D425" s="56">
        <v>0</v>
      </c>
      <c r="E425" s="56">
        <v>160810.16</v>
      </c>
      <c r="F425" s="56">
        <v>26167.5</v>
      </c>
      <c r="G425" s="56">
        <v>38712.5</v>
      </c>
      <c r="H425" s="56">
        <v>0</v>
      </c>
      <c r="I425" s="56">
        <f t="shared" si="66"/>
        <v>38712.5</v>
      </c>
      <c r="J425" s="56">
        <f t="shared" si="67"/>
        <v>122097.66</v>
      </c>
      <c r="K425" s="57">
        <f t="shared" si="68"/>
        <v>0.75926583245735224</v>
      </c>
      <c r="L425" s="57">
        <f t="shared" si="69"/>
        <v>-0.83727707254317763</v>
      </c>
      <c r="M425" s="57">
        <f t="shared" si="70"/>
        <v>1.8888100105117738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147</v>
      </c>
      <c r="C426" s="51" t="s">
        <v>148</v>
      </c>
      <c r="D426" s="56">
        <v>0</v>
      </c>
      <c r="E426" s="56">
        <v>0</v>
      </c>
      <c r="F426" s="56">
        <v>2330.92</v>
      </c>
      <c r="G426" s="56">
        <v>3297.55</v>
      </c>
      <c r="H426" s="56">
        <v>0</v>
      </c>
      <c r="I426" s="56">
        <f t="shared" si="66"/>
        <v>3297.55</v>
      </c>
      <c r="J426" s="56">
        <f t="shared" si="67"/>
        <v>-3297.55</v>
      </c>
      <c r="K426" s="57" t="str">
        <f t="shared" si="68"/>
        <v>NA</v>
      </c>
      <c r="L426" s="57" t="str">
        <f t="shared" si="69"/>
        <v>NA</v>
      </c>
      <c r="M426" s="57" t="str">
        <f t="shared" si="70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149</v>
      </c>
      <c r="C427" s="51" t="s">
        <v>150</v>
      </c>
      <c r="D427" s="56">
        <v>0</v>
      </c>
      <c r="E427" s="56">
        <v>0</v>
      </c>
      <c r="F427" s="56">
        <v>1261.78</v>
      </c>
      <c r="G427" s="56">
        <v>1949.4299999999998</v>
      </c>
      <c r="H427" s="56">
        <v>0</v>
      </c>
      <c r="I427" s="56">
        <f t="shared" si="66"/>
        <v>1949.4299999999998</v>
      </c>
      <c r="J427" s="56">
        <f t="shared" si="67"/>
        <v>-1949.4299999999998</v>
      </c>
      <c r="K427" s="57" t="str">
        <f t="shared" si="68"/>
        <v>NA</v>
      </c>
      <c r="L427" s="57" t="str">
        <f t="shared" si="69"/>
        <v>NA</v>
      </c>
      <c r="M427" s="57" t="str">
        <f t="shared" si="70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151</v>
      </c>
      <c r="C428" s="51" t="s">
        <v>152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66"/>
        <v>0</v>
      </c>
      <c r="J428" s="56">
        <f t="shared" si="67"/>
        <v>0</v>
      </c>
      <c r="K428" s="57" t="str">
        <f t="shared" si="68"/>
        <v>NA</v>
      </c>
      <c r="L428" s="57" t="str">
        <f t="shared" si="69"/>
        <v>NA</v>
      </c>
      <c r="M428" s="57" t="str">
        <f t="shared" si="70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167</v>
      </c>
      <c r="C429" s="51" t="s">
        <v>168</v>
      </c>
      <c r="D429" s="56">
        <v>0</v>
      </c>
      <c r="E429" s="56">
        <v>13400.779999999999</v>
      </c>
      <c r="F429" s="56">
        <v>52.53</v>
      </c>
      <c r="G429" s="56">
        <v>66.41</v>
      </c>
      <c r="H429" s="56">
        <v>0</v>
      </c>
      <c r="I429" s="56">
        <f t="shared" si="66"/>
        <v>66.41</v>
      </c>
      <c r="J429" s="56">
        <f t="shared" si="67"/>
        <v>13334.369999999999</v>
      </c>
      <c r="K429" s="57">
        <f t="shared" si="68"/>
        <v>0.99504431831579954</v>
      </c>
      <c r="L429" s="57">
        <f t="shared" si="69"/>
        <v>-0.99608007892077921</v>
      </c>
      <c r="M429" s="57">
        <f t="shared" si="70"/>
        <v>-0.94053181978959421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169</v>
      </c>
      <c r="C430" s="51" t="s">
        <v>170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66"/>
        <v>0</v>
      </c>
      <c r="J430" s="56">
        <f t="shared" si="67"/>
        <v>0</v>
      </c>
      <c r="K430" s="57" t="str">
        <f t="shared" si="68"/>
        <v>NA</v>
      </c>
      <c r="L430" s="57" t="str">
        <f t="shared" si="69"/>
        <v>NA</v>
      </c>
      <c r="M430" s="57" t="str">
        <f t="shared" si="70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293</v>
      </c>
      <c r="C431" s="51" t="s">
        <v>294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66"/>
        <v>0</v>
      </c>
      <c r="J431" s="56">
        <f t="shared" si="67"/>
        <v>0</v>
      </c>
      <c r="K431" s="57" t="str">
        <f t="shared" si="68"/>
        <v>NA</v>
      </c>
      <c r="L431" s="57" t="str">
        <f t="shared" si="69"/>
        <v>NA</v>
      </c>
      <c r="M431" s="57" t="str">
        <f t="shared" si="70"/>
        <v>NA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179</v>
      </c>
      <c r="C432" s="51" t="s">
        <v>180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66"/>
        <v>0</v>
      </c>
      <c r="J432" s="56">
        <f t="shared" si="67"/>
        <v>0</v>
      </c>
      <c r="K432" s="57" t="str">
        <f t="shared" si="68"/>
        <v>NA</v>
      </c>
      <c r="L432" s="57" t="str">
        <f t="shared" si="69"/>
        <v>NA</v>
      </c>
      <c r="M432" s="57" t="str">
        <f t="shared" si="70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183</v>
      </c>
      <c r="C433" s="51" t="s">
        <v>184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66"/>
        <v>0</v>
      </c>
      <c r="J433" s="56">
        <f t="shared" si="67"/>
        <v>0</v>
      </c>
      <c r="K433" s="57" t="str">
        <f t="shared" si="68"/>
        <v>NA</v>
      </c>
      <c r="L433" s="57" t="str">
        <f t="shared" si="69"/>
        <v>NA</v>
      </c>
      <c r="M433" s="57" t="str">
        <f t="shared" si="70"/>
        <v>NA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193</v>
      </c>
      <c r="C434" s="51" t="s">
        <v>194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66"/>
        <v>0</v>
      </c>
      <c r="J434" s="56">
        <f t="shared" si="67"/>
        <v>0</v>
      </c>
      <c r="K434" s="57" t="str">
        <f t="shared" si="68"/>
        <v>NA</v>
      </c>
      <c r="L434" s="57" t="str">
        <f t="shared" si="69"/>
        <v>NA</v>
      </c>
      <c r="M434" s="57" t="str">
        <f t="shared" si="70"/>
        <v>NA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199</v>
      </c>
      <c r="C435" s="51" t="s">
        <v>200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66"/>
        <v>0</v>
      </c>
      <c r="J435" s="56">
        <f t="shared" si="67"/>
        <v>0</v>
      </c>
      <c r="K435" s="57" t="str">
        <f t="shared" si="68"/>
        <v>NA</v>
      </c>
      <c r="L435" s="57" t="str">
        <f t="shared" si="69"/>
        <v>NA</v>
      </c>
      <c r="M435" s="57" t="str">
        <f t="shared" si="70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201</v>
      </c>
      <c r="C436" s="51" t="s">
        <v>202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66"/>
        <v>0</v>
      </c>
      <c r="J436" s="56">
        <f t="shared" si="67"/>
        <v>0</v>
      </c>
      <c r="K436" s="57" t="str">
        <f t="shared" si="68"/>
        <v>NA</v>
      </c>
      <c r="L436" s="57" t="str">
        <f t="shared" si="69"/>
        <v>NA</v>
      </c>
      <c r="M436" s="57" t="str">
        <f t="shared" si="70"/>
        <v>NA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205</v>
      </c>
      <c r="C437" s="51" t="s">
        <v>206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66"/>
        <v>0</v>
      </c>
      <c r="J437" s="56">
        <f t="shared" si="67"/>
        <v>0</v>
      </c>
      <c r="K437" s="57" t="str">
        <f t="shared" si="68"/>
        <v>NA</v>
      </c>
      <c r="L437" s="57" t="str">
        <f t="shared" si="69"/>
        <v>NA</v>
      </c>
      <c r="M437" s="57" t="str">
        <f t="shared" si="70"/>
        <v>NA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207</v>
      </c>
      <c r="C438" s="51" t="s">
        <v>208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66"/>
        <v>0</v>
      </c>
      <c r="J438" s="56">
        <f t="shared" si="67"/>
        <v>0</v>
      </c>
      <c r="K438" s="57" t="str">
        <f t="shared" si="68"/>
        <v>NA</v>
      </c>
      <c r="L438" s="57" t="str">
        <f t="shared" si="69"/>
        <v>NA</v>
      </c>
      <c r="M438" s="57" t="str">
        <f t="shared" si="70"/>
        <v>NA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209</v>
      </c>
      <c r="C439" s="51" t="s">
        <v>210</v>
      </c>
      <c r="D439" s="56">
        <v>0</v>
      </c>
      <c r="E439" s="56">
        <v>77028.740000000005</v>
      </c>
      <c r="F439" s="56">
        <v>159650.87</v>
      </c>
      <c r="G439" s="56">
        <v>159650.87</v>
      </c>
      <c r="H439" s="56">
        <v>2443.8000000000002</v>
      </c>
      <c r="I439" s="56">
        <f t="shared" si="66"/>
        <v>162094.66999999998</v>
      </c>
      <c r="J439" s="56">
        <f t="shared" si="67"/>
        <v>-85065.929999999978</v>
      </c>
      <c r="K439" s="57">
        <f t="shared" si="68"/>
        <v>-1.1043401462882552</v>
      </c>
      <c r="L439" s="57">
        <f t="shared" si="69"/>
        <v>1.0726143255101925</v>
      </c>
      <c r="M439" s="57">
        <f t="shared" si="70"/>
        <v>23.871371906122306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213</v>
      </c>
      <c r="C440" s="51" t="s">
        <v>214</v>
      </c>
      <c r="D440" s="56">
        <v>0</v>
      </c>
      <c r="E440" s="56">
        <v>-258220.29</v>
      </c>
      <c r="F440" s="56">
        <v>0</v>
      </c>
      <c r="G440" s="56">
        <v>0</v>
      </c>
      <c r="H440" s="56">
        <v>0</v>
      </c>
      <c r="I440" s="56">
        <f t="shared" si="66"/>
        <v>0</v>
      </c>
      <c r="J440" s="56">
        <f t="shared" si="67"/>
        <v>-258220.29</v>
      </c>
      <c r="K440" s="57">
        <f t="shared" si="68"/>
        <v>1</v>
      </c>
      <c r="L440" s="57">
        <f t="shared" si="69"/>
        <v>-1</v>
      </c>
      <c r="M440" s="57">
        <f t="shared" si="70"/>
        <v>-1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221</v>
      </c>
      <c r="C441" s="51" t="s">
        <v>222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6"/>
        <v>0</v>
      </c>
      <c r="J441" s="56">
        <f t="shared" si="67"/>
        <v>0</v>
      </c>
      <c r="K441" s="57" t="str">
        <f t="shared" si="68"/>
        <v>NA</v>
      </c>
      <c r="L441" s="57" t="str">
        <f t="shared" si="69"/>
        <v>NA</v>
      </c>
      <c r="M441" s="57" t="str">
        <f t="shared" si="70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225</v>
      </c>
      <c r="C442" s="51" t="s">
        <v>226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66"/>
        <v>0</v>
      </c>
      <c r="J442" s="56">
        <f t="shared" si="67"/>
        <v>0</v>
      </c>
      <c r="K442" s="57" t="str">
        <f t="shared" si="68"/>
        <v>NA</v>
      </c>
      <c r="L442" s="57" t="str">
        <f t="shared" si="69"/>
        <v>NA</v>
      </c>
      <c r="M442" s="57" t="str">
        <f t="shared" si="70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231</v>
      </c>
      <c r="C443" s="51" t="s">
        <v>232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66"/>
        <v>0</v>
      </c>
      <c r="J443" s="56">
        <f t="shared" si="67"/>
        <v>0</v>
      </c>
      <c r="K443" s="57" t="str">
        <f t="shared" si="68"/>
        <v>NA</v>
      </c>
      <c r="L443" s="57" t="str">
        <f t="shared" si="69"/>
        <v>NA</v>
      </c>
      <c r="M443" s="57" t="str">
        <f t="shared" si="70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233</v>
      </c>
      <c r="C444" s="51" t="s">
        <v>234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66"/>
        <v>0</v>
      </c>
      <c r="J444" s="56">
        <f t="shared" si="67"/>
        <v>0</v>
      </c>
      <c r="K444" s="57" t="str">
        <f t="shared" si="68"/>
        <v>NA</v>
      </c>
      <c r="L444" s="57" t="str">
        <f t="shared" si="69"/>
        <v>NA</v>
      </c>
      <c r="M444" s="57" t="str">
        <f t="shared" si="70"/>
        <v>NA</v>
      </c>
      <c r="R444" s="53"/>
      <c r="S444" s="53"/>
      <c r="T444" s="53"/>
      <c r="U444" s="53"/>
      <c r="V444" s="53"/>
    </row>
    <row r="445" spans="1:22" s="51" customFormat="1" x14ac:dyDescent="0.2">
      <c r="A445" s="63" t="s">
        <v>413</v>
      </c>
      <c r="B445" s="63"/>
      <c r="C445" s="63"/>
      <c r="D445" s="64">
        <v>0</v>
      </c>
      <c r="E445" s="64">
        <v>-6980.6100000000151</v>
      </c>
      <c r="F445" s="64">
        <v>189463.59999999998</v>
      </c>
      <c r="G445" s="64">
        <v>203676.76</v>
      </c>
      <c r="H445" s="64">
        <v>2443.8000000000002</v>
      </c>
      <c r="I445" s="64">
        <f t="shared" si="66"/>
        <v>206120.56</v>
      </c>
      <c r="J445" s="64">
        <f t="shared" si="67"/>
        <v>-213101.17</v>
      </c>
      <c r="K445" s="65">
        <f t="shared" si="68"/>
        <v>30.527585698097951</v>
      </c>
      <c r="L445" s="65">
        <f t="shared" si="69"/>
        <v>-28.141410277898288</v>
      </c>
      <c r="M445" s="65">
        <f t="shared" si="70"/>
        <v>-351.13002015583095</v>
      </c>
      <c r="R445" s="53"/>
      <c r="S445" s="53"/>
      <c r="T445" s="53"/>
      <c r="U445" s="53"/>
      <c r="V445" s="53"/>
    </row>
    <row r="446" spans="1:22" s="51" customFormat="1" x14ac:dyDescent="0.2">
      <c r="A446" s="51" t="s">
        <v>414</v>
      </c>
      <c r="B446" s="51" t="s">
        <v>119</v>
      </c>
      <c r="C446" s="51" t="s">
        <v>120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66"/>
        <v>0</v>
      </c>
      <c r="J446" s="56">
        <f t="shared" si="67"/>
        <v>0</v>
      </c>
      <c r="K446" s="57" t="str">
        <f t="shared" si="68"/>
        <v>NA</v>
      </c>
      <c r="L446" s="57" t="str">
        <f t="shared" si="69"/>
        <v>NA</v>
      </c>
      <c r="M446" s="57" t="str">
        <f t="shared" si="70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480</v>
      </c>
      <c r="C447" s="51" t="s">
        <v>481</v>
      </c>
      <c r="D447" s="56">
        <v>14969725</v>
      </c>
      <c r="E447" s="56">
        <v>3602297</v>
      </c>
      <c r="F447" s="56">
        <v>0</v>
      </c>
      <c r="G447" s="56">
        <v>0</v>
      </c>
      <c r="H447" s="56">
        <v>0</v>
      </c>
      <c r="I447" s="56">
        <f t="shared" ref="I447:I510" si="71">SUM(G447:H447)</f>
        <v>0</v>
      </c>
      <c r="J447" s="56">
        <f t="shared" ref="J447:J510" si="72">E447-I447</f>
        <v>3602297</v>
      </c>
      <c r="K447" s="57">
        <f t="shared" ref="K447:K510" si="73">IF(E447=0,"NA",J447/E447)</f>
        <v>1</v>
      </c>
      <c r="L447" s="57">
        <f t="shared" ref="L447:L510" si="74">IF(E447=0,"NA",(  ( F447 - (E447/$L$6)) / (E447/$L$6)))</f>
        <v>-1</v>
      </c>
      <c r="M447" s="57">
        <f t="shared" ref="M447:M510" si="75">IF(E447=0,"NA",(  ( G447 - ($M$6*(E447/12))) / ($M$6*(E447/12))))</f>
        <v>-1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137</v>
      </c>
      <c r="C448" s="51" t="s">
        <v>138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71"/>
        <v>0</v>
      </c>
      <c r="J448" s="56">
        <f t="shared" si="72"/>
        <v>0</v>
      </c>
      <c r="K448" s="57" t="str">
        <f t="shared" si="73"/>
        <v>NA</v>
      </c>
      <c r="L448" s="57" t="str">
        <f t="shared" si="74"/>
        <v>NA</v>
      </c>
      <c r="M448" s="57" t="str">
        <f t="shared" si="75"/>
        <v>NA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141</v>
      </c>
      <c r="C449" s="51" t="s">
        <v>142</v>
      </c>
      <c r="D449" s="56">
        <v>3150000</v>
      </c>
      <c r="E449" s="56">
        <v>5757984.1399999997</v>
      </c>
      <c r="F449" s="56">
        <v>0</v>
      </c>
      <c r="G449" s="56">
        <v>0</v>
      </c>
      <c r="H449" s="56">
        <v>0</v>
      </c>
      <c r="I449" s="56">
        <f t="shared" si="71"/>
        <v>0</v>
      </c>
      <c r="J449" s="56">
        <f t="shared" si="72"/>
        <v>5757984.1399999997</v>
      </c>
      <c r="K449" s="57">
        <f t="shared" si="73"/>
        <v>1</v>
      </c>
      <c r="L449" s="57">
        <f t="shared" si="74"/>
        <v>-1</v>
      </c>
      <c r="M449" s="57">
        <f t="shared" si="75"/>
        <v>-1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147</v>
      </c>
      <c r="C450" s="51" t="s">
        <v>148</v>
      </c>
      <c r="D450" s="56">
        <v>305000</v>
      </c>
      <c r="E450" s="56">
        <v>158760</v>
      </c>
      <c r="F450" s="56">
        <v>0</v>
      </c>
      <c r="G450" s="56">
        <v>0</v>
      </c>
      <c r="H450" s="56">
        <v>0</v>
      </c>
      <c r="I450" s="56">
        <f t="shared" si="71"/>
        <v>0</v>
      </c>
      <c r="J450" s="56">
        <f t="shared" si="72"/>
        <v>158760</v>
      </c>
      <c r="K450" s="57">
        <f t="shared" si="73"/>
        <v>1</v>
      </c>
      <c r="L450" s="57">
        <f t="shared" si="74"/>
        <v>-1</v>
      </c>
      <c r="M450" s="57">
        <f t="shared" si="75"/>
        <v>-1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149</v>
      </c>
      <c r="C451" s="51" t="s">
        <v>150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71"/>
        <v>0</v>
      </c>
      <c r="J451" s="56">
        <f t="shared" si="72"/>
        <v>0</v>
      </c>
      <c r="K451" s="57" t="str">
        <f t="shared" si="73"/>
        <v>NA</v>
      </c>
      <c r="L451" s="57" t="str">
        <f t="shared" si="74"/>
        <v>NA</v>
      </c>
      <c r="M451" s="57" t="str">
        <f t="shared" si="75"/>
        <v>NA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151</v>
      </c>
      <c r="C452" s="51" t="s">
        <v>152</v>
      </c>
      <c r="D452" s="56">
        <v>283781</v>
      </c>
      <c r="E452" s="56">
        <v>189572</v>
      </c>
      <c r="F452" s="56">
        <v>0</v>
      </c>
      <c r="G452" s="56">
        <v>0</v>
      </c>
      <c r="H452" s="56">
        <v>0</v>
      </c>
      <c r="I452" s="56">
        <f t="shared" si="71"/>
        <v>0</v>
      </c>
      <c r="J452" s="56">
        <f t="shared" si="72"/>
        <v>189572</v>
      </c>
      <c r="K452" s="57">
        <f t="shared" si="73"/>
        <v>1</v>
      </c>
      <c r="L452" s="57">
        <f t="shared" si="74"/>
        <v>-1</v>
      </c>
      <c r="M452" s="57">
        <f t="shared" si="75"/>
        <v>-1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157</v>
      </c>
      <c r="C453" s="51" t="s">
        <v>158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71"/>
        <v>0</v>
      </c>
      <c r="J453" s="56">
        <f t="shared" si="72"/>
        <v>0</v>
      </c>
      <c r="K453" s="57" t="str">
        <f t="shared" si="73"/>
        <v>NA</v>
      </c>
      <c r="L453" s="57" t="str">
        <f t="shared" si="74"/>
        <v>NA</v>
      </c>
      <c r="M453" s="57" t="str">
        <f t="shared" si="75"/>
        <v>NA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167</v>
      </c>
      <c r="C454" s="51" t="s">
        <v>168</v>
      </c>
      <c r="D454" s="56">
        <v>119446</v>
      </c>
      <c r="E454" s="56">
        <v>282191.63000000006</v>
      </c>
      <c r="F454" s="56">
        <v>0</v>
      </c>
      <c r="G454" s="56">
        <v>0</v>
      </c>
      <c r="H454" s="56">
        <v>0</v>
      </c>
      <c r="I454" s="56">
        <f t="shared" si="71"/>
        <v>0</v>
      </c>
      <c r="J454" s="56">
        <f t="shared" si="72"/>
        <v>282191.63000000006</v>
      </c>
      <c r="K454" s="57">
        <f t="shared" si="73"/>
        <v>1</v>
      </c>
      <c r="L454" s="57">
        <f t="shared" si="74"/>
        <v>-1</v>
      </c>
      <c r="M454" s="57">
        <f t="shared" si="75"/>
        <v>-1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169</v>
      </c>
      <c r="C455" s="51" t="s">
        <v>170</v>
      </c>
      <c r="D455" s="56">
        <v>26102645</v>
      </c>
      <c r="E455" s="56">
        <v>454577.59</v>
      </c>
      <c r="F455" s="56">
        <v>0</v>
      </c>
      <c r="G455" s="56">
        <v>0</v>
      </c>
      <c r="H455" s="56">
        <v>2000</v>
      </c>
      <c r="I455" s="56">
        <f t="shared" si="71"/>
        <v>2000</v>
      </c>
      <c r="J455" s="56">
        <f t="shared" si="72"/>
        <v>452577.59</v>
      </c>
      <c r="K455" s="57">
        <f t="shared" si="73"/>
        <v>0.99560031104920943</v>
      </c>
      <c r="L455" s="57">
        <f t="shared" si="74"/>
        <v>-1</v>
      </c>
      <c r="M455" s="57">
        <f t="shared" si="7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201</v>
      </c>
      <c r="C456" s="51" t="s">
        <v>202</v>
      </c>
      <c r="D456" s="56">
        <v>0</v>
      </c>
      <c r="E456" s="56">
        <v>0</v>
      </c>
      <c r="F456" s="56">
        <v>0</v>
      </c>
      <c r="G456" s="56">
        <v>0</v>
      </c>
      <c r="H456" s="56">
        <v>0</v>
      </c>
      <c r="I456" s="56">
        <f t="shared" si="71"/>
        <v>0</v>
      </c>
      <c r="J456" s="56">
        <f t="shared" si="72"/>
        <v>0</v>
      </c>
      <c r="K456" s="57" t="str">
        <f t="shared" si="73"/>
        <v>NA</v>
      </c>
      <c r="L456" s="57" t="str">
        <f t="shared" si="74"/>
        <v>NA</v>
      </c>
      <c r="M456" s="57" t="str">
        <f t="shared" si="75"/>
        <v>NA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209</v>
      </c>
      <c r="C457" s="51" t="s">
        <v>210</v>
      </c>
      <c r="D457" s="56">
        <v>1293950</v>
      </c>
      <c r="E457" s="56">
        <v>1514708</v>
      </c>
      <c r="F457" s="56">
        <v>0</v>
      </c>
      <c r="G457" s="56">
        <v>0</v>
      </c>
      <c r="H457" s="56">
        <v>0</v>
      </c>
      <c r="I457" s="56">
        <f t="shared" si="71"/>
        <v>0</v>
      </c>
      <c r="J457" s="56">
        <f t="shared" si="72"/>
        <v>1514708</v>
      </c>
      <c r="K457" s="57">
        <f t="shared" si="73"/>
        <v>1</v>
      </c>
      <c r="L457" s="57">
        <f t="shared" si="74"/>
        <v>-1</v>
      </c>
      <c r="M457" s="57">
        <f t="shared" si="75"/>
        <v>-1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482</v>
      </c>
      <c r="C458" s="51" t="s">
        <v>483</v>
      </c>
      <c r="D458" s="56">
        <v>6709293</v>
      </c>
      <c r="E458" s="56">
        <v>7206318</v>
      </c>
      <c r="F458" s="56">
        <v>0</v>
      </c>
      <c r="G458" s="56">
        <v>0</v>
      </c>
      <c r="H458" s="56">
        <v>0</v>
      </c>
      <c r="I458" s="56">
        <f t="shared" si="71"/>
        <v>0</v>
      </c>
      <c r="J458" s="56">
        <f t="shared" si="72"/>
        <v>7206318</v>
      </c>
      <c r="K458" s="57">
        <f t="shared" si="73"/>
        <v>1</v>
      </c>
      <c r="L458" s="57">
        <f t="shared" si="74"/>
        <v>-1</v>
      </c>
      <c r="M458" s="57">
        <f t="shared" si="7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484</v>
      </c>
      <c r="C459" s="51" t="s">
        <v>485</v>
      </c>
      <c r="D459" s="56">
        <v>0</v>
      </c>
      <c r="E459" s="56">
        <v>0</v>
      </c>
      <c r="F459" s="56">
        <v>0</v>
      </c>
      <c r="G459" s="56">
        <v>0</v>
      </c>
      <c r="H459" s="56">
        <v>0</v>
      </c>
      <c r="I459" s="56">
        <f t="shared" si="71"/>
        <v>0</v>
      </c>
      <c r="J459" s="56">
        <f t="shared" si="72"/>
        <v>0</v>
      </c>
      <c r="K459" s="57" t="str">
        <f t="shared" si="73"/>
        <v>NA</v>
      </c>
      <c r="L459" s="57" t="str">
        <f t="shared" si="74"/>
        <v>NA</v>
      </c>
      <c r="M459" s="57" t="str">
        <f t="shared" si="75"/>
        <v>NA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225</v>
      </c>
      <c r="C460" s="51" t="s">
        <v>226</v>
      </c>
      <c r="D460" s="56">
        <v>0</v>
      </c>
      <c r="E460" s="56">
        <v>6395</v>
      </c>
      <c r="F460" s="56">
        <v>0</v>
      </c>
      <c r="G460" s="56">
        <v>0</v>
      </c>
      <c r="H460" s="56">
        <v>0</v>
      </c>
      <c r="I460" s="56">
        <f t="shared" si="71"/>
        <v>0</v>
      </c>
      <c r="J460" s="56">
        <f t="shared" si="72"/>
        <v>6395</v>
      </c>
      <c r="K460" s="57">
        <f t="shared" si="73"/>
        <v>1</v>
      </c>
      <c r="L460" s="57">
        <f t="shared" si="74"/>
        <v>-1</v>
      </c>
      <c r="M460" s="57">
        <f t="shared" si="75"/>
        <v>-1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227</v>
      </c>
      <c r="C461" s="51" t="s">
        <v>228</v>
      </c>
      <c r="D461" s="56">
        <v>810801</v>
      </c>
      <c r="E461" s="56">
        <v>2572610</v>
      </c>
      <c r="F461" s="56">
        <v>0</v>
      </c>
      <c r="G461" s="56">
        <v>0</v>
      </c>
      <c r="H461" s="56">
        <v>0</v>
      </c>
      <c r="I461" s="56">
        <f t="shared" si="71"/>
        <v>0</v>
      </c>
      <c r="J461" s="56">
        <f t="shared" si="72"/>
        <v>2572610</v>
      </c>
      <c r="K461" s="57">
        <f t="shared" si="73"/>
        <v>1</v>
      </c>
      <c r="L461" s="57">
        <f t="shared" si="74"/>
        <v>-1</v>
      </c>
      <c r="M461" s="57">
        <f t="shared" si="75"/>
        <v>-1</v>
      </c>
      <c r="R461" s="53"/>
      <c r="S461" s="53"/>
      <c r="T461" s="53"/>
      <c r="U461" s="53"/>
      <c r="V461" s="53"/>
    </row>
    <row r="462" spans="1:22" s="51" customFormat="1" x14ac:dyDescent="0.2">
      <c r="A462" s="63" t="s">
        <v>415</v>
      </c>
      <c r="B462" s="63"/>
      <c r="C462" s="63"/>
      <c r="D462" s="64">
        <v>53744641</v>
      </c>
      <c r="E462" s="64">
        <v>21745413.359999999</v>
      </c>
      <c r="F462" s="64">
        <v>0</v>
      </c>
      <c r="G462" s="64">
        <v>0</v>
      </c>
      <c r="H462" s="64">
        <v>2000</v>
      </c>
      <c r="I462" s="64">
        <f t="shared" si="71"/>
        <v>2000</v>
      </c>
      <c r="J462" s="64">
        <f t="shared" si="72"/>
        <v>21743413.359999999</v>
      </c>
      <c r="K462" s="65">
        <f t="shared" si="73"/>
        <v>0.99990802658165701</v>
      </c>
      <c r="L462" s="65">
        <f t="shared" si="74"/>
        <v>-1</v>
      </c>
      <c r="M462" s="65">
        <f t="shared" si="75"/>
        <v>-1</v>
      </c>
      <c r="R462" s="53"/>
      <c r="S462" s="53"/>
      <c r="T462" s="53"/>
      <c r="U462" s="53"/>
      <c r="V462" s="53"/>
    </row>
    <row r="463" spans="1:22" s="51" customFormat="1" x14ac:dyDescent="0.2">
      <c r="A463" s="51" t="s">
        <v>416</v>
      </c>
      <c r="B463" s="51" t="s">
        <v>137</v>
      </c>
      <c r="C463" s="51" t="s">
        <v>138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71"/>
        <v>0</v>
      </c>
      <c r="J463" s="56">
        <f t="shared" si="72"/>
        <v>0</v>
      </c>
      <c r="K463" s="57" t="str">
        <f t="shared" si="73"/>
        <v>NA</v>
      </c>
      <c r="L463" s="57" t="str">
        <f t="shared" si="74"/>
        <v>NA</v>
      </c>
      <c r="M463" s="57" t="str">
        <f t="shared" si="7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141</v>
      </c>
      <c r="C464" s="51" t="s">
        <v>142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71"/>
        <v>0</v>
      </c>
      <c r="J464" s="56">
        <f t="shared" si="72"/>
        <v>0</v>
      </c>
      <c r="K464" s="57" t="str">
        <f t="shared" si="73"/>
        <v>NA</v>
      </c>
      <c r="L464" s="57" t="str">
        <f t="shared" si="74"/>
        <v>NA</v>
      </c>
      <c r="M464" s="57" t="str">
        <f t="shared" si="75"/>
        <v>NA</v>
      </c>
      <c r="R464" s="53"/>
      <c r="S464" s="53"/>
      <c r="T464" s="53"/>
      <c r="U464" s="53"/>
      <c r="V464" s="53"/>
    </row>
    <row r="465" spans="2:22" s="51" customFormat="1" x14ac:dyDescent="0.2">
      <c r="B465" s="51" t="s">
        <v>147</v>
      </c>
      <c r="C465" s="51" t="s">
        <v>148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71"/>
        <v>0</v>
      </c>
      <c r="J465" s="56">
        <f t="shared" si="72"/>
        <v>0</v>
      </c>
      <c r="K465" s="57" t="str">
        <f t="shared" si="73"/>
        <v>NA</v>
      </c>
      <c r="L465" s="57" t="str">
        <f t="shared" si="74"/>
        <v>NA</v>
      </c>
      <c r="M465" s="57" t="str">
        <f t="shared" si="75"/>
        <v>NA</v>
      </c>
      <c r="R465" s="53"/>
      <c r="S465" s="53"/>
      <c r="T465" s="53"/>
      <c r="U465" s="53"/>
      <c r="V465" s="53"/>
    </row>
    <row r="466" spans="2:22" s="51" customFormat="1" x14ac:dyDescent="0.2">
      <c r="B466" s="51" t="s">
        <v>149</v>
      </c>
      <c r="C466" s="51" t="s">
        <v>150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71"/>
        <v>0</v>
      </c>
      <c r="J466" s="56">
        <f t="shared" si="72"/>
        <v>0</v>
      </c>
      <c r="K466" s="57" t="str">
        <f t="shared" si="73"/>
        <v>NA</v>
      </c>
      <c r="L466" s="57" t="str">
        <f t="shared" si="74"/>
        <v>NA</v>
      </c>
      <c r="M466" s="57" t="str">
        <f t="shared" si="75"/>
        <v>NA</v>
      </c>
      <c r="R466" s="53"/>
      <c r="S466" s="53"/>
      <c r="T466" s="53"/>
      <c r="U466" s="53"/>
      <c r="V466" s="53"/>
    </row>
    <row r="467" spans="2:22" s="51" customFormat="1" x14ac:dyDescent="0.2">
      <c r="B467" s="51" t="s">
        <v>151</v>
      </c>
      <c r="C467" s="51" t="s">
        <v>152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71"/>
        <v>0</v>
      </c>
      <c r="J467" s="56">
        <f t="shared" si="72"/>
        <v>0</v>
      </c>
      <c r="K467" s="57" t="str">
        <f t="shared" si="73"/>
        <v>NA</v>
      </c>
      <c r="L467" s="57" t="str">
        <f t="shared" si="74"/>
        <v>NA</v>
      </c>
      <c r="M467" s="57" t="str">
        <f t="shared" si="75"/>
        <v>NA</v>
      </c>
      <c r="R467" s="53"/>
      <c r="S467" s="53"/>
      <c r="T467" s="53"/>
      <c r="U467" s="53"/>
      <c r="V467" s="53"/>
    </row>
    <row r="468" spans="2:22" s="51" customFormat="1" x14ac:dyDescent="0.2">
      <c r="B468" s="51" t="s">
        <v>167</v>
      </c>
      <c r="C468" s="51" t="s">
        <v>168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71"/>
        <v>0</v>
      </c>
      <c r="J468" s="56">
        <f t="shared" si="72"/>
        <v>0</v>
      </c>
      <c r="K468" s="57" t="str">
        <f t="shared" si="73"/>
        <v>NA</v>
      </c>
      <c r="L468" s="57" t="str">
        <f t="shared" si="74"/>
        <v>NA</v>
      </c>
      <c r="M468" s="57" t="str">
        <f t="shared" si="75"/>
        <v>NA</v>
      </c>
      <c r="R468" s="53"/>
      <c r="S468" s="53"/>
      <c r="T468" s="53"/>
      <c r="U468" s="53"/>
      <c r="V468" s="53"/>
    </row>
    <row r="469" spans="2:22" s="51" customFormat="1" x14ac:dyDescent="0.2">
      <c r="B469" s="51" t="s">
        <v>169</v>
      </c>
      <c r="C469" s="51" t="s">
        <v>170</v>
      </c>
      <c r="D469" s="56">
        <v>1990917.72</v>
      </c>
      <c r="E469" s="56">
        <v>1990917.72</v>
      </c>
      <c r="F469" s="56">
        <v>3824</v>
      </c>
      <c r="G469" s="56">
        <v>3824</v>
      </c>
      <c r="H469" s="56">
        <v>446576</v>
      </c>
      <c r="I469" s="56">
        <f t="shared" si="71"/>
        <v>450400</v>
      </c>
      <c r="J469" s="56">
        <f t="shared" si="72"/>
        <v>1540517.72</v>
      </c>
      <c r="K469" s="57">
        <f t="shared" si="73"/>
        <v>0.77377267002274708</v>
      </c>
      <c r="L469" s="57">
        <f t="shared" si="74"/>
        <v>-0.99807927773127658</v>
      </c>
      <c r="M469" s="57">
        <f t="shared" si="75"/>
        <v>-0.97695133277531931</v>
      </c>
      <c r="R469" s="53"/>
      <c r="S469" s="53"/>
      <c r="T469" s="53"/>
      <c r="U469" s="53"/>
      <c r="V469" s="53"/>
    </row>
    <row r="470" spans="2:22" s="51" customFormat="1" x14ac:dyDescent="0.2">
      <c r="B470" s="51" t="s">
        <v>271</v>
      </c>
      <c r="C470" s="51" t="s">
        <v>272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71"/>
        <v>0</v>
      </c>
      <c r="J470" s="56">
        <f t="shared" si="72"/>
        <v>0</v>
      </c>
      <c r="K470" s="57" t="str">
        <f t="shared" si="73"/>
        <v>NA</v>
      </c>
      <c r="L470" s="57" t="str">
        <f t="shared" si="74"/>
        <v>NA</v>
      </c>
      <c r="M470" s="57" t="str">
        <f t="shared" si="75"/>
        <v>NA</v>
      </c>
      <c r="R470" s="53"/>
      <c r="S470" s="53"/>
      <c r="T470" s="53"/>
      <c r="U470" s="53"/>
      <c r="V470" s="53"/>
    </row>
    <row r="471" spans="2:22" s="51" customFormat="1" x14ac:dyDescent="0.2">
      <c r="B471" s="51" t="s">
        <v>486</v>
      </c>
      <c r="C471" s="51" t="s">
        <v>487</v>
      </c>
      <c r="D471" s="56">
        <v>30000</v>
      </c>
      <c r="E471" s="56">
        <v>30000</v>
      </c>
      <c r="F471" s="56">
        <v>0</v>
      </c>
      <c r="G471" s="56">
        <v>0</v>
      </c>
      <c r="H471" s="56">
        <v>0</v>
      </c>
      <c r="I471" s="56">
        <f t="shared" si="71"/>
        <v>0</v>
      </c>
      <c r="J471" s="56">
        <f t="shared" si="72"/>
        <v>30000</v>
      </c>
      <c r="K471" s="57">
        <f t="shared" si="73"/>
        <v>1</v>
      </c>
      <c r="L471" s="57">
        <f t="shared" si="74"/>
        <v>-1</v>
      </c>
      <c r="M471" s="57">
        <f t="shared" si="75"/>
        <v>-1</v>
      </c>
      <c r="R471" s="53"/>
      <c r="S471" s="53"/>
      <c r="T471" s="53"/>
      <c r="U471" s="53"/>
      <c r="V471" s="53"/>
    </row>
    <row r="472" spans="2:22" s="51" customFormat="1" x14ac:dyDescent="0.2">
      <c r="B472" s="51" t="s">
        <v>247</v>
      </c>
      <c r="C472" s="51" t="s">
        <v>248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71"/>
        <v>0</v>
      </c>
      <c r="J472" s="56">
        <f t="shared" si="72"/>
        <v>0</v>
      </c>
      <c r="K472" s="57" t="str">
        <f t="shared" si="73"/>
        <v>NA</v>
      </c>
      <c r="L472" s="57" t="str">
        <f t="shared" si="74"/>
        <v>NA</v>
      </c>
      <c r="M472" s="57" t="str">
        <f t="shared" si="75"/>
        <v>NA</v>
      </c>
      <c r="R472" s="53"/>
      <c r="S472" s="53"/>
      <c r="T472" s="53"/>
      <c r="U472" s="53"/>
      <c r="V472" s="53"/>
    </row>
    <row r="473" spans="2:22" s="51" customFormat="1" x14ac:dyDescent="0.2">
      <c r="B473" s="51" t="s">
        <v>488</v>
      </c>
      <c r="C473" s="51" t="s">
        <v>489</v>
      </c>
      <c r="D473" s="56">
        <v>55000</v>
      </c>
      <c r="E473" s="56">
        <v>55000</v>
      </c>
      <c r="F473" s="56">
        <v>0</v>
      </c>
      <c r="G473" s="56">
        <v>0</v>
      </c>
      <c r="H473" s="56">
        <v>0</v>
      </c>
      <c r="I473" s="56">
        <f t="shared" si="71"/>
        <v>0</v>
      </c>
      <c r="J473" s="56">
        <f t="shared" si="72"/>
        <v>55000</v>
      </c>
      <c r="K473" s="57">
        <f t="shared" si="73"/>
        <v>1</v>
      </c>
      <c r="L473" s="57">
        <f t="shared" si="74"/>
        <v>-1</v>
      </c>
      <c r="M473" s="57">
        <f t="shared" si="75"/>
        <v>-1</v>
      </c>
      <c r="R473" s="53"/>
      <c r="S473" s="53"/>
      <c r="T473" s="53"/>
      <c r="U473" s="53"/>
      <c r="V473" s="53"/>
    </row>
    <row r="474" spans="2:22" s="51" customFormat="1" x14ac:dyDescent="0.2">
      <c r="B474" s="51" t="s">
        <v>490</v>
      </c>
      <c r="C474" s="51" t="s">
        <v>491</v>
      </c>
      <c r="D474" s="56">
        <v>40000</v>
      </c>
      <c r="E474" s="56">
        <v>40000</v>
      </c>
      <c r="F474" s="56">
        <v>628</v>
      </c>
      <c r="G474" s="56">
        <v>778</v>
      </c>
      <c r="H474" s="56">
        <v>1721.1</v>
      </c>
      <c r="I474" s="56">
        <f t="shared" si="71"/>
        <v>2499.1</v>
      </c>
      <c r="J474" s="56">
        <f t="shared" si="72"/>
        <v>37500.9</v>
      </c>
      <c r="K474" s="57">
        <f t="shared" si="73"/>
        <v>0.93752250000000004</v>
      </c>
      <c r="L474" s="57">
        <f t="shared" si="74"/>
        <v>-0.98429999999999995</v>
      </c>
      <c r="M474" s="57">
        <f t="shared" si="75"/>
        <v>-0.76660000000000006</v>
      </c>
      <c r="R474" s="53"/>
      <c r="S474" s="53"/>
      <c r="T474" s="53"/>
      <c r="U474" s="53"/>
      <c r="V474" s="53"/>
    </row>
    <row r="475" spans="2:22" s="51" customFormat="1" x14ac:dyDescent="0.2">
      <c r="B475" s="51" t="s">
        <v>417</v>
      </c>
      <c r="C475" s="51" t="s">
        <v>418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71"/>
        <v>0</v>
      </c>
      <c r="J475" s="56">
        <f t="shared" si="72"/>
        <v>0</v>
      </c>
      <c r="K475" s="57" t="str">
        <f t="shared" si="73"/>
        <v>NA</v>
      </c>
      <c r="L475" s="57" t="str">
        <f t="shared" si="74"/>
        <v>NA</v>
      </c>
      <c r="M475" s="57" t="str">
        <f t="shared" si="75"/>
        <v>NA</v>
      </c>
      <c r="R475" s="53"/>
      <c r="S475" s="53"/>
      <c r="T475" s="53"/>
      <c r="U475" s="53"/>
      <c r="V475" s="53"/>
    </row>
    <row r="476" spans="2:22" s="51" customFormat="1" x14ac:dyDescent="0.2">
      <c r="B476" s="51" t="s">
        <v>179</v>
      </c>
      <c r="C476" s="51" t="s">
        <v>180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71"/>
        <v>0</v>
      </c>
      <c r="J476" s="56">
        <f t="shared" si="72"/>
        <v>0</v>
      </c>
      <c r="K476" s="57" t="str">
        <f t="shared" si="73"/>
        <v>NA</v>
      </c>
      <c r="L476" s="57" t="str">
        <f t="shared" si="74"/>
        <v>NA</v>
      </c>
      <c r="M476" s="57" t="str">
        <f t="shared" si="75"/>
        <v>NA</v>
      </c>
      <c r="R476" s="53"/>
      <c r="S476" s="53"/>
      <c r="T476" s="53"/>
      <c r="U476" s="53"/>
      <c r="V476" s="53"/>
    </row>
    <row r="477" spans="2:22" s="51" customFormat="1" x14ac:dyDescent="0.2">
      <c r="B477" s="51" t="s">
        <v>255</v>
      </c>
      <c r="C477" s="51" t="s">
        <v>256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71"/>
        <v>0</v>
      </c>
      <c r="J477" s="56">
        <f t="shared" si="72"/>
        <v>0</v>
      </c>
      <c r="K477" s="57" t="str">
        <f t="shared" si="73"/>
        <v>NA</v>
      </c>
      <c r="L477" s="57" t="str">
        <f t="shared" si="74"/>
        <v>NA</v>
      </c>
      <c r="M477" s="57" t="str">
        <f t="shared" si="75"/>
        <v>NA</v>
      </c>
      <c r="R477" s="53"/>
      <c r="S477" s="53"/>
      <c r="T477" s="53"/>
      <c r="U477" s="53"/>
      <c r="V477" s="53"/>
    </row>
    <row r="478" spans="2:22" s="51" customFormat="1" x14ac:dyDescent="0.2">
      <c r="B478" s="51" t="s">
        <v>193</v>
      </c>
      <c r="C478" s="51" t="s">
        <v>194</v>
      </c>
      <c r="D478" s="56">
        <v>20000</v>
      </c>
      <c r="E478" s="56">
        <v>20000</v>
      </c>
      <c r="F478" s="56">
        <v>705.85</v>
      </c>
      <c r="G478" s="56">
        <v>1431.46</v>
      </c>
      <c r="H478" s="56">
        <v>0</v>
      </c>
      <c r="I478" s="56">
        <f t="shared" si="71"/>
        <v>1431.46</v>
      </c>
      <c r="J478" s="56">
        <f t="shared" si="72"/>
        <v>18568.54</v>
      </c>
      <c r="K478" s="57">
        <f t="shared" si="73"/>
        <v>0.928427</v>
      </c>
      <c r="L478" s="57">
        <f t="shared" si="74"/>
        <v>-0.96470750000000005</v>
      </c>
      <c r="M478" s="57">
        <f t="shared" si="75"/>
        <v>-0.14112400000000003</v>
      </c>
      <c r="R478" s="53"/>
      <c r="S478" s="53"/>
      <c r="T478" s="53"/>
      <c r="U478" s="53"/>
      <c r="V478" s="53"/>
    </row>
    <row r="479" spans="2:22" s="51" customFormat="1" x14ac:dyDescent="0.2">
      <c r="B479" s="51" t="s">
        <v>492</v>
      </c>
      <c r="C479" s="51" t="s">
        <v>493</v>
      </c>
      <c r="D479" s="56">
        <v>50000</v>
      </c>
      <c r="E479" s="56">
        <v>50000</v>
      </c>
      <c r="F479" s="56">
        <v>865.88</v>
      </c>
      <c r="G479" s="56">
        <v>2965.88</v>
      </c>
      <c r="H479" s="56">
        <v>0</v>
      </c>
      <c r="I479" s="56">
        <f t="shared" si="71"/>
        <v>2965.88</v>
      </c>
      <c r="J479" s="56">
        <f t="shared" si="72"/>
        <v>47034.12</v>
      </c>
      <c r="K479" s="57">
        <f t="shared" si="73"/>
        <v>0.94068240000000003</v>
      </c>
      <c r="L479" s="57">
        <f t="shared" si="74"/>
        <v>-0.98268240000000007</v>
      </c>
      <c r="M479" s="57">
        <f t="shared" si="75"/>
        <v>-0.28818880000000002</v>
      </c>
      <c r="R479" s="53"/>
      <c r="S479" s="53"/>
      <c r="T479" s="53"/>
      <c r="U479" s="53"/>
      <c r="V479" s="53"/>
    </row>
    <row r="480" spans="2:22" s="51" customFormat="1" x14ac:dyDescent="0.2">
      <c r="B480" s="51" t="s">
        <v>494</v>
      </c>
      <c r="C480" s="51" t="s">
        <v>495</v>
      </c>
      <c r="D480" s="56">
        <v>50000</v>
      </c>
      <c r="E480" s="56">
        <v>50000</v>
      </c>
      <c r="F480" s="56">
        <v>7772.29</v>
      </c>
      <c r="G480" s="56">
        <v>7987.52</v>
      </c>
      <c r="H480" s="56">
        <v>34753.03</v>
      </c>
      <c r="I480" s="56">
        <f t="shared" si="71"/>
        <v>42740.55</v>
      </c>
      <c r="J480" s="56">
        <f t="shared" si="72"/>
        <v>7259.4499999999971</v>
      </c>
      <c r="K480" s="57">
        <f t="shared" si="73"/>
        <v>0.14518899999999993</v>
      </c>
      <c r="L480" s="57">
        <f t="shared" si="74"/>
        <v>-0.84455420000000003</v>
      </c>
      <c r="M480" s="57">
        <f t="shared" si="75"/>
        <v>0.91700479999999995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201</v>
      </c>
      <c r="C481" s="51" t="s">
        <v>202</v>
      </c>
      <c r="D481" s="56">
        <v>126082.28</v>
      </c>
      <c r="E481" s="56">
        <v>126082.28</v>
      </c>
      <c r="F481" s="56">
        <v>1712.21</v>
      </c>
      <c r="G481" s="56">
        <v>2165.7399999999998</v>
      </c>
      <c r="H481" s="56">
        <v>37614.630000000005</v>
      </c>
      <c r="I481" s="56">
        <f t="shared" si="71"/>
        <v>39780.370000000003</v>
      </c>
      <c r="J481" s="56">
        <f t="shared" si="72"/>
        <v>86301.91</v>
      </c>
      <c r="K481" s="57">
        <f t="shared" si="73"/>
        <v>0.68448881159192243</v>
      </c>
      <c r="L481" s="57">
        <f t="shared" si="74"/>
        <v>-0.98641989976704092</v>
      </c>
      <c r="M481" s="57">
        <f t="shared" si="75"/>
        <v>-0.79387365139653254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496</v>
      </c>
      <c r="C482" s="51" t="s">
        <v>497</v>
      </c>
      <c r="D482" s="56">
        <v>70000</v>
      </c>
      <c r="E482" s="56">
        <v>70000</v>
      </c>
      <c r="F482" s="56">
        <v>933.49</v>
      </c>
      <c r="G482" s="56">
        <v>933.49</v>
      </c>
      <c r="H482" s="56">
        <v>6664.65</v>
      </c>
      <c r="I482" s="56">
        <f t="shared" si="71"/>
        <v>7598.1399999999994</v>
      </c>
      <c r="J482" s="56">
        <f t="shared" si="72"/>
        <v>62401.86</v>
      </c>
      <c r="K482" s="57">
        <f t="shared" si="73"/>
        <v>0.89145514285714289</v>
      </c>
      <c r="L482" s="57">
        <f t="shared" si="74"/>
        <v>-0.98666442857142844</v>
      </c>
      <c r="M482" s="57">
        <f t="shared" si="75"/>
        <v>-0.83997314285714286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498</v>
      </c>
      <c r="C483" s="51" t="s">
        <v>499</v>
      </c>
      <c r="D483" s="56">
        <v>900000</v>
      </c>
      <c r="E483" s="56">
        <v>900000</v>
      </c>
      <c r="F483" s="56">
        <v>55725.599999999999</v>
      </c>
      <c r="G483" s="56">
        <v>103255.6</v>
      </c>
      <c r="H483" s="56">
        <v>592575.35</v>
      </c>
      <c r="I483" s="56">
        <f t="shared" si="71"/>
        <v>695830.95</v>
      </c>
      <c r="J483" s="56">
        <f t="shared" si="72"/>
        <v>204169.05000000005</v>
      </c>
      <c r="K483" s="57">
        <f t="shared" si="73"/>
        <v>0.22685450000000004</v>
      </c>
      <c r="L483" s="57">
        <f t="shared" si="74"/>
        <v>-0.93808266666666673</v>
      </c>
      <c r="M483" s="57">
        <f t="shared" si="75"/>
        <v>0.37674133333333343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500</v>
      </c>
      <c r="C484" s="51" t="s">
        <v>501</v>
      </c>
      <c r="D484" s="56">
        <v>900000</v>
      </c>
      <c r="E484" s="56">
        <v>900000</v>
      </c>
      <c r="F484" s="56">
        <v>111265</v>
      </c>
      <c r="G484" s="56">
        <v>142406.75</v>
      </c>
      <c r="H484" s="56">
        <v>171794.02</v>
      </c>
      <c r="I484" s="56">
        <f t="shared" si="71"/>
        <v>314200.77</v>
      </c>
      <c r="J484" s="56">
        <f t="shared" si="72"/>
        <v>585799.23</v>
      </c>
      <c r="K484" s="57">
        <f t="shared" si="73"/>
        <v>0.65088803333333334</v>
      </c>
      <c r="L484" s="57">
        <f t="shared" si="74"/>
        <v>-0.87637222222222222</v>
      </c>
      <c r="M484" s="57">
        <f t="shared" si="75"/>
        <v>0.89875666666666665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227</v>
      </c>
      <c r="C485" s="51" t="s">
        <v>228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71"/>
        <v>0</v>
      </c>
      <c r="J485" s="56">
        <f t="shared" si="72"/>
        <v>0</v>
      </c>
      <c r="K485" s="57" t="str">
        <f t="shared" si="73"/>
        <v>NA</v>
      </c>
      <c r="L485" s="57" t="str">
        <f t="shared" si="74"/>
        <v>NA</v>
      </c>
      <c r="M485" s="57" t="str">
        <f t="shared" si="75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231</v>
      </c>
      <c r="C486" s="51" t="s">
        <v>232</v>
      </c>
      <c r="D486" s="56">
        <v>70000</v>
      </c>
      <c r="E486" s="56">
        <v>70000</v>
      </c>
      <c r="F486" s="56">
        <v>0</v>
      </c>
      <c r="G486" s="56">
        <v>0</v>
      </c>
      <c r="H486" s="56">
        <v>0</v>
      </c>
      <c r="I486" s="56">
        <f t="shared" si="71"/>
        <v>0</v>
      </c>
      <c r="J486" s="56">
        <f t="shared" si="72"/>
        <v>70000</v>
      </c>
      <c r="K486" s="57">
        <f t="shared" si="73"/>
        <v>1</v>
      </c>
      <c r="L486" s="57">
        <f t="shared" si="74"/>
        <v>-1</v>
      </c>
      <c r="M486" s="57">
        <f t="shared" si="75"/>
        <v>-1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502</v>
      </c>
      <c r="C487" s="51" t="s">
        <v>503</v>
      </c>
      <c r="D487" s="56">
        <v>52000</v>
      </c>
      <c r="E487" s="56">
        <v>52000</v>
      </c>
      <c r="F487" s="56">
        <v>0</v>
      </c>
      <c r="G487" s="56">
        <v>0</v>
      </c>
      <c r="H487" s="56">
        <v>0</v>
      </c>
      <c r="I487" s="56">
        <f t="shared" si="71"/>
        <v>0</v>
      </c>
      <c r="J487" s="56">
        <f t="shared" si="72"/>
        <v>52000</v>
      </c>
      <c r="K487" s="57">
        <f t="shared" si="73"/>
        <v>1</v>
      </c>
      <c r="L487" s="57">
        <f t="shared" si="74"/>
        <v>-1</v>
      </c>
      <c r="M487" s="57">
        <f t="shared" si="75"/>
        <v>-1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233</v>
      </c>
      <c r="C488" s="51" t="s">
        <v>234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71"/>
        <v>0</v>
      </c>
      <c r="J488" s="56">
        <f t="shared" si="72"/>
        <v>0</v>
      </c>
      <c r="K488" s="57" t="str">
        <f t="shared" si="73"/>
        <v>NA</v>
      </c>
      <c r="L488" s="57" t="str">
        <f t="shared" si="74"/>
        <v>NA</v>
      </c>
      <c r="M488" s="57" t="str">
        <f t="shared" si="75"/>
        <v>NA</v>
      </c>
      <c r="R488" s="53"/>
      <c r="S488" s="53"/>
      <c r="T488" s="53"/>
      <c r="U488" s="53"/>
      <c r="V488" s="53"/>
    </row>
    <row r="489" spans="1:22" s="51" customFormat="1" x14ac:dyDescent="0.2">
      <c r="A489" s="63" t="s">
        <v>419</v>
      </c>
      <c r="B489" s="63"/>
      <c r="C489" s="63"/>
      <c r="D489" s="64">
        <v>4354000</v>
      </c>
      <c r="E489" s="64">
        <v>4354000</v>
      </c>
      <c r="F489" s="64">
        <v>183432.32000000001</v>
      </c>
      <c r="G489" s="64">
        <v>265748.44</v>
      </c>
      <c r="H489" s="64">
        <v>1291698.78</v>
      </c>
      <c r="I489" s="64">
        <f t="shared" si="71"/>
        <v>1557447.22</v>
      </c>
      <c r="J489" s="64">
        <f t="shared" si="72"/>
        <v>2796552.7800000003</v>
      </c>
      <c r="K489" s="65">
        <f t="shared" si="73"/>
        <v>0.64229508038585215</v>
      </c>
      <c r="L489" s="65">
        <f t="shared" si="74"/>
        <v>-0.95787039044556732</v>
      </c>
      <c r="M489" s="65">
        <f t="shared" si="75"/>
        <v>-0.26757435002296737</v>
      </c>
      <c r="R489" s="53"/>
      <c r="S489" s="53"/>
      <c r="T489" s="53"/>
      <c r="U489" s="53"/>
      <c r="V489" s="53"/>
    </row>
    <row r="490" spans="1:22" s="51" customFormat="1" x14ac:dyDescent="0.2">
      <c r="A490" s="51" t="s">
        <v>504</v>
      </c>
      <c r="B490" s="51" t="s">
        <v>169</v>
      </c>
      <c r="C490" s="51" t="s">
        <v>170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f t="shared" si="71"/>
        <v>0</v>
      </c>
      <c r="J490" s="56">
        <f t="shared" si="72"/>
        <v>0</v>
      </c>
      <c r="K490" s="57" t="str">
        <f t="shared" si="73"/>
        <v>NA</v>
      </c>
      <c r="L490" s="57" t="str">
        <f t="shared" si="74"/>
        <v>NA</v>
      </c>
      <c r="M490" s="57" t="str">
        <f t="shared" si="75"/>
        <v>NA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183</v>
      </c>
      <c r="C491" s="51" t="s">
        <v>184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f t="shared" si="71"/>
        <v>0</v>
      </c>
      <c r="J491" s="56">
        <f t="shared" si="72"/>
        <v>0</v>
      </c>
      <c r="K491" s="57" t="str">
        <f t="shared" si="73"/>
        <v>NA</v>
      </c>
      <c r="L491" s="57" t="str">
        <f t="shared" si="74"/>
        <v>NA</v>
      </c>
      <c r="M491" s="57" t="str">
        <f t="shared" si="75"/>
        <v>NA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201</v>
      </c>
      <c r="C492" s="51" t="s">
        <v>202</v>
      </c>
      <c r="D492" s="56">
        <v>0</v>
      </c>
      <c r="E492" s="56">
        <v>0</v>
      </c>
      <c r="F492" s="56">
        <v>0</v>
      </c>
      <c r="G492" s="56">
        <v>0</v>
      </c>
      <c r="H492" s="56">
        <v>0</v>
      </c>
      <c r="I492" s="56">
        <f t="shared" si="71"/>
        <v>0</v>
      </c>
      <c r="J492" s="56">
        <f t="shared" si="72"/>
        <v>0</v>
      </c>
      <c r="K492" s="57" t="str">
        <f t="shared" si="73"/>
        <v>NA</v>
      </c>
      <c r="L492" s="57" t="str">
        <f t="shared" si="74"/>
        <v>NA</v>
      </c>
      <c r="M492" s="57" t="str">
        <f t="shared" si="75"/>
        <v>NA</v>
      </c>
      <c r="R492" s="53"/>
      <c r="S492" s="53"/>
      <c r="T492" s="53"/>
      <c r="U492" s="53"/>
      <c r="V492" s="53"/>
    </row>
    <row r="493" spans="1:22" s="51" customFormat="1" x14ac:dyDescent="0.2">
      <c r="A493" s="63" t="s">
        <v>505</v>
      </c>
      <c r="B493" s="63"/>
      <c r="C493" s="63"/>
      <c r="D493" s="64">
        <v>0</v>
      </c>
      <c r="E493" s="64">
        <v>0</v>
      </c>
      <c r="F493" s="64">
        <v>0</v>
      </c>
      <c r="G493" s="64">
        <v>0</v>
      </c>
      <c r="H493" s="64">
        <v>0</v>
      </c>
      <c r="I493" s="64">
        <f t="shared" si="71"/>
        <v>0</v>
      </c>
      <c r="J493" s="64">
        <f t="shared" si="72"/>
        <v>0</v>
      </c>
      <c r="K493" s="65" t="str">
        <f t="shared" si="73"/>
        <v>NA</v>
      </c>
      <c r="L493" s="65" t="str">
        <f t="shared" si="74"/>
        <v>NA</v>
      </c>
      <c r="M493" s="65" t="str">
        <f t="shared" si="75"/>
        <v>NA</v>
      </c>
      <c r="R493" s="53"/>
      <c r="S493" s="53"/>
      <c r="T493" s="53"/>
      <c r="U493" s="53"/>
      <c r="V493" s="53"/>
    </row>
    <row r="494" spans="1:22" s="51" customFormat="1" x14ac:dyDescent="0.2">
      <c r="A494" s="51" t="s">
        <v>420</v>
      </c>
      <c r="B494" s="51" t="s">
        <v>141</v>
      </c>
      <c r="C494" s="51" t="s">
        <v>142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f t="shared" si="71"/>
        <v>0</v>
      </c>
      <c r="J494" s="56">
        <f t="shared" si="72"/>
        <v>0</v>
      </c>
      <c r="K494" s="57" t="str">
        <f t="shared" si="73"/>
        <v>NA</v>
      </c>
      <c r="L494" s="57" t="str">
        <f t="shared" si="74"/>
        <v>NA</v>
      </c>
      <c r="M494" s="57" t="str">
        <f t="shared" si="75"/>
        <v>NA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167</v>
      </c>
      <c r="C495" s="51" t="s">
        <v>168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71"/>
        <v>0</v>
      </c>
      <c r="J495" s="56">
        <f t="shared" si="72"/>
        <v>0</v>
      </c>
      <c r="K495" s="57" t="str">
        <f t="shared" si="73"/>
        <v>NA</v>
      </c>
      <c r="L495" s="57" t="str">
        <f t="shared" si="74"/>
        <v>NA</v>
      </c>
      <c r="M495" s="57" t="str">
        <f t="shared" si="75"/>
        <v>NA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169</v>
      </c>
      <c r="C496" s="51" t="s">
        <v>170</v>
      </c>
      <c r="D496" s="56">
        <v>26102643</v>
      </c>
      <c r="E496" s="56">
        <v>1596203.28</v>
      </c>
      <c r="F496" s="56">
        <v>0</v>
      </c>
      <c r="G496" s="56">
        <v>0</v>
      </c>
      <c r="H496" s="56">
        <v>0</v>
      </c>
      <c r="I496" s="56">
        <f t="shared" si="71"/>
        <v>0</v>
      </c>
      <c r="J496" s="56">
        <f t="shared" si="72"/>
        <v>1596203.28</v>
      </c>
      <c r="K496" s="57">
        <f t="shared" si="73"/>
        <v>1</v>
      </c>
      <c r="L496" s="57">
        <f t="shared" si="74"/>
        <v>-1</v>
      </c>
      <c r="M496" s="57">
        <f t="shared" si="75"/>
        <v>-1</v>
      </c>
      <c r="R496" s="53"/>
      <c r="S496" s="53"/>
      <c r="T496" s="53"/>
      <c r="U496" s="53"/>
      <c r="V496" s="53"/>
    </row>
    <row r="497" spans="1:22" s="51" customFormat="1" x14ac:dyDescent="0.2">
      <c r="B497" s="51" t="s">
        <v>335</v>
      </c>
      <c r="C497" s="51" t="s">
        <v>336</v>
      </c>
      <c r="D497" s="56">
        <v>5790672.4500000002</v>
      </c>
      <c r="E497" s="56">
        <v>6877631.8699999982</v>
      </c>
      <c r="F497" s="56">
        <v>0</v>
      </c>
      <c r="G497" s="56">
        <v>0</v>
      </c>
      <c r="H497" s="56">
        <v>268002.27999999997</v>
      </c>
      <c r="I497" s="56">
        <f t="shared" si="71"/>
        <v>268002.27999999997</v>
      </c>
      <c r="J497" s="56">
        <f t="shared" si="72"/>
        <v>6609629.589999998</v>
      </c>
      <c r="K497" s="57">
        <f t="shared" si="73"/>
        <v>0.96103276751856737</v>
      </c>
      <c r="L497" s="57">
        <f t="shared" si="74"/>
        <v>-1</v>
      </c>
      <c r="M497" s="57">
        <f t="shared" si="75"/>
        <v>-1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223</v>
      </c>
      <c r="C498" s="51" t="s">
        <v>224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71"/>
        <v>0</v>
      </c>
      <c r="J498" s="56">
        <f t="shared" si="72"/>
        <v>0</v>
      </c>
      <c r="K498" s="57" t="str">
        <f t="shared" si="73"/>
        <v>NA</v>
      </c>
      <c r="L498" s="57" t="str">
        <f t="shared" si="74"/>
        <v>NA</v>
      </c>
      <c r="M498" s="57" t="str">
        <f t="shared" si="75"/>
        <v>NA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225</v>
      </c>
      <c r="C499" s="51" t="s">
        <v>226</v>
      </c>
      <c r="D499" s="56">
        <v>122405459.95</v>
      </c>
      <c r="E499" s="56">
        <v>118532414.22999999</v>
      </c>
      <c r="F499" s="56">
        <v>3680226.73</v>
      </c>
      <c r="G499" s="56">
        <v>19944389.759999998</v>
      </c>
      <c r="H499" s="56">
        <v>3275583.74</v>
      </c>
      <c r="I499" s="56">
        <f t="shared" si="71"/>
        <v>23219973.5</v>
      </c>
      <c r="J499" s="56">
        <f t="shared" si="72"/>
        <v>95312440.729999989</v>
      </c>
      <c r="K499" s="57">
        <f t="shared" si="73"/>
        <v>0.80410444138137582</v>
      </c>
      <c r="L499" s="57">
        <f t="shared" si="74"/>
        <v>-0.9689517272224043</v>
      </c>
      <c r="M499" s="57">
        <f t="shared" si="75"/>
        <v>1.019132729850583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227</v>
      </c>
      <c r="C500" s="51" t="s">
        <v>228</v>
      </c>
      <c r="D500" s="56">
        <v>4488000</v>
      </c>
      <c r="E500" s="56">
        <v>4614423.5</v>
      </c>
      <c r="F500" s="56">
        <v>0</v>
      </c>
      <c r="G500" s="56">
        <v>0</v>
      </c>
      <c r="H500" s="56">
        <v>0</v>
      </c>
      <c r="I500" s="56">
        <f t="shared" si="71"/>
        <v>0</v>
      </c>
      <c r="J500" s="56">
        <f t="shared" si="72"/>
        <v>4614423.5</v>
      </c>
      <c r="K500" s="57">
        <f t="shared" si="73"/>
        <v>1</v>
      </c>
      <c r="L500" s="57">
        <f t="shared" si="74"/>
        <v>-1</v>
      </c>
      <c r="M500" s="57">
        <f t="shared" si="75"/>
        <v>-1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229</v>
      </c>
      <c r="C501" s="51" t="s">
        <v>230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71"/>
        <v>0</v>
      </c>
      <c r="J501" s="56">
        <f t="shared" si="72"/>
        <v>0</v>
      </c>
      <c r="K501" s="57" t="str">
        <f t="shared" si="73"/>
        <v>NA</v>
      </c>
      <c r="L501" s="57" t="str">
        <f t="shared" si="74"/>
        <v>NA</v>
      </c>
      <c r="M501" s="57" t="str">
        <f t="shared" si="75"/>
        <v>NA</v>
      </c>
      <c r="R501" s="53"/>
      <c r="S501" s="53"/>
      <c r="T501" s="53"/>
      <c r="U501" s="53"/>
      <c r="V501" s="53"/>
    </row>
    <row r="502" spans="1:22" s="51" customFormat="1" x14ac:dyDescent="0.2">
      <c r="A502" s="63" t="s">
        <v>423</v>
      </c>
      <c r="B502" s="63"/>
      <c r="C502" s="63"/>
      <c r="D502" s="64">
        <v>158786775.40000001</v>
      </c>
      <c r="E502" s="64">
        <v>131620672.88</v>
      </c>
      <c r="F502" s="64">
        <v>3680226.73</v>
      </c>
      <c r="G502" s="64">
        <v>19944389.759999998</v>
      </c>
      <c r="H502" s="64">
        <v>3543586.02</v>
      </c>
      <c r="I502" s="64">
        <f t="shared" si="71"/>
        <v>23487975.779999997</v>
      </c>
      <c r="J502" s="64">
        <f t="shared" si="72"/>
        <v>108132697.09999999</v>
      </c>
      <c r="K502" s="65">
        <f t="shared" si="73"/>
        <v>0.82154797368788535</v>
      </c>
      <c r="L502" s="65">
        <f t="shared" si="74"/>
        <v>-0.97203914362787591</v>
      </c>
      <c r="M502" s="65">
        <f t="shared" si="75"/>
        <v>0.81835172152783464</v>
      </c>
      <c r="R502" s="53"/>
      <c r="S502" s="53"/>
      <c r="T502" s="53"/>
      <c r="U502" s="53"/>
      <c r="V502" s="53"/>
    </row>
    <row r="503" spans="1:22" s="51" customFormat="1" x14ac:dyDescent="0.2">
      <c r="A503" s="51" t="s">
        <v>30</v>
      </c>
      <c r="B503" s="51" t="s">
        <v>31</v>
      </c>
      <c r="C503" s="51" t="s">
        <v>32</v>
      </c>
      <c r="D503" s="56">
        <v>0</v>
      </c>
      <c r="E503" s="56">
        <v>590000</v>
      </c>
      <c r="F503" s="56">
        <v>886.70000000000016</v>
      </c>
      <c r="G503" s="56">
        <v>1216.4000000000001</v>
      </c>
      <c r="H503" s="56">
        <v>0</v>
      </c>
      <c r="I503" s="56">
        <f t="shared" si="71"/>
        <v>1216.4000000000001</v>
      </c>
      <c r="J503" s="56">
        <f t="shared" si="72"/>
        <v>588783.6</v>
      </c>
      <c r="K503" s="57">
        <f t="shared" si="73"/>
        <v>0.99793830508474568</v>
      </c>
      <c r="L503" s="57">
        <f t="shared" si="74"/>
        <v>-0.99849711864406787</v>
      </c>
      <c r="M503" s="57">
        <f t="shared" si="75"/>
        <v>-0.97525966101694916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405</v>
      </c>
      <c r="C504" s="51" t="s">
        <v>406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71"/>
        <v>0</v>
      </c>
      <c r="J504" s="56">
        <f t="shared" si="72"/>
        <v>0</v>
      </c>
      <c r="K504" s="57" t="str">
        <f t="shared" si="73"/>
        <v>NA</v>
      </c>
      <c r="L504" s="57" t="str">
        <f t="shared" si="74"/>
        <v>NA</v>
      </c>
      <c r="M504" s="57" t="str">
        <f t="shared" si="75"/>
        <v>NA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506</v>
      </c>
      <c r="C505" s="51" t="s">
        <v>507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71"/>
        <v>0</v>
      </c>
      <c r="J505" s="56">
        <f t="shared" si="72"/>
        <v>0</v>
      </c>
      <c r="K505" s="57" t="str">
        <f t="shared" si="73"/>
        <v>NA</v>
      </c>
      <c r="L505" s="57" t="str">
        <f t="shared" si="74"/>
        <v>NA</v>
      </c>
      <c r="M505" s="57" t="str">
        <f t="shared" si="75"/>
        <v>NA</v>
      </c>
      <c r="R505" s="53"/>
      <c r="S505" s="53"/>
      <c r="T505" s="53"/>
      <c r="U505" s="53"/>
      <c r="V505" s="53"/>
    </row>
    <row r="506" spans="1:22" s="51" customFormat="1" x14ac:dyDescent="0.2">
      <c r="B506" s="51" t="s">
        <v>508</v>
      </c>
      <c r="C506" s="51" t="s">
        <v>509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71"/>
        <v>0</v>
      </c>
      <c r="J506" s="56">
        <f t="shared" si="72"/>
        <v>0</v>
      </c>
      <c r="K506" s="57" t="str">
        <f t="shared" si="73"/>
        <v>NA</v>
      </c>
      <c r="L506" s="57" t="str">
        <f t="shared" si="74"/>
        <v>NA</v>
      </c>
      <c r="M506" s="57" t="str">
        <f t="shared" si="75"/>
        <v>NA</v>
      </c>
      <c r="R506" s="53"/>
      <c r="S506" s="53"/>
      <c r="T506" s="53"/>
      <c r="U506" s="53"/>
      <c r="V506" s="53"/>
    </row>
    <row r="507" spans="1:22" s="51" customFormat="1" x14ac:dyDescent="0.2">
      <c r="B507" s="51" t="s">
        <v>510</v>
      </c>
      <c r="C507" s="51" t="s">
        <v>511</v>
      </c>
      <c r="D507" s="56">
        <v>0</v>
      </c>
      <c r="E507" s="56">
        <v>0</v>
      </c>
      <c r="F507" s="56">
        <v>0</v>
      </c>
      <c r="G507" s="56">
        <v>0</v>
      </c>
      <c r="H507" s="56">
        <v>0</v>
      </c>
      <c r="I507" s="56">
        <f t="shared" si="71"/>
        <v>0</v>
      </c>
      <c r="J507" s="56">
        <f t="shared" si="72"/>
        <v>0</v>
      </c>
      <c r="K507" s="57" t="str">
        <f t="shared" si="73"/>
        <v>NA</v>
      </c>
      <c r="L507" s="57" t="str">
        <f t="shared" si="74"/>
        <v>NA</v>
      </c>
      <c r="M507" s="57" t="str">
        <f t="shared" si="75"/>
        <v>NA</v>
      </c>
      <c r="R507" s="53"/>
      <c r="S507" s="53"/>
      <c r="T507" s="53"/>
      <c r="U507" s="53"/>
      <c r="V507" s="53"/>
    </row>
    <row r="508" spans="1:22" s="51" customFormat="1" x14ac:dyDescent="0.2">
      <c r="B508" s="51" t="s">
        <v>512</v>
      </c>
      <c r="C508" s="51" t="s">
        <v>513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71"/>
        <v>0</v>
      </c>
      <c r="J508" s="56">
        <f t="shared" si="72"/>
        <v>0</v>
      </c>
      <c r="K508" s="57" t="str">
        <f t="shared" si="73"/>
        <v>NA</v>
      </c>
      <c r="L508" s="57" t="str">
        <f t="shared" si="74"/>
        <v>NA</v>
      </c>
      <c r="M508" s="57" t="str">
        <f t="shared" si="75"/>
        <v>NA</v>
      </c>
      <c r="R508" s="53"/>
      <c r="S508" s="53"/>
      <c r="T508" s="53"/>
      <c r="U508" s="53"/>
      <c r="V508" s="53"/>
    </row>
    <row r="509" spans="1:22" s="51" customFormat="1" x14ac:dyDescent="0.2">
      <c r="B509" s="51" t="s">
        <v>514</v>
      </c>
      <c r="C509" s="51" t="s">
        <v>515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71"/>
        <v>0</v>
      </c>
      <c r="J509" s="56">
        <f t="shared" si="72"/>
        <v>0</v>
      </c>
      <c r="K509" s="57" t="str">
        <f t="shared" si="73"/>
        <v>NA</v>
      </c>
      <c r="L509" s="57" t="str">
        <f t="shared" si="74"/>
        <v>NA</v>
      </c>
      <c r="M509" s="57" t="str">
        <f t="shared" si="75"/>
        <v>NA</v>
      </c>
      <c r="R509" s="53"/>
      <c r="S509" s="53"/>
      <c r="T509" s="53"/>
      <c r="U509" s="53"/>
      <c r="V509" s="53"/>
    </row>
    <row r="510" spans="1:22" s="51" customFormat="1" x14ac:dyDescent="0.2">
      <c r="A510" s="63" t="s">
        <v>33</v>
      </c>
      <c r="B510" s="63"/>
      <c r="C510" s="63"/>
      <c r="D510" s="64">
        <v>0</v>
      </c>
      <c r="E510" s="64">
        <v>590000</v>
      </c>
      <c r="F510" s="64">
        <v>886.70000000000016</v>
      </c>
      <c r="G510" s="64">
        <v>1216.4000000000001</v>
      </c>
      <c r="H510" s="64">
        <v>0</v>
      </c>
      <c r="I510" s="64">
        <f t="shared" si="71"/>
        <v>1216.4000000000001</v>
      </c>
      <c r="J510" s="64">
        <f t="shared" si="72"/>
        <v>588783.6</v>
      </c>
      <c r="K510" s="65">
        <f t="shared" si="73"/>
        <v>0.99793830508474568</v>
      </c>
      <c r="L510" s="65">
        <f t="shared" si="74"/>
        <v>-0.99849711864406787</v>
      </c>
      <c r="M510" s="65">
        <f t="shared" si="75"/>
        <v>-0.97525966101694916</v>
      </c>
      <c r="R510" s="53"/>
      <c r="S510" s="53"/>
      <c r="T510" s="53"/>
      <c r="U510" s="53"/>
      <c r="V510" s="53"/>
    </row>
    <row r="511" spans="1:22" s="10" customFormat="1" x14ac:dyDescent="0.2">
      <c r="A511" s="23"/>
      <c r="B511" s="31"/>
      <c r="C511" s="23"/>
      <c r="D511" s="18"/>
      <c r="E511" s="18"/>
      <c r="F511" s="18"/>
      <c r="G511" s="18"/>
      <c r="H511" s="18"/>
      <c r="I511" s="18"/>
      <c r="J511" s="18"/>
      <c r="K511" s="37"/>
      <c r="L511" s="37"/>
      <c r="M511" s="3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ht="15.75" x14ac:dyDescent="0.25">
      <c r="A512" s="25" t="s">
        <v>11</v>
      </c>
      <c r="B512" s="32"/>
      <c r="C512" s="25"/>
      <c r="D512" s="6">
        <f>+D102+D154+D191+D224+D235+D266+D293+D315+D335+D368+D392+D419+D445+D462+D489+D493+D502+D510</f>
        <v>659233995.17000008</v>
      </c>
      <c r="E512" s="6">
        <f t="shared" ref="E512:J512" si="76">+E102+E154+E191+E224+E235+E266+E293+E315+E335+E368+E392+E419+E445+E462+E489+E493+E502+E510</f>
        <v>660162057.78000009</v>
      </c>
      <c r="F512" s="6">
        <f t="shared" si="76"/>
        <v>14752022.239999998</v>
      </c>
      <c r="G512" s="6">
        <f t="shared" si="76"/>
        <v>37131821.199999996</v>
      </c>
      <c r="H512" s="6">
        <f t="shared" si="76"/>
        <v>43367665.060000002</v>
      </c>
      <c r="I512" s="6">
        <f t="shared" si="76"/>
        <v>80499486.260000005</v>
      </c>
      <c r="J512" s="6">
        <f t="shared" si="76"/>
        <v>579662571.5200001</v>
      </c>
      <c r="K512" s="38">
        <f>IF(E512=0,"NA",J512/E512)</f>
        <v>0.87806102257572249</v>
      </c>
      <c r="L512" s="38">
        <f>IF(E512=0,"NA",(  ( F512 - (E512/$L$6)) / (E512/$L$6)))</f>
        <v>-0.97765393805028988</v>
      </c>
      <c r="M512" s="38">
        <f>IF(E512=0,"NA",(  ( G512 - ($M$6*(E512/12))) / ($M$6*(E512/12))))</f>
        <v>-0.32504170885190325</v>
      </c>
      <c r="N512" s="10"/>
    </row>
    <row r="520" spans="11:11" x14ac:dyDescent="0.2">
      <c r="K520" s="18"/>
    </row>
    <row r="521" spans="11:11" x14ac:dyDescent="0.2">
      <c r="K521" s="18"/>
    </row>
  </sheetData>
  <autoFilter ref="A7:M51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45504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25</v>
      </c>
      <c r="C10" s="51" t="s">
        <v>26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27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30</v>
      </c>
      <c r="B14" s="31" t="s">
        <v>31</v>
      </c>
      <c r="C14" s="23" t="s">
        <v>32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33</v>
      </c>
      <c r="B15" s="63"/>
      <c r="C15" s="63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f t="shared" ref="I15:I18" si="8">SUM(G15:H15)</f>
        <v>0</v>
      </c>
      <c r="J15" s="64">
        <f t="shared" ref="J15:J18" si="9">E15-I15</f>
        <v>0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34</v>
      </c>
      <c r="B16" s="51" t="s">
        <v>28</v>
      </c>
      <c r="C16" s="51" t="s">
        <v>29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35</v>
      </c>
      <c r="C17" s="51" t="s">
        <v>36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37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0</v>
      </c>
      <c r="H20" s="6">
        <f t="shared" si="13"/>
        <v>0</v>
      </c>
      <c r="I20" s="6">
        <f t="shared" si="13"/>
        <v>0</v>
      </c>
      <c r="J20" s="6">
        <f t="shared" si="13"/>
        <v>0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9"/>
  <sheetViews>
    <sheetView workbookViewId="0">
      <pane ySplit="7" topLeftCell="A116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45504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43</v>
      </c>
      <c r="B8" s="51" t="s">
        <v>516</v>
      </c>
      <c r="C8" s="51" t="s">
        <v>517</v>
      </c>
      <c r="D8" s="56">
        <v>429000000</v>
      </c>
      <c r="E8" s="56">
        <v>429000000</v>
      </c>
      <c r="F8" s="56">
        <v>12782459.800000001</v>
      </c>
      <c r="G8" s="56">
        <v>12782459.800000001</v>
      </c>
      <c r="H8" s="56">
        <v>0</v>
      </c>
      <c r="I8" s="56">
        <f t="shared" ref="I8" si="0">SUM(G8:H8)</f>
        <v>12782459.800000001</v>
      </c>
      <c r="J8" s="56">
        <f t="shared" ref="J8" si="1">E8-I8</f>
        <v>416217540.19999999</v>
      </c>
      <c r="K8" s="57">
        <f t="shared" ref="K8:K11" si="2">IF(E8=0,"NA",J8/E8)</f>
        <v>0.97020405641025642</v>
      </c>
      <c r="L8" s="57">
        <f t="shared" ref="L8:L11" si="3">IF(E8=0,"NA",(  ( F8 - (E8/$L$6)) / (E8/$L$6)))</f>
        <v>-0.97020405641025642</v>
      </c>
      <c r="M8" s="57">
        <f t="shared" ref="M8:M11" si="4">IF(E8=0,"NA",(  ( G8 - ($M$6*(E8/12))) / ($M$6*(E8/12))))</f>
        <v>-0.64244867692307694</v>
      </c>
      <c r="R8" s="53"/>
      <c r="S8" s="53"/>
      <c r="T8" s="53"/>
      <c r="U8" s="53"/>
      <c r="V8" s="53"/>
    </row>
    <row r="9" spans="1:22" s="51" customFormat="1" x14ac:dyDescent="0.2">
      <c r="B9" s="51" t="s">
        <v>52</v>
      </c>
      <c r="C9" s="51" t="s">
        <v>53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:J11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66</v>
      </c>
      <c r="C10" s="51" t="s">
        <v>67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" si="7">SUM(G10:H10)</f>
        <v>0</v>
      </c>
      <c r="J10" s="56">
        <f t="shared" si="6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70</v>
      </c>
      <c r="B11" s="63"/>
      <c r="C11" s="63"/>
      <c r="D11" s="64">
        <v>429000000</v>
      </c>
      <c r="E11" s="64">
        <v>429000000</v>
      </c>
      <c r="F11" s="64">
        <v>12782459.800000001</v>
      </c>
      <c r="G11" s="64">
        <v>12782459.800000001</v>
      </c>
      <c r="H11" s="64">
        <v>0</v>
      </c>
      <c r="I11" s="64">
        <f t="shared" ref="I11" si="8">SUM(G11:H11)</f>
        <v>12782459.800000001</v>
      </c>
      <c r="J11" s="64">
        <f t="shared" si="6"/>
        <v>416217540.19999999</v>
      </c>
      <c r="K11" s="65">
        <f t="shared" si="2"/>
        <v>0.97020405641025642</v>
      </c>
      <c r="L11" s="65">
        <f t="shared" si="3"/>
        <v>-0.97020405641025642</v>
      </c>
      <c r="M11" s="65">
        <f t="shared" si="4"/>
        <v>-0.64244867692307694</v>
      </c>
      <c r="R11" s="53"/>
      <c r="S11" s="53"/>
      <c r="T11" s="53"/>
      <c r="U11" s="53"/>
      <c r="V11" s="53"/>
    </row>
    <row r="12" spans="1:22" s="51" customFormat="1" x14ac:dyDescent="0.2">
      <c r="A12" s="51" t="s">
        <v>20</v>
      </c>
      <c r="B12" s="51" t="s">
        <v>21</v>
      </c>
      <c r="C12" s="51" t="s">
        <v>22</v>
      </c>
      <c r="D12" s="56">
        <v>2800000</v>
      </c>
      <c r="E12" s="56">
        <v>2800000</v>
      </c>
      <c r="F12" s="56">
        <v>2694037.21</v>
      </c>
      <c r="G12" s="56">
        <v>5458724.0500000007</v>
      </c>
      <c r="H12" s="56">
        <v>0</v>
      </c>
      <c r="I12" s="56">
        <f t="shared" ref="I12:I18" si="9">SUM(G12:H12)</f>
        <v>5458724.0500000007</v>
      </c>
      <c r="J12" s="56">
        <f t="shared" ref="J12:J18" si="10">E12-I12</f>
        <v>-2658724.0500000007</v>
      </c>
      <c r="K12" s="57">
        <f t="shared" ref="K12:K18" si="11">IF(E12=0,"NA",J12/E12)</f>
        <v>-0.94954430357142883</v>
      </c>
      <c r="L12" s="57">
        <f t="shared" ref="L12:L18" si="12">IF(E12=0,"NA",(  ( F12 - (E12/$L$6)) / (E12/$L$6)))</f>
        <v>-3.7843853571428582E-2</v>
      </c>
      <c r="M12" s="57">
        <f t="shared" ref="M12:M18" si="13">IF(E12=0,"NA",(  ( G12 - ($M$6*(E12/12))) / ($M$6*(E12/12))))</f>
        <v>22.394531642857146</v>
      </c>
      <c r="R12" s="53"/>
      <c r="S12" s="53"/>
      <c r="T12" s="53"/>
      <c r="U12" s="53"/>
      <c r="V12" s="53"/>
    </row>
    <row r="13" spans="1:22" s="51" customFormat="1" x14ac:dyDescent="0.2">
      <c r="A13" s="63" t="s">
        <v>23</v>
      </c>
      <c r="B13" s="63"/>
      <c r="C13" s="63"/>
      <c r="D13" s="64">
        <v>2800000</v>
      </c>
      <c r="E13" s="64">
        <v>2800000</v>
      </c>
      <c r="F13" s="64">
        <v>2694037.21</v>
      </c>
      <c r="G13" s="64">
        <v>5458724.0500000007</v>
      </c>
      <c r="H13" s="64">
        <v>0</v>
      </c>
      <c r="I13" s="64">
        <f t="shared" si="9"/>
        <v>5458724.0500000007</v>
      </c>
      <c r="J13" s="64">
        <f t="shared" si="10"/>
        <v>-2658724.0500000007</v>
      </c>
      <c r="K13" s="65">
        <f t="shared" si="11"/>
        <v>-0.94954430357142883</v>
      </c>
      <c r="L13" s="65">
        <f t="shared" si="12"/>
        <v>-3.7843853571428582E-2</v>
      </c>
      <c r="M13" s="65">
        <f t="shared" si="13"/>
        <v>22.394531642857146</v>
      </c>
      <c r="R13" s="53"/>
      <c r="S13" s="53"/>
      <c r="T13" s="53"/>
      <c r="U13" s="53"/>
      <c r="V13" s="53"/>
    </row>
    <row r="14" spans="1:22" s="51" customFormat="1" x14ac:dyDescent="0.2">
      <c r="A14" s="51" t="s">
        <v>71</v>
      </c>
      <c r="B14" s="51" t="s">
        <v>518</v>
      </c>
      <c r="C14" s="51" t="s">
        <v>519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9"/>
        <v>0</v>
      </c>
      <c r="J14" s="56">
        <f t="shared" si="10"/>
        <v>0</v>
      </c>
      <c r="K14" s="57" t="str">
        <f t="shared" si="11"/>
        <v>NA</v>
      </c>
      <c r="L14" s="57" t="str">
        <f t="shared" si="12"/>
        <v>NA</v>
      </c>
      <c r="M14" s="57" t="str">
        <f t="shared" si="13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82</v>
      </c>
      <c r="C15" s="51" t="s">
        <v>83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9"/>
        <v>0</v>
      </c>
      <c r="J15" s="56">
        <f t="shared" si="10"/>
        <v>0</v>
      </c>
      <c r="K15" s="57" t="str">
        <f t="shared" si="11"/>
        <v>NA</v>
      </c>
      <c r="L15" s="57" t="str">
        <f t="shared" si="12"/>
        <v>NA</v>
      </c>
      <c r="M15" s="57" t="str">
        <f t="shared" si="13"/>
        <v>NA</v>
      </c>
      <c r="R15" s="53"/>
      <c r="S15" s="53"/>
      <c r="T15" s="53"/>
      <c r="U15" s="53"/>
      <c r="V15" s="53"/>
    </row>
    <row r="16" spans="1:22" s="51" customFormat="1" x14ac:dyDescent="0.2">
      <c r="A16" s="63" t="s">
        <v>90</v>
      </c>
      <c r="B16" s="63"/>
      <c r="C16" s="6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9"/>
        <v>0</v>
      </c>
      <c r="J16" s="64">
        <f t="shared" si="10"/>
        <v>0</v>
      </c>
      <c r="K16" s="65" t="str">
        <f t="shared" si="11"/>
        <v>NA</v>
      </c>
      <c r="L16" s="65" t="str">
        <f t="shared" si="12"/>
        <v>NA</v>
      </c>
      <c r="M16" s="65" t="str">
        <f t="shared" si="13"/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24</v>
      </c>
      <c r="B17" s="51" t="s">
        <v>520</v>
      </c>
      <c r="C17" s="51" t="s">
        <v>521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10"/>
        <v>0</v>
      </c>
      <c r="K17" s="57" t="str">
        <f t="shared" si="11"/>
        <v>NA</v>
      </c>
      <c r="L17" s="57" t="str">
        <f t="shared" si="12"/>
        <v>NA</v>
      </c>
      <c r="M17" s="57" t="str">
        <f t="shared" si="13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25</v>
      </c>
      <c r="C18" s="51" t="s">
        <v>26</v>
      </c>
      <c r="D18" s="56">
        <v>0</v>
      </c>
      <c r="E18" s="56">
        <v>0</v>
      </c>
      <c r="F18" s="56">
        <v>0</v>
      </c>
      <c r="G18" s="56">
        <v>20000000</v>
      </c>
      <c r="H18" s="56">
        <v>0</v>
      </c>
      <c r="I18" s="56">
        <f t="shared" si="9"/>
        <v>20000000</v>
      </c>
      <c r="J18" s="56">
        <f t="shared" si="10"/>
        <v>-20000000</v>
      </c>
      <c r="K18" s="57" t="str">
        <f t="shared" si="11"/>
        <v>NA</v>
      </c>
      <c r="L18" s="57" t="str">
        <f t="shared" si="12"/>
        <v>NA</v>
      </c>
      <c r="M18" s="57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522</v>
      </c>
      <c r="C19" s="51" t="s">
        <v>523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ref="I19:I22" si="14">SUM(G19:H19)</f>
        <v>0</v>
      </c>
      <c r="J19" s="56">
        <f t="shared" ref="J19:J22" si="15">E19-I19</f>
        <v>0</v>
      </c>
      <c r="K19" s="57" t="str">
        <f t="shared" ref="K19:K22" si="16">IF(E19=0,"NA",J19/E19)</f>
        <v>NA</v>
      </c>
      <c r="L19" s="57" t="str">
        <f t="shared" ref="L19:L22" si="17">IF(E19=0,"NA",(  ( F19 - (E19/$L$6)) / (E19/$L$6)))</f>
        <v>NA</v>
      </c>
      <c r="M19" s="57" t="str">
        <f t="shared" ref="M19:M22" si="18">IF(E19=0,"NA",(  ( G19 - ($M$6*(E19/12))) / ($M$6*(E19/12))))</f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524</v>
      </c>
      <c r="C20" s="51" t="s">
        <v>469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4"/>
        <v>0</v>
      </c>
      <c r="J20" s="56">
        <f t="shared" si="15"/>
        <v>0</v>
      </c>
      <c r="K20" s="57" t="str">
        <f t="shared" si="16"/>
        <v>NA</v>
      </c>
      <c r="L20" s="57" t="str">
        <f t="shared" si="17"/>
        <v>NA</v>
      </c>
      <c r="M20" s="57" t="str">
        <f t="shared" si="18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525</v>
      </c>
      <c r="C21" s="51" t="s">
        <v>526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4"/>
        <v>0</v>
      </c>
      <c r="J21" s="56">
        <f t="shared" si="15"/>
        <v>0</v>
      </c>
      <c r="K21" s="57" t="str">
        <f t="shared" si="16"/>
        <v>NA</v>
      </c>
      <c r="L21" s="57" t="str">
        <f t="shared" si="17"/>
        <v>NA</v>
      </c>
      <c r="M21" s="57" t="str">
        <f t="shared" si="18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27</v>
      </c>
      <c r="B22" s="63"/>
      <c r="C22" s="63"/>
      <c r="D22" s="64">
        <v>0</v>
      </c>
      <c r="E22" s="64">
        <v>0</v>
      </c>
      <c r="F22" s="64">
        <v>0</v>
      </c>
      <c r="G22" s="64">
        <v>20000000</v>
      </c>
      <c r="H22" s="64">
        <v>0</v>
      </c>
      <c r="I22" s="64">
        <f t="shared" si="14"/>
        <v>20000000</v>
      </c>
      <c r="J22" s="64">
        <f t="shared" si="15"/>
        <v>-20000000</v>
      </c>
      <c r="K22" s="65" t="str">
        <f t="shared" si="16"/>
        <v>NA</v>
      </c>
      <c r="L22" s="65" t="str">
        <f t="shared" si="17"/>
        <v>NA</v>
      </c>
      <c r="M22" s="65" t="str">
        <f t="shared" si="18"/>
        <v>NA</v>
      </c>
      <c r="R22" s="53"/>
      <c r="S22" s="53"/>
      <c r="T22" s="53"/>
      <c r="U22" s="53"/>
      <c r="V22" s="53"/>
    </row>
    <row r="23" spans="1:22" s="17" customFormat="1" x14ac:dyDescent="0.2">
      <c r="A23" s="44"/>
      <c r="B23" s="45"/>
      <c r="C23" s="44"/>
      <c r="D23" s="46"/>
      <c r="E23" s="46"/>
      <c r="F23" s="46"/>
      <c r="G23" s="46"/>
      <c r="H23" s="46"/>
      <c r="I23" s="46"/>
      <c r="J23" s="46"/>
      <c r="K23" s="41"/>
      <c r="L23" s="41"/>
      <c r="M23" s="41"/>
    </row>
    <row r="24" spans="1:22" s="17" customFormat="1" ht="15.75" x14ac:dyDescent="0.25">
      <c r="A24" s="25" t="s">
        <v>12</v>
      </c>
      <c r="B24" s="32"/>
      <c r="C24" s="25"/>
      <c r="D24" s="6">
        <f>+D11+D13+D16+D22</f>
        <v>431800000</v>
      </c>
      <c r="E24" s="6">
        <f t="shared" ref="E24:J24" si="19">+E11+E13+E16+E22</f>
        <v>431800000</v>
      </c>
      <c r="F24" s="6">
        <f t="shared" si="19"/>
        <v>15476497.010000002</v>
      </c>
      <c r="G24" s="6">
        <f t="shared" si="19"/>
        <v>38241183.850000001</v>
      </c>
      <c r="H24" s="6">
        <f t="shared" si="19"/>
        <v>0</v>
      </c>
      <c r="I24" s="6">
        <f t="shared" si="19"/>
        <v>38241183.850000001</v>
      </c>
      <c r="J24" s="6">
        <f t="shared" si="19"/>
        <v>393558816.14999998</v>
      </c>
      <c r="K24" s="38">
        <f t="shared" ref="K24" si="20">IF(E24=0,"NA",J24/E24)</f>
        <v>0.91143774004168587</v>
      </c>
      <c r="L24" s="38">
        <f t="shared" ref="L24" si="21">IF(E24=0,"NA",(  ( F24 - (E24/$L$6)) / (E24/$L$6)))</f>
        <v>-0.96415818200555814</v>
      </c>
      <c r="M24" s="38">
        <f t="shared" ref="M24" si="22">IF(E24=0,"NA",(  ( G24 - ($M$6*(E24/12))) / ($M$6*(E24/12))))</f>
        <v>6.2747119499768383E-2</v>
      </c>
    </row>
    <row r="25" spans="1:22" s="16" customFormat="1" x14ac:dyDescent="0.2">
      <c r="A25" s="17"/>
      <c r="B25" s="43"/>
      <c r="C25" s="17"/>
      <c r="D25" s="18"/>
      <c r="E25" s="18"/>
      <c r="F25" s="18"/>
      <c r="G25" s="18"/>
      <c r="H25" s="18"/>
      <c r="I25" s="18"/>
      <c r="J25" s="18"/>
      <c r="K25" s="37"/>
      <c r="L25" s="37"/>
      <c r="M25" s="37"/>
    </row>
    <row r="26" spans="1:22" s="51" customFormat="1" x14ac:dyDescent="0.2">
      <c r="A26" s="51" t="s">
        <v>101</v>
      </c>
      <c r="B26" s="51" t="s">
        <v>169</v>
      </c>
      <c r="C26" s="51" t="s">
        <v>170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ref="I26" si="23">SUM(G26:H26)</f>
        <v>0</v>
      </c>
      <c r="J26" s="56">
        <f t="shared" ref="J26" si="24">E26-I26</f>
        <v>0</v>
      </c>
      <c r="K26" s="57" t="str">
        <f t="shared" ref="K26" si="25">IF(E26=0,"NA",J26/E26)</f>
        <v>NA</v>
      </c>
      <c r="L26" s="57" t="str">
        <f t="shared" ref="L26" si="26">IF(E26=0,"NA",(  ( F26 - (E26/$L$6)) / (E26/$L$6)))</f>
        <v>NA</v>
      </c>
      <c r="M26" s="57" t="str">
        <f t="shared" ref="M26" si="27">IF(E26=0,"NA",(  ( G26 - ($M$6*(E26/12))) / ($M$6*(E26/12))))</f>
        <v>NA</v>
      </c>
      <c r="R26" s="53"/>
      <c r="S26" s="53"/>
      <c r="T26" s="53"/>
      <c r="U26" s="53"/>
      <c r="V26" s="53"/>
    </row>
    <row r="27" spans="1:22" s="51" customFormat="1" x14ac:dyDescent="0.2">
      <c r="B27" s="51" t="s">
        <v>201</v>
      </c>
      <c r="C27" s="51" t="s">
        <v>202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ref="I27" si="28">SUM(G27:H27)</f>
        <v>0</v>
      </c>
      <c r="J27" s="56">
        <f t="shared" ref="J27" si="29">E27-I27</f>
        <v>0</v>
      </c>
      <c r="K27" s="57" t="str">
        <f t="shared" ref="K27" si="30">IF(E27=0,"NA",J27/E27)</f>
        <v>NA</v>
      </c>
      <c r="L27" s="57" t="str">
        <f t="shared" ref="L27" si="31">IF(E27=0,"NA",(  ( F27 - (E27/$L$6)) / (E27/$L$6)))</f>
        <v>NA</v>
      </c>
      <c r="M27" s="57" t="str">
        <f t="shared" ref="M27" si="32">IF(E27=0,"NA",(  ( G27 - ($M$6*(E27/12))) / ($M$6*(E27/12))))</f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209</v>
      </c>
      <c r="C28" s="51" t="s">
        <v>210</v>
      </c>
      <c r="D28" s="56">
        <v>0</v>
      </c>
      <c r="E28" s="56">
        <v>-960000</v>
      </c>
      <c r="F28" s="56">
        <v>70042.080000000002</v>
      </c>
      <c r="G28" s="56">
        <v>153667.44</v>
      </c>
      <c r="H28" s="56">
        <v>207956.93</v>
      </c>
      <c r="I28" s="56">
        <f t="shared" ref="I28:I51" si="33">SUM(G28:H28)</f>
        <v>361624.37</v>
      </c>
      <c r="J28" s="56">
        <f t="shared" ref="J28:J51" si="34">E28-I28</f>
        <v>-1321624.3700000001</v>
      </c>
      <c r="K28" s="57">
        <f t="shared" ref="K28:K51" si="35">IF(E28=0,"NA",J28/E28)</f>
        <v>1.3766920520833335</v>
      </c>
      <c r="L28" s="57">
        <f t="shared" ref="L28:L51" si="36">IF(E28=0,"NA",(  ( F28 - (E28/$L$6)) / (E28/$L$6)))</f>
        <v>-1.0729605</v>
      </c>
      <c r="M28" s="57">
        <f t="shared" ref="M28:M51" si="37">IF(E28=0,"NA",(  ( G28 - ($M$6*(E28/12))) / ($M$6*(E28/12))))</f>
        <v>-2.9208430000000001</v>
      </c>
      <c r="R28" s="53"/>
      <c r="S28" s="53"/>
      <c r="T28" s="53"/>
      <c r="U28" s="53"/>
      <c r="V28" s="53"/>
    </row>
    <row r="29" spans="1:22" s="51" customFormat="1" x14ac:dyDescent="0.2">
      <c r="B29" s="51" t="s">
        <v>213</v>
      </c>
      <c r="C29" s="51" t="s">
        <v>214</v>
      </c>
      <c r="D29" s="56">
        <v>0</v>
      </c>
      <c r="E29" s="56">
        <v>0</v>
      </c>
      <c r="F29" s="56">
        <v>601150</v>
      </c>
      <c r="G29" s="56">
        <v>601150</v>
      </c>
      <c r="H29" s="56">
        <v>360612.34</v>
      </c>
      <c r="I29" s="56">
        <f t="shared" si="33"/>
        <v>961762.34000000008</v>
      </c>
      <c r="J29" s="56">
        <f t="shared" si="34"/>
        <v>-961762.34000000008</v>
      </c>
      <c r="K29" s="57" t="str">
        <f t="shared" si="35"/>
        <v>NA</v>
      </c>
      <c r="L29" s="57" t="str">
        <f t="shared" si="36"/>
        <v>NA</v>
      </c>
      <c r="M29" s="57" t="str">
        <f t="shared" si="37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227</v>
      </c>
      <c r="C30" s="51" t="s">
        <v>228</v>
      </c>
      <c r="D30" s="56">
        <v>0</v>
      </c>
      <c r="E30" s="56">
        <v>960000</v>
      </c>
      <c r="F30" s="56">
        <v>23525.81</v>
      </c>
      <c r="G30" s="56">
        <v>23525.81</v>
      </c>
      <c r="H30" s="56">
        <v>28322.16</v>
      </c>
      <c r="I30" s="56">
        <f t="shared" si="33"/>
        <v>51847.97</v>
      </c>
      <c r="J30" s="56">
        <f t="shared" si="34"/>
        <v>908152.03</v>
      </c>
      <c r="K30" s="57">
        <f t="shared" si="35"/>
        <v>0.94599169791666671</v>
      </c>
      <c r="L30" s="57">
        <f t="shared" si="36"/>
        <v>-0.97549394791666666</v>
      </c>
      <c r="M30" s="57">
        <f t="shared" si="37"/>
        <v>-0.70592737500000002</v>
      </c>
      <c r="R30" s="53"/>
      <c r="S30" s="53"/>
      <c r="T30" s="53"/>
      <c r="U30" s="53"/>
      <c r="V30" s="53"/>
    </row>
    <row r="31" spans="1:22" s="51" customFormat="1" x14ac:dyDescent="0.2">
      <c r="B31" s="51" t="s">
        <v>229</v>
      </c>
      <c r="C31" s="51" t="s">
        <v>230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33"/>
        <v>0</v>
      </c>
      <c r="J31" s="56">
        <f t="shared" si="34"/>
        <v>0</v>
      </c>
      <c r="K31" s="57" t="str">
        <f t="shared" si="35"/>
        <v>NA</v>
      </c>
      <c r="L31" s="57" t="str">
        <f t="shared" si="36"/>
        <v>NA</v>
      </c>
      <c r="M31" s="57" t="str">
        <f t="shared" si="37"/>
        <v>NA</v>
      </c>
      <c r="R31" s="53"/>
      <c r="S31" s="53"/>
      <c r="T31" s="53"/>
      <c r="U31" s="53"/>
      <c r="V31" s="53"/>
    </row>
    <row r="32" spans="1:22" s="51" customFormat="1" x14ac:dyDescent="0.2">
      <c r="A32" s="63" t="s">
        <v>235</v>
      </c>
      <c r="B32" s="63"/>
      <c r="C32" s="63"/>
      <c r="D32" s="64">
        <v>0</v>
      </c>
      <c r="E32" s="64">
        <v>0</v>
      </c>
      <c r="F32" s="64">
        <v>694717.89</v>
      </c>
      <c r="G32" s="64">
        <v>778343.25</v>
      </c>
      <c r="H32" s="64">
        <v>596891.43000000005</v>
      </c>
      <c r="I32" s="64">
        <f t="shared" si="33"/>
        <v>1375234.6800000002</v>
      </c>
      <c r="J32" s="64">
        <f t="shared" si="34"/>
        <v>-1375234.6800000002</v>
      </c>
      <c r="K32" s="65" t="str">
        <f t="shared" si="35"/>
        <v>NA</v>
      </c>
      <c r="L32" s="65" t="str">
        <f t="shared" si="36"/>
        <v>NA</v>
      </c>
      <c r="M32" s="65" t="str">
        <f t="shared" si="37"/>
        <v>NA</v>
      </c>
      <c r="R32" s="53"/>
      <c r="S32" s="53"/>
      <c r="T32" s="53"/>
      <c r="U32" s="53"/>
      <c r="V32" s="53"/>
    </row>
    <row r="33" spans="1:22" s="51" customFormat="1" x14ac:dyDescent="0.2">
      <c r="A33" s="51" t="s">
        <v>236</v>
      </c>
      <c r="B33" s="51" t="s">
        <v>141</v>
      </c>
      <c r="C33" s="51" t="s">
        <v>142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33"/>
        <v>0</v>
      </c>
      <c r="J33" s="56">
        <f t="shared" si="34"/>
        <v>0</v>
      </c>
      <c r="K33" s="57" t="str">
        <f t="shared" si="35"/>
        <v>NA</v>
      </c>
      <c r="L33" s="57" t="str">
        <f t="shared" si="36"/>
        <v>NA</v>
      </c>
      <c r="M33" s="57" t="str">
        <f t="shared" si="37"/>
        <v>NA</v>
      </c>
      <c r="R33" s="53"/>
      <c r="S33" s="53"/>
      <c r="T33" s="53"/>
      <c r="U33" s="53"/>
      <c r="V33" s="53"/>
    </row>
    <row r="34" spans="1:22" s="51" customFormat="1" x14ac:dyDescent="0.2">
      <c r="B34" s="51" t="s">
        <v>167</v>
      </c>
      <c r="C34" s="51" t="s">
        <v>168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33"/>
        <v>0</v>
      </c>
      <c r="J34" s="56">
        <f t="shared" si="34"/>
        <v>0</v>
      </c>
      <c r="K34" s="57" t="str">
        <f t="shared" si="35"/>
        <v>NA</v>
      </c>
      <c r="L34" s="57" t="str">
        <f t="shared" si="36"/>
        <v>NA</v>
      </c>
      <c r="M34" s="57" t="str">
        <f t="shared" si="37"/>
        <v>NA</v>
      </c>
      <c r="R34" s="53"/>
      <c r="S34" s="53"/>
      <c r="T34" s="53"/>
      <c r="U34" s="53"/>
      <c r="V34" s="53"/>
    </row>
    <row r="35" spans="1:22" s="51" customFormat="1" x14ac:dyDescent="0.2">
      <c r="B35" s="51" t="s">
        <v>169</v>
      </c>
      <c r="C35" s="51" t="s">
        <v>170</v>
      </c>
      <c r="D35" s="56">
        <v>0</v>
      </c>
      <c r="E35" s="56">
        <v>0</v>
      </c>
      <c r="F35" s="56">
        <v>0</v>
      </c>
      <c r="G35" s="56">
        <v>0</v>
      </c>
      <c r="H35" s="56">
        <v>32.4</v>
      </c>
      <c r="I35" s="56">
        <f t="shared" si="33"/>
        <v>32.4</v>
      </c>
      <c r="J35" s="56">
        <f t="shared" si="34"/>
        <v>-32.4</v>
      </c>
      <c r="K35" s="57" t="str">
        <f t="shared" si="35"/>
        <v>NA</v>
      </c>
      <c r="L35" s="57" t="str">
        <f t="shared" si="36"/>
        <v>NA</v>
      </c>
      <c r="M35" s="57" t="str">
        <f t="shared" si="37"/>
        <v>NA</v>
      </c>
      <c r="R35" s="53"/>
      <c r="S35" s="53"/>
      <c r="T35" s="53"/>
      <c r="U35" s="53"/>
      <c r="V35" s="53"/>
    </row>
    <row r="36" spans="1:22" s="51" customFormat="1" x14ac:dyDescent="0.2">
      <c r="B36" s="51" t="s">
        <v>185</v>
      </c>
      <c r="C36" s="51" t="s">
        <v>186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ref="I36:I48" si="38">SUM(G36:H36)</f>
        <v>0</v>
      </c>
      <c r="J36" s="56">
        <f t="shared" ref="J36:J48" si="39">E36-I36</f>
        <v>0</v>
      </c>
      <c r="K36" s="57" t="str">
        <f t="shared" ref="K36:K48" si="40">IF(E36=0,"NA",J36/E36)</f>
        <v>NA</v>
      </c>
      <c r="L36" s="57" t="str">
        <f t="shared" ref="L36:L48" si="41">IF(E36=0,"NA",(  ( F36 - (E36/$L$6)) / (E36/$L$6)))</f>
        <v>NA</v>
      </c>
      <c r="M36" s="57" t="str">
        <f t="shared" ref="M36:M48" si="42">IF(E36=0,"NA",(  ( G36 - ($M$6*(E36/12))) / ($M$6*(E36/12))))</f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201</v>
      </c>
      <c r="C37" s="51" t="s">
        <v>202</v>
      </c>
      <c r="D37" s="56">
        <v>0</v>
      </c>
      <c r="E37" s="56">
        <v>0</v>
      </c>
      <c r="F37" s="56">
        <v>1923.4</v>
      </c>
      <c r="G37" s="56">
        <v>1923.4</v>
      </c>
      <c r="H37" s="56">
        <v>10238.5</v>
      </c>
      <c r="I37" s="56">
        <f t="shared" si="38"/>
        <v>12161.9</v>
      </c>
      <c r="J37" s="56">
        <f t="shared" si="39"/>
        <v>-12161.9</v>
      </c>
      <c r="K37" s="57" t="str">
        <f t="shared" si="40"/>
        <v>NA</v>
      </c>
      <c r="L37" s="57" t="str">
        <f t="shared" si="41"/>
        <v>NA</v>
      </c>
      <c r="M37" s="57" t="str">
        <f t="shared" si="42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209</v>
      </c>
      <c r="C38" s="51" t="s">
        <v>210</v>
      </c>
      <c r="D38" s="56">
        <v>0</v>
      </c>
      <c r="E38" s="56">
        <v>-1554</v>
      </c>
      <c r="F38" s="56">
        <v>3725.8</v>
      </c>
      <c r="G38" s="56">
        <v>3725.8</v>
      </c>
      <c r="H38" s="56">
        <v>0</v>
      </c>
      <c r="I38" s="56">
        <f t="shared" si="38"/>
        <v>3725.8</v>
      </c>
      <c r="J38" s="56">
        <f t="shared" si="39"/>
        <v>-5279.8</v>
      </c>
      <c r="K38" s="57">
        <f t="shared" si="40"/>
        <v>3.3975546975546975</v>
      </c>
      <c r="L38" s="57">
        <f t="shared" si="41"/>
        <v>-3.3975546975546975</v>
      </c>
      <c r="M38" s="57">
        <f t="shared" si="42"/>
        <v>-29.770656370656372</v>
      </c>
      <c r="R38" s="53"/>
      <c r="S38" s="53"/>
      <c r="T38" s="53"/>
      <c r="U38" s="53"/>
      <c r="V38" s="53"/>
    </row>
    <row r="39" spans="1:22" s="51" customFormat="1" x14ac:dyDescent="0.2">
      <c r="B39" s="51" t="s">
        <v>221</v>
      </c>
      <c r="C39" s="51" t="s">
        <v>222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38"/>
        <v>0</v>
      </c>
      <c r="J39" s="56">
        <f t="shared" si="39"/>
        <v>0</v>
      </c>
      <c r="K39" s="57" t="str">
        <f t="shared" si="40"/>
        <v>NA</v>
      </c>
      <c r="L39" s="57" t="str">
        <f t="shared" si="41"/>
        <v>NA</v>
      </c>
      <c r="M39" s="57" t="str">
        <f t="shared" si="42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223</v>
      </c>
      <c r="C40" s="51" t="s">
        <v>224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38"/>
        <v>0</v>
      </c>
      <c r="J40" s="56">
        <f t="shared" si="39"/>
        <v>0</v>
      </c>
      <c r="K40" s="57" t="str">
        <f t="shared" si="40"/>
        <v>NA</v>
      </c>
      <c r="L40" s="57" t="str">
        <f t="shared" si="41"/>
        <v>NA</v>
      </c>
      <c r="M40" s="57" t="str">
        <f t="shared" si="42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231</v>
      </c>
      <c r="C41" s="51" t="s">
        <v>232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38"/>
        <v>0</v>
      </c>
      <c r="J41" s="56">
        <f t="shared" si="39"/>
        <v>0</v>
      </c>
      <c r="K41" s="57" t="str">
        <f t="shared" si="40"/>
        <v>NA</v>
      </c>
      <c r="L41" s="57" t="str">
        <f t="shared" si="41"/>
        <v>NA</v>
      </c>
      <c r="M41" s="57" t="str">
        <f t="shared" si="42"/>
        <v>NA</v>
      </c>
      <c r="R41" s="53"/>
      <c r="S41" s="53"/>
      <c r="T41" s="53"/>
      <c r="U41" s="53"/>
      <c r="V41" s="53"/>
    </row>
    <row r="42" spans="1:22" s="51" customFormat="1" x14ac:dyDescent="0.2">
      <c r="A42" s="63" t="s">
        <v>263</v>
      </c>
      <c r="B42" s="63"/>
      <c r="C42" s="63"/>
      <c r="D42" s="64">
        <v>0</v>
      </c>
      <c r="E42" s="64">
        <v>-1554</v>
      </c>
      <c r="F42" s="64">
        <v>5649.2000000000007</v>
      </c>
      <c r="G42" s="64">
        <v>5649.2000000000007</v>
      </c>
      <c r="H42" s="64">
        <v>10270.9</v>
      </c>
      <c r="I42" s="64">
        <f t="shared" si="38"/>
        <v>15920.1</v>
      </c>
      <c r="J42" s="64">
        <f t="shared" si="39"/>
        <v>-17474.099999999999</v>
      </c>
      <c r="K42" s="65">
        <f t="shared" si="40"/>
        <v>11.244594594594593</v>
      </c>
      <c r="L42" s="65">
        <f t="shared" si="41"/>
        <v>-4.635263835263836</v>
      </c>
      <c r="M42" s="65">
        <f t="shared" si="42"/>
        <v>-44.623166023166029</v>
      </c>
      <c r="R42" s="53"/>
      <c r="S42" s="53"/>
      <c r="T42" s="53"/>
      <c r="U42" s="53"/>
      <c r="V42" s="53"/>
    </row>
    <row r="43" spans="1:22" s="51" customFormat="1" x14ac:dyDescent="0.2">
      <c r="A43" s="51" t="s">
        <v>264</v>
      </c>
      <c r="B43" s="51" t="s">
        <v>169</v>
      </c>
      <c r="C43" s="51" t="s">
        <v>170</v>
      </c>
      <c r="D43" s="56">
        <v>0</v>
      </c>
      <c r="E43" s="56">
        <v>32631245.59</v>
      </c>
      <c r="F43" s="56">
        <v>682500</v>
      </c>
      <c r="G43" s="56">
        <v>797683.5</v>
      </c>
      <c r="H43" s="56">
        <v>19289111.719999999</v>
      </c>
      <c r="I43" s="56">
        <f t="shared" si="38"/>
        <v>20086795.219999999</v>
      </c>
      <c r="J43" s="56">
        <f t="shared" si="39"/>
        <v>12544450.370000001</v>
      </c>
      <c r="K43" s="57">
        <f t="shared" si="40"/>
        <v>0.38443063214982842</v>
      </c>
      <c r="L43" s="57">
        <f t="shared" si="41"/>
        <v>-0.97908446375062208</v>
      </c>
      <c r="M43" s="57">
        <f t="shared" si="42"/>
        <v>-0.70665532905880102</v>
      </c>
      <c r="R43" s="53"/>
      <c r="S43" s="53"/>
      <c r="T43" s="53"/>
      <c r="U43" s="53"/>
      <c r="V43" s="53"/>
    </row>
    <row r="44" spans="1:22" s="51" customFormat="1" x14ac:dyDescent="0.2">
      <c r="B44" s="51" t="s">
        <v>213</v>
      </c>
      <c r="C44" s="51" t="s">
        <v>214</v>
      </c>
      <c r="D44" s="56">
        <v>0</v>
      </c>
      <c r="E44" s="56">
        <v>11114410.210000001</v>
      </c>
      <c r="F44" s="56">
        <v>14976.5</v>
      </c>
      <c r="G44" s="56">
        <v>14976.5</v>
      </c>
      <c r="H44" s="56">
        <v>10890151.539999999</v>
      </c>
      <c r="I44" s="56">
        <f t="shared" si="38"/>
        <v>10905128.039999999</v>
      </c>
      <c r="J44" s="56">
        <f t="shared" si="39"/>
        <v>209282.17000000179</v>
      </c>
      <c r="K44" s="57">
        <f t="shared" si="40"/>
        <v>1.8829804375197861E-2</v>
      </c>
      <c r="L44" s="57">
        <f t="shared" si="41"/>
        <v>-0.99865251509373609</v>
      </c>
      <c r="M44" s="57">
        <f t="shared" si="42"/>
        <v>-0.98383018112483367</v>
      </c>
      <c r="R44" s="53"/>
      <c r="S44" s="53"/>
      <c r="T44" s="53"/>
      <c r="U44" s="53"/>
      <c r="V44" s="53"/>
    </row>
    <row r="45" spans="1:22" s="51" customFormat="1" x14ac:dyDescent="0.2">
      <c r="B45" s="51" t="s">
        <v>229</v>
      </c>
      <c r="C45" s="51" t="s">
        <v>230</v>
      </c>
      <c r="D45" s="56">
        <v>0</v>
      </c>
      <c r="E45" s="56">
        <v>500000.2</v>
      </c>
      <c r="F45" s="56">
        <v>0</v>
      </c>
      <c r="G45" s="56">
        <v>0</v>
      </c>
      <c r="H45" s="56">
        <v>303291.2</v>
      </c>
      <c r="I45" s="56">
        <f t="shared" si="38"/>
        <v>303291.2</v>
      </c>
      <c r="J45" s="56">
        <f t="shared" si="39"/>
        <v>196709</v>
      </c>
      <c r="K45" s="57">
        <f t="shared" si="40"/>
        <v>0.39341784263286295</v>
      </c>
      <c r="L45" s="57">
        <f t="shared" si="41"/>
        <v>-1</v>
      </c>
      <c r="M45" s="57">
        <f t="shared" si="42"/>
        <v>-1</v>
      </c>
      <c r="R45" s="53"/>
      <c r="S45" s="53"/>
      <c r="T45" s="53"/>
      <c r="U45" s="53"/>
      <c r="V45" s="53"/>
    </row>
    <row r="46" spans="1:22" s="51" customFormat="1" x14ac:dyDescent="0.2">
      <c r="A46" s="63" t="s">
        <v>277</v>
      </c>
      <c r="B46" s="63"/>
      <c r="C46" s="63"/>
      <c r="D46" s="64">
        <v>0</v>
      </c>
      <c r="E46" s="64">
        <v>44245656</v>
      </c>
      <c r="F46" s="64">
        <v>697476.5</v>
      </c>
      <c r="G46" s="64">
        <v>812660</v>
      </c>
      <c r="H46" s="64">
        <v>30482554.459999997</v>
      </c>
      <c r="I46" s="64">
        <f t="shared" si="38"/>
        <v>31295214.459999997</v>
      </c>
      <c r="J46" s="64">
        <f t="shared" si="39"/>
        <v>12950441.540000003</v>
      </c>
      <c r="K46" s="65">
        <f t="shared" si="40"/>
        <v>0.29269407916564744</v>
      </c>
      <c r="L46" s="65">
        <f t="shared" si="41"/>
        <v>-0.98423627169184702</v>
      </c>
      <c r="M46" s="65">
        <f t="shared" si="42"/>
        <v>-0.77959599016906878</v>
      </c>
      <c r="R46" s="53"/>
      <c r="S46" s="53"/>
      <c r="T46" s="53"/>
      <c r="U46" s="53"/>
      <c r="V46" s="53"/>
    </row>
    <row r="47" spans="1:22" s="51" customFormat="1" x14ac:dyDescent="0.2">
      <c r="A47" s="51" t="s">
        <v>278</v>
      </c>
      <c r="B47" s="51" t="s">
        <v>201</v>
      </c>
      <c r="C47" s="51" t="s">
        <v>202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8"/>
        <v>0</v>
      </c>
      <c r="J47" s="56">
        <f t="shared" si="39"/>
        <v>0</v>
      </c>
      <c r="K47" s="57" t="str">
        <f t="shared" si="40"/>
        <v>NA</v>
      </c>
      <c r="L47" s="57" t="str">
        <f t="shared" si="41"/>
        <v>NA</v>
      </c>
      <c r="M47" s="57" t="str">
        <f t="shared" si="42"/>
        <v>NA</v>
      </c>
      <c r="R47" s="53"/>
      <c r="S47" s="53"/>
      <c r="T47" s="53"/>
      <c r="U47" s="53"/>
      <c r="V47" s="53"/>
    </row>
    <row r="48" spans="1:22" s="51" customFormat="1" x14ac:dyDescent="0.2">
      <c r="A48" s="63" t="s">
        <v>279</v>
      </c>
      <c r="B48" s="63"/>
      <c r="C48" s="63"/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f t="shared" si="38"/>
        <v>0</v>
      </c>
      <c r="J48" s="64">
        <f t="shared" si="39"/>
        <v>0</v>
      </c>
      <c r="K48" s="65" t="str">
        <f t="shared" si="40"/>
        <v>NA</v>
      </c>
      <c r="L48" s="65" t="str">
        <f t="shared" si="41"/>
        <v>NA</v>
      </c>
      <c r="M48" s="65" t="str">
        <f t="shared" si="42"/>
        <v>NA</v>
      </c>
      <c r="R48" s="53"/>
      <c r="S48" s="53"/>
      <c r="T48" s="53"/>
      <c r="U48" s="53"/>
      <c r="V48" s="53"/>
    </row>
    <row r="49" spans="1:22" s="51" customFormat="1" x14ac:dyDescent="0.2">
      <c r="A49" s="51" t="s">
        <v>282</v>
      </c>
      <c r="B49" s="51" t="s">
        <v>169</v>
      </c>
      <c r="C49" s="51" t="s">
        <v>170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33"/>
        <v>0</v>
      </c>
      <c r="J49" s="56">
        <f t="shared" si="34"/>
        <v>0</v>
      </c>
      <c r="K49" s="57" t="str">
        <f t="shared" si="35"/>
        <v>NA</v>
      </c>
      <c r="L49" s="57" t="str">
        <f t="shared" si="36"/>
        <v>NA</v>
      </c>
      <c r="M49" s="57" t="str">
        <f t="shared" si="37"/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229</v>
      </c>
      <c r="C50" s="51" t="s">
        <v>230</v>
      </c>
      <c r="D50" s="56">
        <v>0</v>
      </c>
      <c r="E50" s="56">
        <v>1554</v>
      </c>
      <c r="F50" s="56">
        <v>0</v>
      </c>
      <c r="G50" s="56">
        <v>0</v>
      </c>
      <c r="H50" s="56">
        <v>1553.86</v>
      </c>
      <c r="I50" s="56">
        <f t="shared" si="33"/>
        <v>1553.86</v>
      </c>
      <c r="J50" s="56">
        <f t="shared" si="34"/>
        <v>0.14000000000010004</v>
      </c>
      <c r="K50" s="57">
        <f t="shared" si="35"/>
        <v>9.0090090090154466E-5</v>
      </c>
      <c r="L50" s="57">
        <f t="shared" si="36"/>
        <v>-1</v>
      </c>
      <c r="M50" s="57">
        <f t="shared" si="37"/>
        <v>-1</v>
      </c>
      <c r="R50" s="53"/>
      <c r="S50" s="53"/>
      <c r="T50" s="53"/>
      <c r="U50" s="53"/>
      <c r="V50" s="53"/>
    </row>
    <row r="51" spans="1:22" s="51" customFormat="1" x14ac:dyDescent="0.2">
      <c r="A51" s="63" t="s">
        <v>323</v>
      </c>
      <c r="B51" s="63"/>
      <c r="C51" s="63"/>
      <c r="D51" s="64">
        <v>0</v>
      </c>
      <c r="E51" s="64">
        <v>1554</v>
      </c>
      <c r="F51" s="64">
        <v>0</v>
      </c>
      <c r="G51" s="64">
        <v>0</v>
      </c>
      <c r="H51" s="64">
        <v>1553.86</v>
      </c>
      <c r="I51" s="64">
        <f t="shared" si="33"/>
        <v>1553.86</v>
      </c>
      <c r="J51" s="64">
        <f t="shared" si="34"/>
        <v>0.14000000000010004</v>
      </c>
      <c r="K51" s="65">
        <f t="shared" si="35"/>
        <v>9.0090090090154466E-5</v>
      </c>
      <c r="L51" s="65">
        <f t="shared" si="36"/>
        <v>-1</v>
      </c>
      <c r="M51" s="65">
        <f t="shared" si="37"/>
        <v>-1</v>
      </c>
      <c r="R51" s="53"/>
      <c r="S51" s="53"/>
      <c r="T51" s="53"/>
      <c r="U51" s="53"/>
      <c r="V51" s="53"/>
    </row>
    <row r="52" spans="1:22" s="51" customFormat="1" x14ac:dyDescent="0.2">
      <c r="A52" s="51" t="s">
        <v>334</v>
      </c>
      <c r="B52" s="51" t="s">
        <v>119</v>
      </c>
      <c r="C52" s="51" t="s">
        <v>120</v>
      </c>
      <c r="D52" s="56">
        <v>0</v>
      </c>
      <c r="E52" s="56">
        <v>0</v>
      </c>
      <c r="F52" s="56">
        <v>3533.16</v>
      </c>
      <c r="G52" s="56">
        <v>7066.32</v>
      </c>
      <c r="H52" s="56">
        <v>0</v>
      </c>
      <c r="I52" s="56">
        <f t="shared" ref="I52:I55" si="43">SUM(G52:H52)</f>
        <v>7066.32</v>
      </c>
      <c r="J52" s="56">
        <f t="shared" ref="J52:J58" si="44">E52-I52</f>
        <v>-7066.32</v>
      </c>
      <c r="K52" s="57" t="str">
        <f t="shared" ref="K52:K58" si="45">IF(E52=0,"NA",J52/E52)</f>
        <v>NA</v>
      </c>
      <c r="L52" s="57" t="str">
        <f t="shared" ref="L52:L58" si="46">IF(E52=0,"NA",(  ( F52 - (E52/$L$6)) / (E52/$L$6)))</f>
        <v>NA</v>
      </c>
      <c r="M52" s="57" t="str">
        <f t="shared" ref="M52:M58" si="47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137</v>
      </c>
      <c r="C53" s="51" t="s">
        <v>138</v>
      </c>
      <c r="D53" s="56">
        <v>10007100</v>
      </c>
      <c r="E53" s="56">
        <v>7007100</v>
      </c>
      <c r="F53" s="56">
        <v>44533.82</v>
      </c>
      <c r="G53" s="56">
        <v>91253.92</v>
      </c>
      <c r="H53" s="56">
        <v>0</v>
      </c>
      <c r="I53" s="56">
        <f t="shared" si="43"/>
        <v>91253.92</v>
      </c>
      <c r="J53" s="56">
        <f t="shared" si="44"/>
        <v>6915846.0800000001</v>
      </c>
      <c r="K53" s="57">
        <f t="shared" si="45"/>
        <v>0.98697693482325066</v>
      </c>
      <c r="L53" s="57">
        <f t="shared" si="46"/>
        <v>-0.99364447203550677</v>
      </c>
      <c r="M53" s="57">
        <f t="shared" si="47"/>
        <v>-0.8437232178790085</v>
      </c>
      <c r="R53" s="53"/>
      <c r="S53" s="53"/>
      <c r="T53" s="53"/>
      <c r="U53" s="53"/>
      <c r="V53" s="53"/>
    </row>
    <row r="54" spans="1:22" s="51" customFormat="1" x14ac:dyDescent="0.2">
      <c r="B54" s="51" t="s">
        <v>139</v>
      </c>
      <c r="C54" s="51" t="s">
        <v>140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si="43"/>
        <v>0</v>
      </c>
      <c r="J54" s="56">
        <f t="shared" si="44"/>
        <v>0</v>
      </c>
      <c r="K54" s="57" t="str">
        <f t="shared" si="45"/>
        <v>NA</v>
      </c>
      <c r="L54" s="57" t="str">
        <f t="shared" si="46"/>
        <v>NA</v>
      </c>
      <c r="M54" s="57" t="str">
        <f t="shared" si="47"/>
        <v>NA</v>
      </c>
      <c r="R54" s="53"/>
      <c r="S54" s="53"/>
      <c r="T54" s="53"/>
      <c r="U54" s="53"/>
      <c r="V54" s="53"/>
    </row>
    <row r="55" spans="1:22" s="51" customFormat="1" x14ac:dyDescent="0.2">
      <c r="B55" s="51" t="s">
        <v>147</v>
      </c>
      <c r="C55" s="51" t="s">
        <v>148</v>
      </c>
      <c r="D55" s="56">
        <v>0</v>
      </c>
      <c r="E55" s="56">
        <v>1000000</v>
      </c>
      <c r="F55" s="56">
        <v>5975</v>
      </c>
      <c r="G55" s="56">
        <v>11950</v>
      </c>
      <c r="H55" s="56">
        <v>0</v>
      </c>
      <c r="I55" s="56">
        <f t="shared" si="43"/>
        <v>11950</v>
      </c>
      <c r="J55" s="56">
        <f t="shared" si="44"/>
        <v>988050</v>
      </c>
      <c r="K55" s="57">
        <f t="shared" si="45"/>
        <v>0.98804999999999998</v>
      </c>
      <c r="L55" s="57">
        <f t="shared" si="46"/>
        <v>-0.99402500000000005</v>
      </c>
      <c r="M55" s="57">
        <f t="shared" si="47"/>
        <v>-0.85660000000000003</v>
      </c>
      <c r="R55" s="53"/>
      <c r="S55" s="53"/>
      <c r="T55" s="53"/>
      <c r="U55" s="53"/>
      <c r="V55" s="53"/>
    </row>
    <row r="56" spans="1:22" s="51" customFormat="1" x14ac:dyDescent="0.2">
      <c r="B56" s="51" t="s">
        <v>149</v>
      </c>
      <c r="C56" s="51" t="s">
        <v>150</v>
      </c>
      <c r="D56" s="56">
        <v>0</v>
      </c>
      <c r="E56" s="56">
        <v>0</v>
      </c>
      <c r="F56" s="56">
        <v>657.74</v>
      </c>
      <c r="G56" s="56">
        <v>1347.18</v>
      </c>
      <c r="H56" s="56">
        <v>0</v>
      </c>
      <c r="I56" s="56">
        <f t="shared" ref="I56:I58" si="48">SUM(G56:H56)</f>
        <v>1347.18</v>
      </c>
      <c r="J56" s="56">
        <f t="shared" si="44"/>
        <v>-1347.18</v>
      </c>
      <c r="K56" s="57" t="str">
        <f t="shared" si="45"/>
        <v>NA</v>
      </c>
      <c r="L56" s="57" t="str">
        <f t="shared" si="46"/>
        <v>NA</v>
      </c>
      <c r="M56" s="57" t="str">
        <f t="shared" si="47"/>
        <v>NA</v>
      </c>
      <c r="R56" s="53"/>
      <c r="S56" s="53"/>
      <c r="T56" s="53"/>
      <c r="U56" s="53"/>
      <c r="V56" s="53"/>
    </row>
    <row r="57" spans="1:22" s="51" customFormat="1" x14ac:dyDescent="0.2">
      <c r="B57" s="51" t="s">
        <v>151</v>
      </c>
      <c r="C57" s="51" t="s">
        <v>152</v>
      </c>
      <c r="D57" s="56">
        <v>0</v>
      </c>
      <c r="E57" s="56">
        <v>1000000</v>
      </c>
      <c r="F57" s="56">
        <v>9988.32</v>
      </c>
      <c r="G57" s="56">
        <v>20233</v>
      </c>
      <c r="H57" s="56">
        <v>0</v>
      </c>
      <c r="I57" s="56">
        <f t="shared" si="48"/>
        <v>20233</v>
      </c>
      <c r="J57" s="56">
        <f t="shared" si="44"/>
        <v>979767</v>
      </c>
      <c r="K57" s="57">
        <f t="shared" si="45"/>
        <v>0.97976700000000005</v>
      </c>
      <c r="L57" s="57">
        <f t="shared" si="46"/>
        <v>-0.99001168000000006</v>
      </c>
      <c r="M57" s="57">
        <f t="shared" si="47"/>
        <v>-0.75720399999999999</v>
      </c>
      <c r="R57" s="53"/>
      <c r="S57" s="53"/>
      <c r="T57" s="53"/>
      <c r="U57" s="53"/>
      <c r="V57" s="53"/>
    </row>
    <row r="58" spans="1:22" s="51" customFormat="1" x14ac:dyDescent="0.2">
      <c r="B58" s="51" t="s">
        <v>167</v>
      </c>
      <c r="C58" s="51" t="s">
        <v>168</v>
      </c>
      <c r="D58" s="56">
        <v>543.15</v>
      </c>
      <c r="E58" s="56">
        <v>1000543.15</v>
      </c>
      <c r="F58" s="56">
        <v>598.46</v>
      </c>
      <c r="G58" s="56">
        <v>1240.6400000000001</v>
      </c>
      <c r="H58" s="56">
        <v>0</v>
      </c>
      <c r="I58" s="56">
        <f t="shared" si="48"/>
        <v>1240.6400000000001</v>
      </c>
      <c r="J58" s="56">
        <f t="shared" si="44"/>
        <v>999302.51</v>
      </c>
      <c r="K58" s="57">
        <f t="shared" si="45"/>
        <v>0.99876003348781106</v>
      </c>
      <c r="L58" s="57">
        <f t="shared" si="46"/>
        <v>-0.99940186487709204</v>
      </c>
      <c r="M58" s="57">
        <f t="shared" si="47"/>
        <v>-0.98512040185373317</v>
      </c>
      <c r="R58" s="53"/>
      <c r="S58" s="53"/>
      <c r="T58" s="53"/>
      <c r="U58" s="53"/>
      <c r="V58" s="53"/>
    </row>
    <row r="59" spans="1:22" s="51" customFormat="1" x14ac:dyDescent="0.2">
      <c r="B59" s="51" t="s">
        <v>169</v>
      </c>
      <c r="C59" s="51" t="s">
        <v>170</v>
      </c>
      <c r="D59" s="56">
        <v>5294.12</v>
      </c>
      <c r="E59" s="56">
        <v>93812.69</v>
      </c>
      <c r="F59" s="56">
        <v>0</v>
      </c>
      <c r="G59" s="56">
        <v>0</v>
      </c>
      <c r="H59" s="56">
        <v>15683.269999999999</v>
      </c>
      <c r="I59" s="56">
        <f t="shared" ref="I59:I79" si="49">SUM(G59:H59)</f>
        <v>15683.269999999999</v>
      </c>
      <c r="J59" s="56">
        <f t="shared" ref="J59:J79" si="50">E59-I59</f>
        <v>78129.42</v>
      </c>
      <c r="K59" s="57">
        <f t="shared" ref="K59:K79" si="51">IF(E59=0,"NA",J59/E59)</f>
        <v>0.83282357642660065</v>
      </c>
      <c r="L59" s="57">
        <f t="shared" ref="L59:L79" si="52">IF(E59=0,"NA",(  ( F59 - (E59/$L$6)) / (E59/$L$6)))</f>
        <v>-1</v>
      </c>
      <c r="M59" s="57">
        <f t="shared" ref="M59:M79" si="53">IF(E59=0,"NA",(  ( G59 - ($M$6*(E59/12))) / ($M$6*(E59/12))))</f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177</v>
      </c>
      <c r="C60" s="51" t="s">
        <v>178</v>
      </c>
      <c r="D60" s="56">
        <v>0</v>
      </c>
      <c r="E60" s="56">
        <v>2279</v>
      </c>
      <c r="F60" s="56">
        <v>0</v>
      </c>
      <c r="G60" s="56">
        <v>0</v>
      </c>
      <c r="H60" s="56">
        <v>0</v>
      </c>
      <c r="I60" s="56">
        <f t="shared" si="49"/>
        <v>0</v>
      </c>
      <c r="J60" s="56">
        <f t="shared" si="50"/>
        <v>2279</v>
      </c>
      <c r="K60" s="57">
        <f t="shared" si="51"/>
        <v>1</v>
      </c>
      <c r="L60" s="57">
        <f t="shared" si="52"/>
        <v>-1</v>
      </c>
      <c r="M60" s="57">
        <f t="shared" si="53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209</v>
      </c>
      <c r="C61" s="51" t="s">
        <v>210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49"/>
        <v>0</v>
      </c>
      <c r="J61" s="56">
        <f t="shared" si="50"/>
        <v>0</v>
      </c>
      <c r="K61" s="57" t="str">
        <f t="shared" si="51"/>
        <v>NA</v>
      </c>
      <c r="L61" s="57" t="str">
        <f t="shared" si="52"/>
        <v>NA</v>
      </c>
      <c r="M61" s="57" t="str">
        <f t="shared" si="53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223</v>
      </c>
      <c r="C62" s="51" t="s">
        <v>224</v>
      </c>
      <c r="D62" s="56">
        <v>30000.069999999989</v>
      </c>
      <c r="E62" s="56">
        <v>897822.23</v>
      </c>
      <c r="F62" s="56">
        <v>0</v>
      </c>
      <c r="G62" s="56">
        <v>0</v>
      </c>
      <c r="H62" s="56">
        <v>16392.2</v>
      </c>
      <c r="I62" s="56">
        <f t="shared" si="49"/>
        <v>16392.2</v>
      </c>
      <c r="J62" s="56">
        <f t="shared" si="50"/>
        <v>881430.03</v>
      </c>
      <c r="K62" s="57">
        <f t="shared" si="51"/>
        <v>0.98174226539256004</v>
      </c>
      <c r="L62" s="57">
        <f t="shared" si="52"/>
        <v>-1</v>
      </c>
      <c r="M62" s="57">
        <f t="shared" si="53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225</v>
      </c>
      <c r="C63" s="51" t="s">
        <v>226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9"/>
        <v>0</v>
      </c>
      <c r="J63" s="56">
        <f t="shared" si="50"/>
        <v>0</v>
      </c>
      <c r="K63" s="57" t="str">
        <f t="shared" si="51"/>
        <v>NA</v>
      </c>
      <c r="L63" s="57" t="str">
        <f t="shared" si="52"/>
        <v>NA</v>
      </c>
      <c r="M63" s="57" t="str">
        <f t="shared" si="53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227</v>
      </c>
      <c r="C64" s="51" t="s">
        <v>228</v>
      </c>
      <c r="D64" s="56">
        <v>10588.24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9"/>
        <v>0</v>
      </c>
      <c r="J64" s="56">
        <f t="shared" si="50"/>
        <v>0</v>
      </c>
      <c r="K64" s="57" t="str">
        <f t="shared" si="51"/>
        <v>NA</v>
      </c>
      <c r="L64" s="57" t="str">
        <f t="shared" si="52"/>
        <v>NA</v>
      </c>
      <c r="M64" s="57" t="str">
        <f t="shared" si="53"/>
        <v>NA</v>
      </c>
      <c r="R64" s="53"/>
      <c r="S64" s="53"/>
      <c r="T64" s="53"/>
      <c r="U64" s="53"/>
      <c r="V64" s="53"/>
    </row>
    <row r="65" spans="1:22" s="51" customFormat="1" x14ac:dyDescent="0.2">
      <c r="A65" s="63" t="s">
        <v>395</v>
      </c>
      <c r="B65" s="63"/>
      <c r="C65" s="63"/>
      <c r="D65" s="64">
        <v>10053525.58</v>
      </c>
      <c r="E65" s="64">
        <v>11001557.07</v>
      </c>
      <c r="F65" s="64">
        <v>65286.499999999993</v>
      </c>
      <c r="G65" s="64">
        <v>133091.06</v>
      </c>
      <c r="H65" s="64">
        <v>32075.47</v>
      </c>
      <c r="I65" s="64">
        <f t="shared" si="49"/>
        <v>165166.53</v>
      </c>
      <c r="J65" s="64">
        <f t="shared" si="50"/>
        <v>10836390.540000001</v>
      </c>
      <c r="K65" s="65">
        <f t="shared" si="51"/>
        <v>0.98498698602851498</v>
      </c>
      <c r="L65" s="65">
        <f t="shared" si="52"/>
        <v>-0.99406570364680202</v>
      </c>
      <c r="M65" s="65">
        <f t="shared" si="53"/>
        <v>-0.85483030176200325</v>
      </c>
      <c r="R65" s="53"/>
      <c r="S65" s="53"/>
      <c r="T65" s="53"/>
      <c r="U65" s="53"/>
      <c r="V65" s="53"/>
    </row>
    <row r="66" spans="1:22" s="51" customFormat="1" x14ac:dyDescent="0.2">
      <c r="A66" s="51" t="s">
        <v>400</v>
      </c>
      <c r="B66" s="51" t="s">
        <v>267</v>
      </c>
      <c r="C66" s="51" t="s">
        <v>268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9"/>
        <v>0</v>
      </c>
      <c r="J66" s="56">
        <f t="shared" si="50"/>
        <v>0</v>
      </c>
      <c r="K66" s="57" t="str">
        <f t="shared" si="51"/>
        <v>NA</v>
      </c>
      <c r="L66" s="57" t="str">
        <f t="shared" si="52"/>
        <v>NA</v>
      </c>
      <c r="M66" s="57" t="str">
        <f t="shared" si="53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275</v>
      </c>
      <c r="C67" s="51" t="s">
        <v>276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9"/>
        <v>0</v>
      </c>
      <c r="J67" s="56">
        <f t="shared" si="50"/>
        <v>0</v>
      </c>
      <c r="K67" s="57" t="str">
        <f t="shared" si="51"/>
        <v>NA</v>
      </c>
      <c r="L67" s="57" t="str">
        <f t="shared" si="52"/>
        <v>NA</v>
      </c>
      <c r="M67" s="57" t="str">
        <f t="shared" si="53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227</v>
      </c>
      <c r="C68" s="51" t="s">
        <v>228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49"/>
        <v>0</v>
      </c>
      <c r="J68" s="56">
        <f t="shared" si="50"/>
        <v>0</v>
      </c>
      <c r="K68" s="57" t="str">
        <f t="shared" si="51"/>
        <v>NA</v>
      </c>
      <c r="L68" s="57" t="str">
        <f t="shared" si="52"/>
        <v>NA</v>
      </c>
      <c r="M68" s="57" t="str">
        <f t="shared" si="53"/>
        <v>NA</v>
      </c>
      <c r="R68" s="53"/>
      <c r="S68" s="53"/>
      <c r="T68" s="53"/>
      <c r="U68" s="53"/>
      <c r="V68" s="53"/>
    </row>
    <row r="69" spans="1:22" s="51" customFormat="1" x14ac:dyDescent="0.2">
      <c r="B69" s="51" t="s">
        <v>403</v>
      </c>
      <c r="C69" s="51" t="s">
        <v>404</v>
      </c>
      <c r="D69" s="56">
        <v>1000000</v>
      </c>
      <c r="E69" s="56">
        <v>723685</v>
      </c>
      <c r="F69" s="56">
        <v>0</v>
      </c>
      <c r="G69" s="56">
        <v>0</v>
      </c>
      <c r="H69" s="56">
        <v>0</v>
      </c>
      <c r="I69" s="56">
        <f t="shared" si="49"/>
        <v>0</v>
      </c>
      <c r="J69" s="56">
        <f t="shared" si="50"/>
        <v>723685</v>
      </c>
      <c r="K69" s="57">
        <f t="shared" si="51"/>
        <v>1</v>
      </c>
      <c r="L69" s="57">
        <f t="shared" si="52"/>
        <v>-1</v>
      </c>
      <c r="M69" s="57">
        <f t="shared" si="53"/>
        <v>-1</v>
      </c>
      <c r="R69" s="53"/>
      <c r="S69" s="53"/>
      <c r="T69" s="53"/>
      <c r="U69" s="53"/>
      <c r="V69" s="53"/>
    </row>
    <row r="70" spans="1:22" s="51" customFormat="1" x14ac:dyDescent="0.2">
      <c r="A70" s="63" t="s">
        <v>407</v>
      </c>
      <c r="B70" s="63"/>
      <c r="C70" s="63"/>
      <c r="D70" s="64">
        <v>1000000</v>
      </c>
      <c r="E70" s="64">
        <v>723685</v>
      </c>
      <c r="F70" s="64">
        <v>0</v>
      </c>
      <c r="G70" s="64">
        <v>0</v>
      </c>
      <c r="H70" s="64">
        <v>0</v>
      </c>
      <c r="I70" s="64">
        <f t="shared" si="49"/>
        <v>0</v>
      </c>
      <c r="J70" s="64">
        <f t="shared" si="50"/>
        <v>723685</v>
      </c>
      <c r="K70" s="65">
        <f t="shared" si="51"/>
        <v>1</v>
      </c>
      <c r="L70" s="65">
        <f t="shared" si="52"/>
        <v>-1</v>
      </c>
      <c r="M70" s="65">
        <f t="shared" si="53"/>
        <v>-1</v>
      </c>
      <c r="R70" s="53"/>
      <c r="S70" s="53"/>
      <c r="T70" s="53"/>
      <c r="U70" s="53"/>
      <c r="V70" s="53"/>
    </row>
    <row r="71" spans="1:22" s="51" customFormat="1" x14ac:dyDescent="0.2">
      <c r="A71" s="51" t="s">
        <v>408</v>
      </c>
      <c r="B71" s="51" t="s">
        <v>167</v>
      </c>
      <c r="C71" s="51" t="s">
        <v>168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49"/>
        <v>0</v>
      </c>
      <c r="J71" s="56">
        <f t="shared" si="50"/>
        <v>0</v>
      </c>
      <c r="K71" s="57" t="str">
        <f t="shared" si="51"/>
        <v>NA</v>
      </c>
      <c r="L71" s="57" t="str">
        <f t="shared" si="52"/>
        <v>NA</v>
      </c>
      <c r="M71" s="57" t="str">
        <f t="shared" si="53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169</v>
      </c>
      <c r="C72" s="51" t="s">
        <v>170</v>
      </c>
      <c r="D72" s="56">
        <v>18000000</v>
      </c>
      <c r="E72" s="56">
        <v>18000000</v>
      </c>
      <c r="F72" s="56">
        <v>272454.53000000003</v>
      </c>
      <c r="G72" s="56">
        <v>541939.06000000006</v>
      </c>
      <c r="H72" s="56">
        <v>9497911.9799999986</v>
      </c>
      <c r="I72" s="56">
        <f t="shared" si="49"/>
        <v>10039851.039999999</v>
      </c>
      <c r="J72" s="56">
        <f t="shared" si="50"/>
        <v>7960148.9600000009</v>
      </c>
      <c r="K72" s="57">
        <f t="shared" si="51"/>
        <v>0.44223049777777784</v>
      </c>
      <c r="L72" s="57">
        <f t="shared" si="52"/>
        <v>-0.98486363722222214</v>
      </c>
      <c r="M72" s="57">
        <f t="shared" si="53"/>
        <v>-0.63870729333333331</v>
      </c>
      <c r="R72" s="53"/>
      <c r="S72" s="53"/>
      <c r="T72" s="53"/>
      <c r="U72" s="53"/>
      <c r="V72" s="53"/>
    </row>
    <row r="73" spans="1:22" s="51" customFormat="1" x14ac:dyDescent="0.2">
      <c r="B73" s="51" t="s">
        <v>201</v>
      </c>
      <c r="C73" s="51" t="s">
        <v>202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9"/>
        <v>0</v>
      </c>
      <c r="J73" s="56">
        <f t="shared" si="50"/>
        <v>0</v>
      </c>
      <c r="K73" s="57" t="str">
        <f t="shared" si="51"/>
        <v>NA</v>
      </c>
      <c r="L73" s="57" t="str">
        <f t="shared" si="52"/>
        <v>NA</v>
      </c>
      <c r="M73" s="57" t="str">
        <f t="shared" si="53"/>
        <v>NA</v>
      </c>
      <c r="R73" s="53"/>
      <c r="S73" s="53"/>
      <c r="T73" s="53"/>
      <c r="U73" s="53"/>
      <c r="V73" s="53"/>
    </row>
    <row r="74" spans="1:22" s="51" customFormat="1" x14ac:dyDescent="0.2">
      <c r="B74" s="51" t="s">
        <v>213</v>
      </c>
      <c r="C74" s="51" t="s">
        <v>214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9"/>
        <v>0</v>
      </c>
      <c r="J74" s="56">
        <f t="shared" si="50"/>
        <v>0</v>
      </c>
      <c r="K74" s="57" t="str">
        <f t="shared" si="51"/>
        <v>NA</v>
      </c>
      <c r="L74" s="57" t="str">
        <f t="shared" si="52"/>
        <v>NA</v>
      </c>
      <c r="M74" s="57" t="str">
        <f t="shared" si="53"/>
        <v>NA</v>
      </c>
      <c r="R74" s="53"/>
      <c r="S74" s="53"/>
      <c r="T74" s="53"/>
      <c r="U74" s="53"/>
      <c r="V74" s="53"/>
    </row>
    <row r="75" spans="1:22" s="51" customFormat="1" x14ac:dyDescent="0.2">
      <c r="A75" s="63" t="s">
        <v>411</v>
      </c>
      <c r="B75" s="63"/>
      <c r="C75" s="63"/>
      <c r="D75" s="64">
        <v>18000000</v>
      </c>
      <c r="E75" s="64">
        <v>18000000</v>
      </c>
      <c r="F75" s="64">
        <v>272454.53000000003</v>
      </c>
      <c r="G75" s="64">
        <v>541939.06000000006</v>
      </c>
      <c r="H75" s="64">
        <v>9497911.9799999986</v>
      </c>
      <c r="I75" s="64">
        <f t="shared" si="49"/>
        <v>10039851.039999999</v>
      </c>
      <c r="J75" s="64">
        <f t="shared" si="50"/>
        <v>7960148.9600000009</v>
      </c>
      <c r="K75" s="65">
        <f t="shared" si="51"/>
        <v>0.44223049777777784</v>
      </c>
      <c r="L75" s="65">
        <f t="shared" si="52"/>
        <v>-0.98486363722222214</v>
      </c>
      <c r="M75" s="65">
        <f t="shared" si="53"/>
        <v>-0.63870729333333331</v>
      </c>
      <c r="R75" s="53"/>
      <c r="S75" s="53"/>
      <c r="T75" s="53"/>
      <c r="U75" s="53"/>
      <c r="V75" s="53"/>
    </row>
    <row r="76" spans="1:22" s="51" customFormat="1" x14ac:dyDescent="0.2">
      <c r="A76" s="51" t="s">
        <v>412</v>
      </c>
      <c r="B76" s="51" t="s">
        <v>141</v>
      </c>
      <c r="C76" s="51" t="s">
        <v>142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9"/>
        <v>0</v>
      </c>
      <c r="J76" s="56">
        <f t="shared" si="50"/>
        <v>0</v>
      </c>
      <c r="K76" s="57" t="str">
        <f t="shared" si="51"/>
        <v>NA</v>
      </c>
      <c r="L76" s="57" t="str">
        <f t="shared" si="52"/>
        <v>NA</v>
      </c>
      <c r="M76" s="57" t="str">
        <f t="shared" si="53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199</v>
      </c>
      <c r="C77" s="51" t="s">
        <v>200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49"/>
        <v>0</v>
      </c>
      <c r="J77" s="56">
        <f t="shared" si="50"/>
        <v>0</v>
      </c>
      <c r="K77" s="57" t="str">
        <f t="shared" si="51"/>
        <v>NA</v>
      </c>
      <c r="L77" s="57" t="str">
        <f t="shared" si="52"/>
        <v>NA</v>
      </c>
      <c r="M77" s="57" t="str">
        <f t="shared" si="53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413</v>
      </c>
      <c r="B78" s="63"/>
      <c r="C78" s="63"/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9"/>
        <v>0</v>
      </c>
      <c r="J78" s="64">
        <f t="shared" si="50"/>
        <v>0</v>
      </c>
      <c r="K78" s="65" t="str">
        <f t="shared" si="51"/>
        <v>NA</v>
      </c>
      <c r="L78" s="65" t="str">
        <f t="shared" si="52"/>
        <v>NA</v>
      </c>
      <c r="M78" s="65" t="str">
        <f t="shared" si="53"/>
        <v>NA</v>
      </c>
      <c r="R78" s="53"/>
      <c r="S78" s="53"/>
      <c r="T78" s="53"/>
      <c r="U78" s="53"/>
      <c r="V78" s="53"/>
    </row>
    <row r="79" spans="1:22" s="51" customFormat="1" x14ac:dyDescent="0.2">
      <c r="A79" s="51" t="s">
        <v>420</v>
      </c>
      <c r="B79" s="51" t="s">
        <v>119</v>
      </c>
      <c r="C79" s="51" t="s">
        <v>120</v>
      </c>
      <c r="D79" s="56">
        <v>39562.400000000001</v>
      </c>
      <c r="E79" s="56">
        <v>39562.400000000001</v>
      </c>
      <c r="F79" s="56">
        <v>0</v>
      </c>
      <c r="G79" s="56">
        <v>0</v>
      </c>
      <c r="H79" s="56">
        <v>0</v>
      </c>
      <c r="I79" s="56">
        <f t="shared" si="49"/>
        <v>0</v>
      </c>
      <c r="J79" s="56">
        <f t="shared" si="50"/>
        <v>39562.400000000001</v>
      </c>
      <c r="K79" s="57">
        <f t="shared" si="51"/>
        <v>1</v>
      </c>
      <c r="L79" s="57">
        <f t="shared" si="52"/>
        <v>-1</v>
      </c>
      <c r="M79" s="57">
        <f t="shared" si="53"/>
        <v>-1</v>
      </c>
      <c r="R79" s="53"/>
      <c r="S79" s="53"/>
      <c r="T79" s="53"/>
      <c r="U79" s="53"/>
      <c r="V79" s="53"/>
    </row>
    <row r="80" spans="1:22" s="51" customFormat="1" x14ac:dyDescent="0.2">
      <c r="B80" s="51" t="s">
        <v>331</v>
      </c>
      <c r="C80" s="51" t="s">
        <v>332</v>
      </c>
      <c r="D80" s="56">
        <v>19837.5</v>
      </c>
      <c r="E80" s="56">
        <v>19837.5</v>
      </c>
      <c r="F80" s="56">
        <v>0</v>
      </c>
      <c r="G80" s="56">
        <v>0</v>
      </c>
      <c r="H80" s="56">
        <v>0</v>
      </c>
      <c r="I80" s="56">
        <f t="shared" ref="I80:I88" si="54">SUM(G80:H80)</f>
        <v>0</v>
      </c>
      <c r="J80" s="56">
        <f t="shared" ref="J80:J106" si="55">E80-I80</f>
        <v>19837.5</v>
      </c>
      <c r="K80" s="57">
        <f t="shared" ref="K80:K106" si="56">IF(E80=0,"NA",J80/E80)</f>
        <v>1</v>
      </c>
      <c r="L80" s="57">
        <f t="shared" ref="L80:L106" si="57">IF(E80=0,"NA",(  ( F80 - (E80/$L$6)) / (E80/$L$6)))</f>
        <v>-1</v>
      </c>
      <c r="M80" s="57">
        <f t="shared" ref="M80:M106" si="58">IF(E80=0,"NA",(  ( G80 - ($M$6*(E80/12))) / ($M$6*(E80/12))))</f>
        <v>-1</v>
      </c>
      <c r="R80" s="53"/>
      <c r="S80" s="53"/>
      <c r="T80" s="53"/>
      <c r="U80" s="53"/>
      <c r="V80" s="53"/>
    </row>
    <row r="81" spans="2:22" s="51" customFormat="1" x14ac:dyDescent="0.2">
      <c r="B81" s="51" t="s">
        <v>137</v>
      </c>
      <c r="C81" s="51" t="s">
        <v>138</v>
      </c>
      <c r="D81" s="56">
        <v>4912961.76</v>
      </c>
      <c r="E81" s="56">
        <v>4912961.76</v>
      </c>
      <c r="F81" s="56">
        <v>11723.48</v>
      </c>
      <c r="G81" s="56">
        <v>16955.45</v>
      </c>
      <c r="H81" s="56">
        <v>0</v>
      </c>
      <c r="I81" s="56">
        <f t="shared" si="54"/>
        <v>16955.45</v>
      </c>
      <c r="J81" s="56">
        <f t="shared" si="55"/>
        <v>4896006.3099999996</v>
      </c>
      <c r="K81" s="57">
        <f t="shared" si="56"/>
        <v>0.99654883330498378</v>
      </c>
      <c r="L81" s="57">
        <f t="shared" si="57"/>
        <v>-0.99761376526569989</v>
      </c>
      <c r="M81" s="57">
        <f t="shared" si="58"/>
        <v>-0.95858599965980595</v>
      </c>
      <c r="R81" s="53"/>
      <c r="S81" s="53"/>
      <c r="T81" s="53"/>
      <c r="U81" s="53"/>
      <c r="V81" s="53"/>
    </row>
    <row r="82" spans="2:22" s="51" customFormat="1" x14ac:dyDescent="0.2">
      <c r="B82" s="51" t="s">
        <v>147</v>
      </c>
      <c r="C82" s="51" t="s">
        <v>148</v>
      </c>
      <c r="D82" s="56">
        <v>467208</v>
      </c>
      <c r="E82" s="56">
        <v>467208</v>
      </c>
      <c r="F82" s="56">
        <v>2390</v>
      </c>
      <c r="G82" s="56">
        <v>2390</v>
      </c>
      <c r="H82" s="56">
        <v>0</v>
      </c>
      <c r="I82" s="56">
        <f t="shared" si="54"/>
        <v>2390</v>
      </c>
      <c r="J82" s="56">
        <f t="shared" si="55"/>
        <v>464818</v>
      </c>
      <c r="K82" s="57">
        <f t="shared" si="56"/>
        <v>0.99488450540230478</v>
      </c>
      <c r="L82" s="57">
        <f t="shared" si="57"/>
        <v>-0.99488450540230478</v>
      </c>
      <c r="M82" s="57">
        <f t="shared" si="58"/>
        <v>-0.93861406482765708</v>
      </c>
      <c r="R82" s="53"/>
      <c r="S82" s="53"/>
      <c r="T82" s="53"/>
      <c r="U82" s="53"/>
      <c r="V82" s="53"/>
    </row>
    <row r="83" spans="2:22" s="51" customFormat="1" x14ac:dyDescent="0.2">
      <c r="B83" s="51" t="s">
        <v>149</v>
      </c>
      <c r="C83" s="51" t="s">
        <v>150</v>
      </c>
      <c r="D83" s="56">
        <v>0</v>
      </c>
      <c r="E83" s="56">
        <v>0</v>
      </c>
      <c r="F83" s="56">
        <v>149.11000000000001</v>
      </c>
      <c r="G83" s="56">
        <v>224.97</v>
      </c>
      <c r="H83" s="56">
        <v>0</v>
      </c>
      <c r="I83" s="56">
        <f t="shared" si="54"/>
        <v>224.97</v>
      </c>
      <c r="J83" s="56">
        <f t="shared" si="55"/>
        <v>-224.97</v>
      </c>
      <c r="K83" s="57" t="str">
        <f t="shared" si="56"/>
        <v>NA</v>
      </c>
      <c r="L83" s="57" t="str">
        <f t="shared" si="57"/>
        <v>NA</v>
      </c>
      <c r="M83" s="57" t="str">
        <f t="shared" si="58"/>
        <v>NA</v>
      </c>
      <c r="R83" s="53"/>
      <c r="S83" s="53"/>
      <c r="T83" s="53"/>
      <c r="U83" s="53"/>
      <c r="V83" s="53"/>
    </row>
    <row r="84" spans="2:22" s="51" customFormat="1" x14ac:dyDescent="0.2">
      <c r="B84" s="51" t="s">
        <v>151</v>
      </c>
      <c r="C84" s="51" t="s">
        <v>152</v>
      </c>
      <c r="D84" s="56">
        <v>743475</v>
      </c>
      <c r="E84" s="56">
        <v>743475</v>
      </c>
      <c r="F84" s="56">
        <v>2436.14</v>
      </c>
      <c r="G84" s="56">
        <v>3518.69</v>
      </c>
      <c r="H84" s="56">
        <v>0</v>
      </c>
      <c r="I84" s="56">
        <f t="shared" si="54"/>
        <v>3518.69</v>
      </c>
      <c r="J84" s="56">
        <f t="shared" si="55"/>
        <v>739956.31</v>
      </c>
      <c r="K84" s="57">
        <f t="shared" si="56"/>
        <v>0.9952672383066008</v>
      </c>
      <c r="L84" s="57">
        <f t="shared" si="57"/>
        <v>-0.99672330609637172</v>
      </c>
      <c r="M84" s="57">
        <f t="shared" si="58"/>
        <v>-0.94320685967920903</v>
      </c>
      <c r="R84" s="53"/>
      <c r="S84" s="53"/>
      <c r="T84" s="53"/>
      <c r="U84" s="53"/>
      <c r="V84" s="53"/>
    </row>
    <row r="85" spans="2:22" s="51" customFormat="1" x14ac:dyDescent="0.2">
      <c r="B85" s="51" t="s">
        <v>167</v>
      </c>
      <c r="C85" s="51" t="s">
        <v>168</v>
      </c>
      <c r="D85" s="56">
        <v>99677</v>
      </c>
      <c r="E85" s="56">
        <v>99677</v>
      </c>
      <c r="F85" s="56">
        <v>100.72</v>
      </c>
      <c r="G85" s="56">
        <v>115.51</v>
      </c>
      <c r="H85" s="56">
        <v>0</v>
      </c>
      <c r="I85" s="56">
        <f t="shared" si="54"/>
        <v>115.51</v>
      </c>
      <c r="J85" s="56">
        <f t="shared" si="55"/>
        <v>99561.49</v>
      </c>
      <c r="K85" s="57">
        <f t="shared" si="56"/>
        <v>0.99884115693690623</v>
      </c>
      <c r="L85" s="57">
        <f t="shared" si="57"/>
        <v>-0.9989895362019322</v>
      </c>
      <c r="M85" s="57">
        <f t="shared" si="58"/>
        <v>-0.9860938832428745</v>
      </c>
      <c r="R85" s="53"/>
      <c r="S85" s="53"/>
      <c r="T85" s="53"/>
      <c r="U85" s="53"/>
      <c r="V85" s="53"/>
    </row>
    <row r="86" spans="2:22" s="51" customFormat="1" x14ac:dyDescent="0.2">
      <c r="B86" s="51" t="s">
        <v>169</v>
      </c>
      <c r="C86" s="51" t="s">
        <v>170</v>
      </c>
      <c r="D86" s="56">
        <v>2538975.1100000003</v>
      </c>
      <c r="E86" s="56">
        <v>-2638404.5300000012</v>
      </c>
      <c r="F86" s="56">
        <v>0</v>
      </c>
      <c r="G86" s="56">
        <v>0</v>
      </c>
      <c r="H86" s="56">
        <v>0</v>
      </c>
      <c r="I86" s="56">
        <f t="shared" si="54"/>
        <v>0</v>
      </c>
      <c r="J86" s="56">
        <f t="shared" si="55"/>
        <v>-2638404.5300000012</v>
      </c>
      <c r="K86" s="57">
        <f t="shared" si="56"/>
        <v>1</v>
      </c>
      <c r="L86" s="57">
        <f t="shared" si="57"/>
        <v>-1</v>
      </c>
      <c r="M86" s="57">
        <f t="shared" si="58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335</v>
      </c>
      <c r="C87" s="51" t="s">
        <v>336</v>
      </c>
      <c r="D87" s="56">
        <v>8318081.9900000002</v>
      </c>
      <c r="E87" s="56">
        <v>35711364.390000001</v>
      </c>
      <c r="F87" s="56">
        <v>1099989.5899999999</v>
      </c>
      <c r="G87" s="56">
        <v>1587996.52</v>
      </c>
      <c r="H87" s="56">
        <v>8863493.5700000003</v>
      </c>
      <c r="I87" s="56">
        <f t="shared" si="54"/>
        <v>10451490.09</v>
      </c>
      <c r="J87" s="56">
        <f t="shared" si="55"/>
        <v>25259874.300000001</v>
      </c>
      <c r="K87" s="57">
        <f t="shared" si="56"/>
        <v>0.70733433828345538</v>
      </c>
      <c r="L87" s="57">
        <f t="shared" si="57"/>
        <v>-0.96919777194768775</v>
      </c>
      <c r="M87" s="57">
        <f t="shared" si="58"/>
        <v>-0.46638952150100144</v>
      </c>
      <c r="R87" s="53"/>
      <c r="S87" s="53"/>
      <c r="T87" s="53"/>
      <c r="U87" s="53"/>
      <c r="V87" s="53"/>
    </row>
    <row r="88" spans="2:22" s="51" customFormat="1" x14ac:dyDescent="0.2">
      <c r="B88" s="51" t="s">
        <v>181</v>
      </c>
      <c r="C88" s="51" t="s">
        <v>182</v>
      </c>
      <c r="D88" s="56">
        <v>0</v>
      </c>
      <c r="E88" s="56">
        <v>237168.95</v>
      </c>
      <c r="F88" s="56">
        <v>0</v>
      </c>
      <c r="G88" s="56">
        <v>0</v>
      </c>
      <c r="H88" s="56">
        <v>0</v>
      </c>
      <c r="I88" s="56">
        <f t="shared" si="54"/>
        <v>0</v>
      </c>
      <c r="J88" s="56">
        <f t="shared" si="55"/>
        <v>237168.95</v>
      </c>
      <c r="K88" s="57">
        <f t="shared" si="56"/>
        <v>1</v>
      </c>
      <c r="L88" s="57">
        <f t="shared" si="57"/>
        <v>-1</v>
      </c>
      <c r="M88" s="57">
        <f t="shared" si="58"/>
        <v>-1</v>
      </c>
      <c r="R88" s="53"/>
      <c r="S88" s="53"/>
      <c r="T88" s="53"/>
      <c r="U88" s="53"/>
      <c r="V88" s="53"/>
    </row>
    <row r="89" spans="2:22" s="51" customFormat="1" x14ac:dyDescent="0.2">
      <c r="B89" s="51" t="s">
        <v>193</v>
      </c>
      <c r="C89" s="51" t="s">
        <v>194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ref="I89:I106" si="59">SUM(G89:H89)</f>
        <v>0</v>
      </c>
      <c r="J89" s="56">
        <f t="shared" si="55"/>
        <v>0</v>
      </c>
      <c r="K89" s="57" t="str">
        <f t="shared" si="56"/>
        <v>NA</v>
      </c>
      <c r="L89" s="57" t="str">
        <f t="shared" si="57"/>
        <v>NA</v>
      </c>
      <c r="M89" s="57" t="str">
        <f t="shared" si="58"/>
        <v>NA</v>
      </c>
      <c r="R89" s="53"/>
      <c r="S89" s="53"/>
      <c r="T89" s="53"/>
      <c r="U89" s="53"/>
      <c r="V89" s="53"/>
    </row>
    <row r="90" spans="2:22" s="51" customFormat="1" x14ac:dyDescent="0.2">
      <c r="B90" s="51" t="s">
        <v>209</v>
      </c>
      <c r="C90" s="51" t="s">
        <v>210</v>
      </c>
      <c r="D90" s="56">
        <v>-8575</v>
      </c>
      <c r="E90" s="56">
        <v>2350831.06</v>
      </c>
      <c r="F90" s="56">
        <v>0</v>
      </c>
      <c r="G90" s="56">
        <v>0</v>
      </c>
      <c r="H90" s="56">
        <v>0</v>
      </c>
      <c r="I90" s="56">
        <f t="shared" si="59"/>
        <v>0</v>
      </c>
      <c r="J90" s="56">
        <f t="shared" si="55"/>
        <v>2350831.06</v>
      </c>
      <c r="K90" s="57">
        <f t="shared" si="56"/>
        <v>1</v>
      </c>
      <c r="L90" s="57">
        <f t="shared" si="57"/>
        <v>-1</v>
      </c>
      <c r="M90" s="57">
        <f t="shared" si="58"/>
        <v>-1</v>
      </c>
      <c r="R90" s="53"/>
      <c r="S90" s="53"/>
      <c r="T90" s="53"/>
      <c r="U90" s="53"/>
      <c r="V90" s="53"/>
    </row>
    <row r="91" spans="2:22" s="51" customFormat="1" x14ac:dyDescent="0.2">
      <c r="B91" s="51" t="s">
        <v>213</v>
      </c>
      <c r="C91" s="51" t="s">
        <v>214</v>
      </c>
      <c r="D91" s="56">
        <v>3259000</v>
      </c>
      <c r="E91" s="56">
        <v>5814048.0500000007</v>
      </c>
      <c r="F91" s="56">
        <v>0</v>
      </c>
      <c r="G91" s="56">
        <v>0</v>
      </c>
      <c r="H91" s="56">
        <v>0</v>
      </c>
      <c r="I91" s="56">
        <f t="shared" si="59"/>
        <v>0</v>
      </c>
      <c r="J91" s="56">
        <f t="shared" si="55"/>
        <v>5814048.0500000007</v>
      </c>
      <c r="K91" s="57">
        <f t="shared" si="56"/>
        <v>1</v>
      </c>
      <c r="L91" s="57">
        <f t="shared" si="57"/>
        <v>-1</v>
      </c>
      <c r="M91" s="57">
        <f t="shared" si="58"/>
        <v>-1</v>
      </c>
      <c r="R91" s="53"/>
      <c r="S91" s="53"/>
      <c r="T91" s="53"/>
      <c r="U91" s="53"/>
      <c r="V91" s="53"/>
    </row>
    <row r="92" spans="2:22" s="51" customFormat="1" x14ac:dyDescent="0.2">
      <c r="B92" s="51" t="s">
        <v>421</v>
      </c>
      <c r="C92" s="51" t="s">
        <v>422</v>
      </c>
      <c r="D92" s="56">
        <v>18422211.73</v>
      </c>
      <c r="E92" s="56">
        <v>19321390.949999999</v>
      </c>
      <c r="F92" s="56">
        <v>0</v>
      </c>
      <c r="G92" s="56">
        <v>0</v>
      </c>
      <c r="H92" s="56">
        <v>0</v>
      </c>
      <c r="I92" s="56">
        <f t="shared" si="59"/>
        <v>0</v>
      </c>
      <c r="J92" s="56">
        <f t="shared" si="55"/>
        <v>19321390.949999999</v>
      </c>
      <c r="K92" s="57">
        <f t="shared" si="56"/>
        <v>1</v>
      </c>
      <c r="L92" s="57">
        <f t="shared" si="57"/>
        <v>-1</v>
      </c>
      <c r="M92" s="57">
        <f t="shared" si="58"/>
        <v>-1</v>
      </c>
      <c r="R92" s="53"/>
      <c r="S92" s="53"/>
      <c r="T92" s="53"/>
      <c r="U92" s="53"/>
      <c r="V92" s="53"/>
    </row>
    <row r="93" spans="2:22" s="51" customFormat="1" x14ac:dyDescent="0.2">
      <c r="B93" s="51" t="s">
        <v>223</v>
      </c>
      <c r="C93" s="51" t="s">
        <v>224</v>
      </c>
      <c r="D93" s="56">
        <v>19893</v>
      </c>
      <c r="E93" s="56">
        <v>0</v>
      </c>
      <c r="F93" s="56">
        <v>0</v>
      </c>
      <c r="G93" s="56">
        <v>0</v>
      </c>
      <c r="H93" s="56">
        <v>0</v>
      </c>
      <c r="I93" s="56">
        <f t="shared" si="59"/>
        <v>0</v>
      </c>
      <c r="J93" s="56">
        <f t="shared" si="55"/>
        <v>0</v>
      </c>
      <c r="K93" s="57" t="str">
        <f t="shared" si="56"/>
        <v>NA</v>
      </c>
      <c r="L93" s="57" t="str">
        <f t="shared" si="57"/>
        <v>NA</v>
      </c>
      <c r="M93" s="57" t="str">
        <f t="shared" si="58"/>
        <v>NA</v>
      </c>
      <c r="R93" s="53"/>
      <c r="S93" s="53"/>
      <c r="T93" s="53"/>
      <c r="U93" s="53"/>
      <c r="V93" s="53"/>
    </row>
    <row r="94" spans="2:22" s="51" customFormat="1" x14ac:dyDescent="0.2">
      <c r="B94" s="51" t="s">
        <v>225</v>
      </c>
      <c r="C94" s="51" t="s">
        <v>226</v>
      </c>
      <c r="D94" s="56">
        <v>694936550.00999999</v>
      </c>
      <c r="E94" s="56">
        <v>620565361.53999996</v>
      </c>
      <c r="F94" s="56">
        <v>23370881.470000003</v>
      </c>
      <c r="G94" s="56">
        <v>43337216.420000002</v>
      </c>
      <c r="H94" s="56">
        <v>95419675</v>
      </c>
      <c r="I94" s="56">
        <f t="shared" si="59"/>
        <v>138756891.42000002</v>
      </c>
      <c r="J94" s="56">
        <f t="shared" si="55"/>
        <v>481808470.11999995</v>
      </c>
      <c r="K94" s="57">
        <f t="shared" si="56"/>
        <v>0.7764024548910371</v>
      </c>
      <c r="L94" s="57">
        <f t="shared" si="57"/>
        <v>-0.96233937161429273</v>
      </c>
      <c r="M94" s="57">
        <f t="shared" si="58"/>
        <v>-0.16197933486095933</v>
      </c>
      <c r="R94" s="53"/>
      <c r="S94" s="53"/>
      <c r="T94" s="53"/>
      <c r="U94" s="53"/>
      <c r="V94" s="53"/>
    </row>
    <row r="95" spans="2:22" s="51" customFormat="1" x14ac:dyDescent="0.2">
      <c r="B95" s="51" t="s">
        <v>227</v>
      </c>
      <c r="C95" s="51" t="s">
        <v>228</v>
      </c>
      <c r="D95" s="56">
        <v>-2208498</v>
      </c>
      <c r="E95" s="56">
        <v>4965675.5599999996</v>
      </c>
      <c r="F95" s="56">
        <v>0</v>
      </c>
      <c r="G95" s="56">
        <v>0</v>
      </c>
      <c r="H95" s="56">
        <v>0</v>
      </c>
      <c r="I95" s="56">
        <f t="shared" si="59"/>
        <v>0</v>
      </c>
      <c r="J95" s="56">
        <f t="shared" si="55"/>
        <v>4965675.5599999996</v>
      </c>
      <c r="K95" s="57">
        <f t="shared" si="56"/>
        <v>1</v>
      </c>
      <c r="L95" s="57">
        <f t="shared" si="57"/>
        <v>-1</v>
      </c>
      <c r="M95" s="57">
        <f t="shared" si="58"/>
        <v>-1</v>
      </c>
      <c r="R95" s="53"/>
      <c r="S95" s="53"/>
      <c r="T95" s="53"/>
      <c r="U95" s="53"/>
      <c r="V95" s="53"/>
    </row>
    <row r="96" spans="2:22" s="51" customFormat="1" x14ac:dyDescent="0.2">
      <c r="B96" s="51" t="s">
        <v>403</v>
      </c>
      <c r="C96" s="51" t="s">
        <v>404</v>
      </c>
      <c r="D96" s="56">
        <v>101832.5</v>
      </c>
      <c r="E96" s="56">
        <v>101832.5</v>
      </c>
      <c r="F96" s="56">
        <v>0</v>
      </c>
      <c r="G96" s="56">
        <v>0</v>
      </c>
      <c r="H96" s="56">
        <v>0</v>
      </c>
      <c r="I96" s="56">
        <f t="shared" si="59"/>
        <v>0</v>
      </c>
      <c r="J96" s="56">
        <f t="shared" si="55"/>
        <v>101832.5</v>
      </c>
      <c r="K96" s="57">
        <f t="shared" si="56"/>
        <v>1</v>
      </c>
      <c r="L96" s="57">
        <f t="shared" si="57"/>
        <v>-1</v>
      </c>
      <c r="M96" s="57">
        <f t="shared" si="58"/>
        <v>-1</v>
      </c>
      <c r="R96" s="53"/>
      <c r="S96" s="53"/>
      <c r="T96" s="53"/>
      <c r="U96" s="53"/>
      <c r="V96" s="53"/>
    </row>
    <row r="97" spans="1:22" s="51" customFormat="1" x14ac:dyDescent="0.2">
      <c r="B97" s="51" t="s">
        <v>229</v>
      </c>
      <c r="C97" s="51" t="s">
        <v>230</v>
      </c>
      <c r="D97" s="56">
        <v>-2339143.3600000003</v>
      </c>
      <c r="E97" s="56">
        <v>1272656.1700000004</v>
      </c>
      <c r="F97" s="56">
        <v>0</v>
      </c>
      <c r="G97" s="56">
        <v>249600</v>
      </c>
      <c r="H97" s="56">
        <v>7088.859999999986</v>
      </c>
      <c r="I97" s="56">
        <f t="shared" si="59"/>
        <v>256688.86</v>
      </c>
      <c r="J97" s="56">
        <f t="shared" si="55"/>
        <v>1015967.3100000004</v>
      </c>
      <c r="K97" s="57">
        <f t="shared" si="56"/>
        <v>0.79830462771417676</v>
      </c>
      <c r="L97" s="57">
        <f t="shared" si="57"/>
        <v>-1</v>
      </c>
      <c r="M97" s="57">
        <f t="shared" si="58"/>
        <v>1.3535029103736631</v>
      </c>
      <c r="R97" s="53"/>
      <c r="S97" s="53"/>
      <c r="T97" s="53"/>
      <c r="U97" s="53"/>
      <c r="V97" s="53"/>
    </row>
    <row r="98" spans="1:22" s="51" customFormat="1" x14ac:dyDescent="0.2">
      <c r="B98" s="51" t="s">
        <v>231</v>
      </c>
      <c r="C98" s="51" t="s">
        <v>232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59"/>
        <v>0</v>
      </c>
      <c r="J98" s="56">
        <f t="shared" si="55"/>
        <v>0</v>
      </c>
      <c r="K98" s="57" t="str">
        <f t="shared" si="56"/>
        <v>NA</v>
      </c>
      <c r="L98" s="57" t="str">
        <f t="shared" si="57"/>
        <v>NA</v>
      </c>
      <c r="M98" s="57" t="str">
        <f t="shared" si="58"/>
        <v>NA</v>
      </c>
      <c r="R98" s="53"/>
      <c r="S98" s="53"/>
      <c r="T98" s="53"/>
      <c r="U98" s="53"/>
      <c r="V98" s="53"/>
    </row>
    <row r="99" spans="1:22" s="51" customFormat="1" x14ac:dyDescent="0.2">
      <c r="B99" s="51" t="s">
        <v>233</v>
      </c>
      <c r="C99" s="51" t="s">
        <v>234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59"/>
        <v>0</v>
      </c>
      <c r="J99" s="56">
        <f t="shared" si="55"/>
        <v>0</v>
      </c>
      <c r="K99" s="57" t="str">
        <f t="shared" si="56"/>
        <v>NA</v>
      </c>
      <c r="L99" s="57" t="str">
        <f t="shared" si="57"/>
        <v>NA</v>
      </c>
      <c r="M99" s="57" t="str">
        <f t="shared" si="58"/>
        <v>NA</v>
      </c>
      <c r="R99" s="53"/>
      <c r="S99" s="53"/>
      <c r="T99" s="53"/>
      <c r="U99" s="53"/>
      <c r="V99" s="53"/>
    </row>
    <row r="100" spans="1:22" s="51" customFormat="1" x14ac:dyDescent="0.2">
      <c r="A100" s="63" t="s">
        <v>423</v>
      </c>
      <c r="B100" s="63"/>
      <c r="C100" s="63"/>
      <c r="D100" s="64">
        <v>729323049.63999999</v>
      </c>
      <c r="E100" s="64">
        <v>693984646.29999983</v>
      </c>
      <c r="F100" s="64">
        <v>24487670.510000002</v>
      </c>
      <c r="G100" s="64">
        <v>45198017.560000002</v>
      </c>
      <c r="H100" s="64">
        <v>104290257.42999999</v>
      </c>
      <c r="I100" s="64">
        <f t="shared" si="59"/>
        <v>149488274.99000001</v>
      </c>
      <c r="J100" s="64">
        <f t="shared" si="55"/>
        <v>544496371.30999982</v>
      </c>
      <c r="K100" s="65">
        <f t="shared" si="56"/>
        <v>0.78459426186587655</v>
      </c>
      <c r="L100" s="65">
        <f t="shared" si="57"/>
        <v>-0.9647143915350912</v>
      </c>
      <c r="M100" s="65">
        <f t="shared" si="58"/>
        <v>-0.21846079216349348</v>
      </c>
      <c r="R100" s="53"/>
      <c r="S100" s="53"/>
      <c r="T100" s="53"/>
      <c r="U100" s="53"/>
      <c r="V100" s="53"/>
    </row>
    <row r="101" spans="1:22" s="51" customFormat="1" x14ac:dyDescent="0.2">
      <c r="A101" s="51" t="s">
        <v>30</v>
      </c>
      <c r="B101" s="51" t="s">
        <v>31</v>
      </c>
      <c r="C101" s="51" t="s">
        <v>32</v>
      </c>
      <c r="D101" s="56">
        <v>83403442</v>
      </c>
      <c r="E101" s="56">
        <v>83403442</v>
      </c>
      <c r="F101" s="56">
        <v>0</v>
      </c>
      <c r="G101" s="56">
        <v>0</v>
      </c>
      <c r="H101" s="56">
        <v>0</v>
      </c>
      <c r="I101" s="56">
        <f t="shared" si="59"/>
        <v>0</v>
      </c>
      <c r="J101" s="56">
        <f t="shared" si="55"/>
        <v>83403442</v>
      </c>
      <c r="K101" s="57">
        <f t="shared" si="56"/>
        <v>1</v>
      </c>
      <c r="L101" s="57">
        <f t="shared" si="57"/>
        <v>-1</v>
      </c>
      <c r="M101" s="57">
        <f t="shared" si="58"/>
        <v>-1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33</v>
      </c>
      <c r="B102" s="63"/>
      <c r="C102" s="63"/>
      <c r="D102" s="64">
        <v>83403442</v>
      </c>
      <c r="E102" s="64">
        <v>83403442</v>
      </c>
      <c r="F102" s="64">
        <v>0</v>
      </c>
      <c r="G102" s="64">
        <v>0</v>
      </c>
      <c r="H102" s="64">
        <v>0</v>
      </c>
      <c r="I102" s="64">
        <f t="shared" si="59"/>
        <v>0</v>
      </c>
      <c r="J102" s="64">
        <f t="shared" si="55"/>
        <v>83403442</v>
      </c>
      <c r="K102" s="65">
        <f t="shared" si="56"/>
        <v>1</v>
      </c>
      <c r="L102" s="65">
        <f t="shared" si="57"/>
        <v>-1</v>
      </c>
      <c r="M102" s="65">
        <f t="shared" si="58"/>
        <v>-1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34</v>
      </c>
      <c r="B103" s="51" t="s">
        <v>231</v>
      </c>
      <c r="C103" s="51" t="s">
        <v>232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59"/>
        <v>0</v>
      </c>
      <c r="J103" s="56">
        <f t="shared" si="55"/>
        <v>0</v>
      </c>
      <c r="K103" s="57" t="str">
        <f t="shared" si="56"/>
        <v>NA</v>
      </c>
      <c r="L103" s="57" t="str">
        <f t="shared" si="57"/>
        <v>NA</v>
      </c>
      <c r="M103" s="57" t="str">
        <f t="shared" si="58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28</v>
      </c>
      <c r="C104" s="51" t="s">
        <v>29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59"/>
        <v>0</v>
      </c>
      <c r="J104" s="56">
        <f t="shared" si="55"/>
        <v>0</v>
      </c>
      <c r="K104" s="57" t="str">
        <f t="shared" si="56"/>
        <v>NA</v>
      </c>
      <c r="L104" s="57" t="str">
        <f t="shared" si="57"/>
        <v>NA</v>
      </c>
      <c r="M104" s="57" t="str">
        <f t="shared" si="58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35</v>
      </c>
      <c r="C105" s="51" t="s">
        <v>36</v>
      </c>
      <c r="D105" s="56">
        <v>5572080</v>
      </c>
      <c r="E105" s="56">
        <v>5572080</v>
      </c>
      <c r="F105" s="56">
        <v>0</v>
      </c>
      <c r="G105" s="56">
        <v>0</v>
      </c>
      <c r="H105" s="56">
        <v>0</v>
      </c>
      <c r="I105" s="56">
        <f t="shared" si="59"/>
        <v>0</v>
      </c>
      <c r="J105" s="56">
        <f t="shared" si="55"/>
        <v>5572080</v>
      </c>
      <c r="K105" s="57">
        <f t="shared" si="56"/>
        <v>1</v>
      </c>
      <c r="L105" s="57">
        <f t="shared" si="57"/>
        <v>-1</v>
      </c>
      <c r="M105" s="57">
        <f t="shared" si="58"/>
        <v>-1</v>
      </c>
      <c r="R105" s="53"/>
      <c r="S105" s="53"/>
      <c r="T105" s="53"/>
      <c r="U105" s="53"/>
      <c r="V105" s="53"/>
    </row>
    <row r="106" spans="1:22" s="51" customFormat="1" x14ac:dyDescent="0.2">
      <c r="A106" s="63" t="s">
        <v>37</v>
      </c>
      <c r="B106" s="63"/>
      <c r="C106" s="63"/>
      <c r="D106" s="64">
        <v>5572080</v>
      </c>
      <c r="E106" s="64">
        <v>5572080</v>
      </c>
      <c r="F106" s="64">
        <v>0</v>
      </c>
      <c r="G106" s="64">
        <v>0</v>
      </c>
      <c r="H106" s="64">
        <v>0</v>
      </c>
      <c r="I106" s="64">
        <f t="shared" si="59"/>
        <v>0</v>
      </c>
      <c r="J106" s="64">
        <f t="shared" si="55"/>
        <v>5572080</v>
      </c>
      <c r="K106" s="65">
        <f t="shared" si="56"/>
        <v>1</v>
      </c>
      <c r="L106" s="65">
        <f t="shared" si="57"/>
        <v>-1</v>
      </c>
      <c r="M106" s="65">
        <f t="shared" si="58"/>
        <v>-1</v>
      </c>
      <c r="R106" s="53"/>
      <c r="S106" s="53"/>
      <c r="T106" s="53"/>
      <c r="U106" s="53"/>
      <c r="V106" s="53"/>
    </row>
    <row r="107" spans="1:22" x14ac:dyDescent="0.2">
      <c r="A107" s="23"/>
      <c r="B107" s="31"/>
      <c r="C107" s="23"/>
      <c r="D107" s="18"/>
      <c r="E107" s="18"/>
      <c r="F107" s="18"/>
      <c r="G107" s="18"/>
      <c r="H107" s="18"/>
      <c r="I107" s="18"/>
      <c r="J107" s="18"/>
      <c r="K107" s="47"/>
      <c r="L107" s="37"/>
      <c r="M107" s="37"/>
    </row>
    <row r="108" spans="1:22" s="17" customFormat="1" ht="15.75" x14ac:dyDescent="0.25">
      <c r="A108" s="25" t="s">
        <v>11</v>
      </c>
      <c r="B108" s="32"/>
      <c r="C108" s="25"/>
      <c r="D108" s="6">
        <f>+D32+D42+D46+D48+D51+D65+D70+D75+D78+D100+D102+D106</f>
        <v>847352097.22000003</v>
      </c>
      <c r="E108" s="6">
        <f t="shared" ref="E108:J108" si="60">+E32+E42+E46+E48+E51+E65+E70+E75+E78+E100+E102+E106</f>
        <v>856931066.36999989</v>
      </c>
      <c r="F108" s="6">
        <f t="shared" si="60"/>
        <v>26223255.130000003</v>
      </c>
      <c r="G108" s="6">
        <f t="shared" si="60"/>
        <v>47469700.130000003</v>
      </c>
      <c r="H108" s="6">
        <f t="shared" si="60"/>
        <v>144911515.52999997</v>
      </c>
      <c r="I108" s="6">
        <f t="shared" si="60"/>
        <v>192381215.66000003</v>
      </c>
      <c r="J108" s="6">
        <f t="shared" si="60"/>
        <v>664549850.7099998</v>
      </c>
      <c r="K108" s="38">
        <f t="shared" ref="K108" si="61">IF(E108=0,"NA",J108/E108)</f>
        <v>0.77549977680826077</v>
      </c>
      <c r="L108" s="38">
        <f t="shared" ref="L108" si="62">IF(E108=0,"NA",(  ( F108 - (E108/$L$6)) / (E108/$L$6)))</f>
        <v>-0.96939864108196827</v>
      </c>
      <c r="M108" s="38">
        <f t="shared" ref="M108" si="63">IF(E108=0,"NA",(  ( G108 - ($M$6*(E108/12))) / ($M$6*(E108/12))))</f>
        <v>-0.33525994806909443</v>
      </c>
    </row>
    <row r="116" spans="11:13" x14ac:dyDescent="0.2">
      <c r="K116" s="5"/>
    </row>
    <row r="117" spans="11:13" x14ac:dyDescent="0.2">
      <c r="K117" s="5"/>
    </row>
    <row r="118" spans="11:13" x14ac:dyDescent="0.2">
      <c r="K118" s="5"/>
      <c r="L118" s="5"/>
      <c r="M118" s="5"/>
    </row>
    <row r="119" spans="11:13" x14ac:dyDescent="0.2">
      <c r="K119" s="5"/>
      <c r="L119" s="5"/>
      <c r="M119" s="5"/>
    </row>
  </sheetData>
  <autoFilter ref="A7:M10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71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3">
        <v>45504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43</v>
      </c>
      <c r="B8" s="51" t="s">
        <v>527</v>
      </c>
      <c r="C8" s="51" t="s">
        <v>528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529</v>
      </c>
      <c r="C9" s="51" t="s">
        <v>530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531</v>
      </c>
      <c r="C10" s="51" t="s">
        <v>532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533</v>
      </c>
      <c r="C11" s="51" t="s">
        <v>534</v>
      </c>
      <c r="D11" s="56">
        <v>69017224.079999998</v>
      </c>
      <c r="E11" s="56">
        <v>69017224.079999998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69017224.079999998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535</v>
      </c>
      <c r="C12" s="51" t="s">
        <v>536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" si="15">SUM(G12:H12)</f>
        <v>0</v>
      </c>
      <c r="J12" s="56">
        <f t="shared" ref="J12" si="16">E12-I12</f>
        <v>0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537</v>
      </c>
      <c r="C13" s="51" t="s">
        <v>538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42" si="20">SUM(G13:H13)</f>
        <v>0</v>
      </c>
      <c r="J13" s="56">
        <f t="shared" ref="J13:J42" si="21">E13-I13</f>
        <v>0</v>
      </c>
      <c r="K13" s="57" t="str">
        <f t="shared" ref="K13:K42" si="22">IF(E13=0,"NA",J13/E13)</f>
        <v>NA</v>
      </c>
      <c r="L13" s="57" t="str">
        <f t="shared" ref="L13:L42" si="23">IF(E13=0,"NA",(  ( F13 - (E13/$L$6)) / (E13/$L$6)))</f>
        <v>NA</v>
      </c>
      <c r="M13" s="57" t="str">
        <f t="shared" ref="M13:M42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539</v>
      </c>
      <c r="C14" s="51" t="s">
        <v>540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66</v>
      </c>
      <c r="C15" s="51" t="s">
        <v>67</v>
      </c>
      <c r="D15" s="56">
        <v>557046</v>
      </c>
      <c r="E15" s="56">
        <v>557046</v>
      </c>
      <c r="F15" s="56">
        <v>0</v>
      </c>
      <c r="G15" s="56">
        <v>3608.9</v>
      </c>
      <c r="H15" s="56">
        <v>0</v>
      </c>
      <c r="I15" s="56">
        <f t="shared" si="20"/>
        <v>3608.9</v>
      </c>
      <c r="J15" s="56">
        <f t="shared" si="21"/>
        <v>553437.1</v>
      </c>
      <c r="K15" s="57">
        <f t="shared" si="22"/>
        <v>0.99352136089299625</v>
      </c>
      <c r="L15" s="57">
        <f t="shared" si="23"/>
        <v>-1</v>
      </c>
      <c r="M15" s="57">
        <f t="shared" si="24"/>
        <v>-0.92225633071595525</v>
      </c>
      <c r="R15" s="53"/>
      <c r="S15" s="53"/>
      <c r="T15" s="53"/>
      <c r="U15" s="53"/>
      <c r="V15" s="53"/>
    </row>
    <row r="16" spans="1:38" s="51" customFormat="1" x14ac:dyDescent="0.2">
      <c r="A16" s="63" t="s">
        <v>70</v>
      </c>
      <c r="B16" s="63"/>
      <c r="C16" s="63"/>
      <c r="D16" s="64">
        <v>69574270.079999998</v>
      </c>
      <c r="E16" s="64">
        <v>69574270.079999998</v>
      </c>
      <c r="F16" s="64">
        <v>0</v>
      </c>
      <c r="G16" s="64">
        <v>3608.9</v>
      </c>
      <c r="H16" s="64">
        <v>0</v>
      </c>
      <c r="I16" s="64">
        <f t="shared" si="20"/>
        <v>3608.9</v>
      </c>
      <c r="J16" s="64">
        <f t="shared" si="21"/>
        <v>69570661.179999992</v>
      </c>
      <c r="K16" s="65">
        <f t="shared" si="22"/>
        <v>0.99994812881262207</v>
      </c>
      <c r="L16" s="65">
        <f t="shared" si="23"/>
        <v>-1</v>
      </c>
      <c r="M16" s="65">
        <f t="shared" si="24"/>
        <v>-0.9993775457514652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71</v>
      </c>
      <c r="B19" s="51" t="s">
        <v>72</v>
      </c>
      <c r="C19" s="51" t="s">
        <v>73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541</v>
      </c>
      <c r="C20" s="51" t="s">
        <v>542</v>
      </c>
      <c r="D20" s="56">
        <v>0</v>
      </c>
      <c r="E20" s="56">
        <v>0</v>
      </c>
      <c r="F20" s="56">
        <v>0</v>
      </c>
      <c r="G20" s="56">
        <v>119888.00000000001</v>
      </c>
      <c r="H20" s="56">
        <v>0</v>
      </c>
      <c r="I20" s="56">
        <f t="shared" si="20"/>
        <v>119888.00000000001</v>
      </c>
      <c r="J20" s="56">
        <f t="shared" si="21"/>
        <v>-119888.00000000001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90</v>
      </c>
      <c r="B21" s="63"/>
      <c r="C21" s="63"/>
      <c r="D21" s="64">
        <v>0</v>
      </c>
      <c r="E21" s="64">
        <v>0</v>
      </c>
      <c r="F21" s="64">
        <v>0</v>
      </c>
      <c r="G21" s="64">
        <v>119888.00000000001</v>
      </c>
      <c r="H21" s="64">
        <v>0</v>
      </c>
      <c r="I21" s="64">
        <f t="shared" si="20"/>
        <v>119888.00000000001</v>
      </c>
      <c r="J21" s="64">
        <f t="shared" si="21"/>
        <v>-119888.00000000001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91</v>
      </c>
      <c r="B22" s="51" t="s">
        <v>543</v>
      </c>
      <c r="C22" s="51" t="s">
        <v>544</v>
      </c>
      <c r="D22" s="56">
        <v>2230800</v>
      </c>
      <c r="E22" s="56">
        <v>2230800</v>
      </c>
      <c r="F22" s="56">
        <v>0</v>
      </c>
      <c r="G22" s="56">
        <v>2557.7800000000002</v>
      </c>
      <c r="H22" s="56">
        <v>0</v>
      </c>
      <c r="I22" s="56">
        <f t="shared" si="20"/>
        <v>2557.7800000000002</v>
      </c>
      <c r="J22" s="56">
        <f t="shared" si="21"/>
        <v>2228242.2200000002</v>
      </c>
      <c r="K22" s="57">
        <f t="shared" si="22"/>
        <v>0.998853424780348</v>
      </c>
      <c r="L22" s="57">
        <f t="shared" si="23"/>
        <v>-1</v>
      </c>
      <c r="M22" s="57">
        <f t="shared" si="24"/>
        <v>-0.98624109736417431</v>
      </c>
      <c r="R22" s="53"/>
      <c r="S22" s="53"/>
      <c r="T22" s="53"/>
      <c r="U22" s="53"/>
      <c r="V22" s="53"/>
    </row>
    <row r="23" spans="1:22" s="51" customFormat="1" x14ac:dyDescent="0.2">
      <c r="B23" s="51" t="s">
        <v>545</v>
      </c>
      <c r="C23" s="51" t="s">
        <v>546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547</v>
      </c>
      <c r="C24" s="51" t="s">
        <v>548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ref="I24:I32" si="25">SUM(G24:H24)</f>
        <v>0</v>
      </c>
      <c r="J24" s="56">
        <f t="shared" ref="J24:J32" si="26">E24-I24</f>
        <v>0</v>
      </c>
      <c r="K24" s="57" t="str">
        <f t="shared" ref="K24:K32" si="27">IF(E24=0,"NA",J24/E24)</f>
        <v>NA</v>
      </c>
      <c r="L24" s="57" t="str">
        <f t="shared" ref="L24:L32" si="28">IF(E24=0,"NA",(  ( F24 - (E24/$L$6)) / (E24/$L$6)))</f>
        <v>NA</v>
      </c>
      <c r="M24" s="57" t="str">
        <f t="shared" ref="M24:M32" si="29">IF(E24=0,"NA",(  ( G24 - ($M$6*(E24/12))) / ($M$6*(E24/12))))</f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549</v>
      </c>
      <c r="C25" s="51" t="s">
        <v>550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5"/>
        <v>0</v>
      </c>
      <c r="J25" s="56">
        <f t="shared" si="26"/>
        <v>0</v>
      </c>
      <c r="K25" s="57" t="str">
        <f t="shared" si="27"/>
        <v>NA</v>
      </c>
      <c r="L25" s="57" t="str">
        <f t="shared" si="28"/>
        <v>NA</v>
      </c>
      <c r="M25" s="57" t="str">
        <f t="shared" si="2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551</v>
      </c>
      <c r="C26" s="51" t="s">
        <v>552</v>
      </c>
      <c r="D26" s="56">
        <v>4332340</v>
      </c>
      <c r="E26" s="56">
        <v>4332340</v>
      </c>
      <c r="F26" s="56">
        <v>0</v>
      </c>
      <c r="G26" s="56">
        <v>1296.46</v>
      </c>
      <c r="H26" s="56">
        <v>0</v>
      </c>
      <c r="I26" s="56">
        <f t="shared" si="25"/>
        <v>1296.46</v>
      </c>
      <c r="J26" s="56">
        <f t="shared" si="26"/>
        <v>4331043.54</v>
      </c>
      <c r="K26" s="57">
        <f t="shared" si="27"/>
        <v>0.99970074832538536</v>
      </c>
      <c r="L26" s="57">
        <f t="shared" si="28"/>
        <v>-1</v>
      </c>
      <c r="M26" s="57">
        <f t="shared" si="29"/>
        <v>-0.99640897990462418</v>
      </c>
      <c r="R26" s="53"/>
      <c r="S26" s="53"/>
      <c r="T26" s="53"/>
      <c r="U26" s="53"/>
      <c r="V26" s="53"/>
    </row>
    <row r="27" spans="1:22" s="51" customFormat="1" x14ac:dyDescent="0.2">
      <c r="B27" s="51" t="s">
        <v>553</v>
      </c>
      <c r="C27" s="51" t="s">
        <v>554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5"/>
        <v>0</v>
      </c>
      <c r="J27" s="56">
        <f t="shared" si="26"/>
        <v>0</v>
      </c>
      <c r="K27" s="57" t="str">
        <f t="shared" si="27"/>
        <v>NA</v>
      </c>
      <c r="L27" s="57" t="str">
        <f t="shared" si="28"/>
        <v>NA</v>
      </c>
      <c r="M27" s="57" t="str">
        <f t="shared" si="2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555</v>
      </c>
      <c r="C28" s="51" t="s">
        <v>556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5"/>
        <v>0</v>
      </c>
      <c r="J28" s="56">
        <f t="shared" si="26"/>
        <v>0</v>
      </c>
      <c r="K28" s="57" t="str">
        <f t="shared" si="27"/>
        <v>NA</v>
      </c>
      <c r="L28" s="57" t="str">
        <f t="shared" si="28"/>
        <v>NA</v>
      </c>
      <c r="M28" s="57" t="str">
        <f t="shared" si="2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557</v>
      </c>
      <c r="C29" s="51" t="s">
        <v>558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5"/>
        <v>0</v>
      </c>
      <c r="J29" s="56">
        <f t="shared" si="26"/>
        <v>0</v>
      </c>
      <c r="K29" s="57" t="str">
        <f t="shared" si="27"/>
        <v>NA</v>
      </c>
      <c r="L29" s="57" t="str">
        <f t="shared" si="28"/>
        <v>NA</v>
      </c>
      <c r="M29" s="57" t="str">
        <f t="shared" si="2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559</v>
      </c>
      <c r="C30" s="51" t="s">
        <v>560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5"/>
        <v>0</v>
      </c>
      <c r="J30" s="56">
        <f t="shared" si="26"/>
        <v>0</v>
      </c>
      <c r="K30" s="57" t="str">
        <f t="shared" si="27"/>
        <v>NA</v>
      </c>
      <c r="L30" s="57" t="str">
        <f t="shared" si="28"/>
        <v>NA</v>
      </c>
      <c r="M30" s="57" t="str">
        <f t="shared" si="2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561</v>
      </c>
      <c r="C31" s="51" t="s">
        <v>562</v>
      </c>
      <c r="D31" s="56">
        <v>510000</v>
      </c>
      <c r="E31" s="56">
        <v>510000</v>
      </c>
      <c r="F31" s="56">
        <v>0</v>
      </c>
      <c r="G31" s="56">
        <v>0</v>
      </c>
      <c r="H31" s="56">
        <v>0</v>
      </c>
      <c r="I31" s="56">
        <f t="shared" si="25"/>
        <v>0</v>
      </c>
      <c r="J31" s="56">
        <f t="shared" si="26"/>
        <v>510000</v>
      </c>
      <c r="K31" s="57">
        <f t="shared" si="27"/>
        <v>1</v>
      </c>
      <c r="L31" s="57">
        <f t="shared" si="28"/>
        <v>-1</v>
      </c>
      <c r="M31" s="57">
        <f t="shared" si="29"/>
        <v>-1</v>
      </c>
      <c r="R31" s="53"/>
      <c r="S31" s="53"/>
      <c r="T31" s="53"/>
      <c r="U31" s="53"/>
      <c r="V31" s="53"/>
    </row>
    <row r="32" spans="1:22" s="51" customFormat="1" x14ac:dyDescent="0.2">
      <c r="B32" s="51" t="s">
        <v>563</v>
      </c>
      <c r="C32" s="51" t="s">
        <v>564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5"/>
        <v>0</v>
      </c>
      <c r="J32" s="56">
        <f t="shared" si="26"/>
        <v>0</v>
      </c>
      <c r="K32" s="57" t="str">
        <f t="shared" si="27"/>
        <v>NA</v>
      </c>
      <c r="L32" s="57" t="str">
        <f t="shared" si="28"/>
        <v>NA</v>
      </c>
      <c r="M32" s="57" t="str">
        <f t="shared" si="29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565</v>
      </c>
      <c r="C33" s="51" t="s">
        <v>566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567</v>
      </c>
      <c r="C34" s="51" t="s">
        <v>568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450</v>
      </c>
      <c r="C35" s="51" t="s">
        <v>451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20"/>
        <v>0</v>
      </c>
      <c r="J35" s="56">
        <f t="shared" si="21"/>
        <v>0</v>
      </c>
      <c r="K35" s="57" t="str">
        <f t="shared" si="22"/>
        <v>NA</v>
      </c>
      <c r="L35" s="57" t="str">
        <f t="shared" si="23"/>
        <v>NA</v>
      </c>
      <c r="M35" s="57" t="str">
        <f t="shared" si="24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452</v>
      </c>
      <c r="C36" s="51" t="s">
        <v>453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92</v>
      </c>
      <c r="C37" s="51" t="s">
        <v>93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0"/>
        <v>0</v>
      </c>
      <c r="J37" s="56">
        <f t="shared" si="21"/>
        <v>0</v>
      </c>
      <c r="K37" s="57" t="str">
        <f t="shared" si="22"/>
        <v>NA</v>
      </c>
      <c r="L37" s="57" t="str">
        <f t="shared" si="23"/>
        <v>NA</v>
      </c>
      <c r="M37" s="57" t="str">
        <f t="shared" si="2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569</v>
      </c>
      <c r="C38" s="51" t="s">
        <v>570</v>
      </c>
      <c r="D38" s="56">
        <v>4721325</v>
      </c>
      <c r="E38" s="56">
        <v>9732050.2299999967</v>
      </c>
      <c r="F38" s="56">
        <v>0</v>
      </c>
      <c r="G38" s="56">
        <v>0</v>
      </c>
      <c r="H38" s="56">
        <v>0</v>
      </c>
      <c r="I38" s="56">
        <f t="shared" si="20"/>
        <v>0</v>
      </c>
      <c r="J38" s="56">
        <f t="shared" si="21"/>
        <v>9732050.2299999967</v>
      </c>
      <c r="K38" s="57">
        <f t="shared" si="22"/>
        <v>1</v>
      </c>
      <c r="L38" s="57">
        <f t="shared" si="23"/>
        <v>-1</v>
      </c>
      <c r="M38" s="57">
        <f t="shared" si="24"/>
        <v>-1</v>
      </c>
      <c r="R38" s="53"/>
      <c r="S38" s="53"/>
      <c r="T38" s="53"/>
      <c r="U38" s="53"/>
      <c r="V38" s="53"/>
    </row>
    <row r="39" spans="1:38" s="51" customFormat="1" x14ac:dyDescent="0.2">
      <c r="A39" s="63" t="s">
        <v>94</v>
      </c>
      <c r="B39" s="63"/>
      <c r="C39" s="63"/>
      <c r="D39" s="64">
        <v>11794465</v>
      </c>
      <c r="E39" s="64">
        <v>16805190.229999997</v>
      </c>
      <c r="F39" s="64">
        <v>0</v>
      </c>
      <c r="G39" s="64">
        <v>3854.2400000000002</v>
      </c>
      <c r="H39" s="64">
        <v>0</v>
      </c>
      <c r="I39" s="64">
        <f t="shared" si="20"/>
        <v>3854.2400000000002</v>
      </c>
      <c r="J39" s="64">
        <f t="shared" si="21"/>
        <v>16801335.989999998</v>
      </c>
      <c r="K39" s="65">
        <f t="shared" si="22"/>
        <v>0.99977065180773028</v>
      </c>
      <c r="L39" s="65">
        <f t="shared" si="23"/>
        <v>-1</v>
      </c>
      <c r="M39" s="65">
        <f t="shared" si="24"/>
        <v>-0.99724782169276283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571</v>
      </c>
      <c r="C40" s="51" t="s">
        <v>572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25</v>
      </c>
      <c r="C41" s="51" t="s">
        <v>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20"/>
        <v>0</v>
      </c>
      <c r="J41" s="56">
        <f t="shared" si="21"/>
        <v>0</v>
      </c>
      <c r="K41" s="57" t="str">
        <f t="shared" si="22"/>
        <v>NA</v>
      </c>
      <c r="L41" s="57" t="str">
        <f t="shared" si="23"/>
        <v>NA</v>
      </c>
      <c r="M41" s="57" t="str">
        <f t="shared" si="24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0"/>
        <v>0</v>
      </c>
      <c r="J42" s="64">
        <f t="shared" si="21"/>
        <v>0</v>
      </c>
      <c r="K42" s="65" t="str">
        <f t="shared" si="22"/>
        <v>NA</v>
      </c>
      <c r="L42" s="65" t="str">
        <f t="shared" si="23"/>
        <v>NA</v>
      </c>
      <c r="M42" s="65" t="str">
        <f t="shared" si="24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30">+E16+E18+E21+E39+E42</f>
        <v>86379460.310000002</v>
      </c>
      <c r="F44" s="6">
        <f t="shared" si="30"/>
        <v>0</v>
      </c>
      <c r="G44" s="6">
        <f t="shared" si="30"/>
        <v>127351.14000000001</v>
      </c>
      <c r="H44" s="6">
        <f t="shared" si="30"/>
        <v>0</v>
      </c>
      <c r="I44" s="6">
        <f t="shared" si="30"/>
        <v>127351.14000000001</v>
      </c>
      <c r="J44" s="6">
        <f t="shared" si="30"/>
        <v>86252109.169999987</v>
      </c>
      <c r="K44" s="38">
        <f t="shared" ref="K44:K89" si="31">IF(E44=0,"NA",J44/E44)</f>
        <v>0.998525677984755</v>
      </c>
      <c r="L44" s="38">
        <f>IF(E44=0,"NA",(  ( F44 - (E44/$L$6)) / (E44/$L$6)))</f>
        <v>-1</v>
      </c>
      <c r="M44" s="38">
        <f>IF(E44=0,"NA",(  ( G44 - ($M$6*(E44/12))) / ($M$6*(E44/12))))</f>
        <v>-0.98230813581706211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282</v>
      </c>
      <c r="B46" s="51" t="s">
        <v>169</v>
      </c>
      <c r="C46" s="51" t="s">
        <v>170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2">SUM(G46:H46)</f>
        <v>0</v>
      </c>
      <c r="J46" s="56">
        <f t="shared" ref="J46:J48" si="33">E46-I46</f>
        <v>0</v>
      </c>
      <c r="K46" s="57" t="str">
        <f t="shared" ref="K46:K48" si="34">IF(E46=0,"NA",J46/E46)</f>
        <v>NA</v>
      </c>
      <c r="L46" s="57" t="str">
        <f t="shared" ref="L46:L48" si="35">IF(E46=0,"NA",(  ( F46 - (E46/$L$6)) / (E46/$L$6)))</f>
        <v>NA</v>
      </c>
      <c r="M46" s="57" t="str">
        <f t="shared" ref="M46:M48" si="3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209</v>
      </c>
      <c r="C47" s="51" t="s">
        <v>210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2"/>
        <v>0</v>
      </c>
      <c r="J47" s="56">
        <f t="shared" si="33"/>
        <v>0</v>
      </c>
      <c r="K47" s="57" t="str">
        <f t="shared" si="34"/>
        <v>NA</v>
      </c>
      <c r="L47" s="57" t="str">
        <f t="shared" si="35"/>
        <v>NA</v>
      </c>
      <c r="M47" s="57" t="str">
        <f t="shared" si="3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321</v>
      </c>
      <c r="C48" s="51" t="s">
        <v>322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2"/>
        <v>0</v>
      </c>
      <c r="J48" s="56">
        <f t="shared" si="33"/>
        <v>0</v>
      </c>
      <c r="K48" s="57" t="str">
        <f t="shared" si="34"/>
        <v>NA</v>
      </c>
      <c r="L48" s="57" t="str">
        <f t="shared" si="35"/>
        <v>NA</v>
      </c>
      <c r="M48" s="57" t="str">
        <f t="shared" si="3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323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5" si="37">SUM(G49:H49)</f>
        <v>0</v>
      </c>
      <c r="J49" s="64">
        <f t="shared" ref="J49:J75" si="38">E49-I49</f>
        <v>0</v>
      </c>
      <c r="K49" s="65" t="str">
        <f t="shared" ref="K49:K75" si="39">IF(E49=0,"NA",J49/E49)</f>
        <v>NA</v>
      </c>
      <c r="L49" s="65" t="str">
        <f t="shared" ref="L49:L75" si="40">IF(E49=0,"NA",(  ( F49 - (E49/$L$6)) / (E49/$L$6)))</f>
        <v>NA</v>
      </c>
      <c r="M49" s="65" t="str">
        <f t="shared" ref="M49:M75" si="4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330</v>
      </c>
      <c r="B50" s="51" t="s">
        <v>239</v>
      </c>
      <c r="C50" s="51" t="s">
        <v>240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7"/>
        <v>0</v>
      </c>
      <c r="J50" s="56">
        <f t="shared" si="38"/>
        <v>0</v>
      </c>
      <c r="K50" s="57" t="str">
        <f t="shared" si="39"/>
        <v>NA</v>
      </c>
      <c r="L50" s="57" t="str">
        <f t="shared" si="40"/>
        <v>NA</v>
      </c>
      <c r="M50" s="57" t="str">
        <f t="shared" si="4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141</v>
      </c>
      <c r="C51" s="51" t="s">
        <v>142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7"/>
        <v>0</v>
      </c>
      <c r="J51" s="56">
        <f t="shared" si="38"/>
        <v>0</v>
      </c>
      <c r="K51" s="57" t="str">
        <f t="shared" si="39"/>
        <v>NA</v>
      </c>
      <c r="L51" s="57" t="str">
        <f t="shared" si="40"/>
        <v>NA</v>
      </c>
      <c r="M51" s="57" t="str">
        <f t="shared" si="4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151</v>
      </c>
      <c r="C52" s="51" t="s">
        <v>152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37"/>
        <v>0</v>
      </c>
      <c r="J52" s="56">
        <f t="shared" si="38"/>
        <v>0</v>
      </c>
      <c r="K52" s="57" t="str">
        <f t="shared" si="39"/>
        <v>NA</v>
      </c>
      <c r="L52" s="57" t="str">
        <f t="shared" si="40"/>
        <v>NA</v>
      </c>
      <c r="M52" s="57" t="str">
        <f t="shared" si="41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167</v>
      </c>
      <c r="C53" s="51" t="s">
        <v>168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ref="I53:I70" si="42">SUM(G53:H53)</f>
        <v>0</v>
      </c>
      <c r="J53" s="56">
        <f t="shared" ref="J53:J70" si="43">E53-I53</f>
        <v>0</v>
      </c>
      <c r="K53" s="57" t="str">
        <f t="shared" ref="K53:K70" si="44">IF(E53=0,"NA",J53/E53)</f>
        <v>NA</v>
      </c>
      <c r="L53" s="57" t="str">
        <f t="shared" ref="L53:L70" si="45">IF(E53=0,"NA",(  ( F53 - (E53/$L$6)) / (E53/$L$6)))</f>
        <v>NA</v>
      </c>
      <c r="M53" s="57" t="str">
        <f t="shared" ref="M53:M70" si="46">IF(E53=0,"NA",(  ( G53 - ($M$6*(E53/12))) / ($M$6*(E53/12))))</f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333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414</v>
      </c>
      <c r="B55" s="51" t="s">
        <v>119</v>
      </c>
      <c r="C55" s="51" t="s">
        <v>120</v>
      </c>
      <c r="D55" s="56">
        <v>98010</v>
      </c>
      <c r="E55" s="56">
        <v>98010</v>
      </c>
      <c r="F55" s="56">
        <v>7964.66</v>
      </c>
      <c r="G55" s="56">
        <v>14381</v>
      </c>
      <c r="H55" s="56">
        <v>0</v>
      </c>
      <c r="I55" s="56">
        <f t="shared" si="42"/>
        <v>14381</v>
      </c>
      <c r="J55" s="56">
        <f t="shared" si="43"/>
        <v>83629</v>
      </c>
      <c r="K55" s="57">
        <f t="shared" si="44"/>
        <v>0.85327007448219572</v>
      </c>
      <c r="L55" s="57">
        <f t="shared" si="45"/>
        <v>-0.91873625140291804</v>
      </c>
      <c r="M55" s="57">
        <f t="shared" si="46"/>
        <v>0.76075910621365161</v>
      </c>
      <c r="R55" s="53"/>
      <c r="S55" s="53"/>
      <c r="T55" s="53"/>
      <c r="U55" s="53"/>
      <c r="V55" s="53"/>
    </row>
    <row r="56" spans="1:22" s="51" customFormat="1" x14ac:dyDescent="0.2">
      <c r="B56" s="51" t="s">
        <v>331</v>
      </c>
      <c r="C56" s="51" t="s">
        <v>332</v>
      </c>
      <c r="D56" s="56">
        <v>77368</v>
      </c>
      <c r="E56" s="56">
        <v>77368</v>
      </c>
      <c r="F56" s="56">
        <v>0</v>
      </c>
      <c r="G56" s="56">
        <v>0</v>
      </c>
      <c r="H56" s="56">
        <v>0</v>
      </c>
      <c r="I56" s="56">
        <f t="shared" si="42"/>
        <v>0</v>
      </c>
      <c r="J56" s="56">
        <f t="shared" si="43"/>
        <v>77368</v>
      </c>
      <c r="K56" s="57">
        <f t="shared" si="44"/>
        <v>1</v>
      </c>
      <c r="L56" s="57">
        <f t="shared" si="45"/>
        <v>-1</v>
      </c>
      <c r="M56" s="57">
        <f t="shared" si="46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480</v>
      </c>
      <c r="C57" s="51" t="s">
        <v>481</v>
      </c>
      <c r="D57" s="56">
        <v>26771284.800000004</v>
      </c>
      <c r="E57" s="56">
        <v>26739284.800000004</v>
      </c>
      <c r="F57" s="56">
        <v>584573.18999999994</v>
      </c>
      <c r="G57" s="56">
        <v>646425.99</v>
      </c>
      <c r="H57" s="56">
        <v>0</v>
      </c>
      <c r="I57" s="56">
        <f t="shared" si="42"/>
        <v>646425.99</v>
      </c>
      <c r="J57" s="56">
        <f t="shared" si="43"/>
        <v>26092858.810000006</v>
      </c>
      <c r="K57" s="57">
        <f t="shared" si="44"/>
        <v>0.9758248586364584</v>
      </c>
      <c r="L57" s="57">
        <f t="shared" si="45"/>
        <v>-0.9781380394287883</v>
      </c>
      <c r="M57" s="57">
        <f t="shared" si="46"/>
        <v>-0.70989830363750051</v>
      </c>
      <c r="R57" s="53"/>
      <c r="S57" s="53"/>
      <c r="T57" s="53"/>
      <c r="U57" s="53"/>
      <c r="V57" s="53"/>
    </row>
    <row r="58" spans="1:22" s="51" customFormat="1" x14ac:dyDescent="0.2">
      <c r="B58" s="51" t="s">
        <v>137</v>
      </c>
      <c r="C58" s="51" t="s">
        <v>138</v>
      </c>
      <c r="D58" s="56">
        <v>1187519.8600000001</v>
      </c>
      <c r="E58" s="56">
        <v>1187519.8600000001</v>
      </c>
      <c r="F58" s="56">
        <v>157529.25</v>
      </c>
      <c r="G58" s="56">
        <v>311795.68</v>
      </c>
      <c r="H58" s="56">
        <v>0</v>
      </c>
      <c r="I58" s="56">
        <f t="shared" si="42"/>
        <v>311795.68</v>
      </c>
      <c r="J58" s="56">
        <f t="shared" si="43"/>
        <v>875724.18000000017</v>
      </c>
      <c r="K58" s="57">
        <f t="shared" si="44"/>
        <v>0.73743960795737773</v>
      </c>
      <c r="L58" s="57">
        <f t="shared" si="45"/>
        <v>-0.86734600800697348</v>
      </c>
      <c r="M58" s="57">
        <f t="shared" si="46"/>
        <v>2.1507247045114677</v>
      </c>
      <c r="R58" s="53"/>
      <c r="S58" s="53"/>
      <c r="T58" s="53"/>
      <c r="U58" s="53"/>
      <c r="V58" s="53"/>
    </row>
    <row r="59" spans="1:22" s="51" customFormat="1" x14ac:dyDescent="0.2">
      <c r="B59" s="51" t="s">
        <v>139</v>
      </c>
      <c r="C59" s="51" t="s">
        <v>140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42"/>
        <v>0</v>
      </c>
      <c r="J59" s="56">
        <f t="shared" si="43"/>
        <v>0</v>
      </c>
      <c r="K59" s="57" t="str">
        <f t="shared" si="44"/>
        <v>NA</v>
      </c>
      <c r="L59" s="57" t="str">
        <f t="shared" si="45"/>
        <v>NA</v>
      </c>
      <c r="M59" s="57" t="str">
        <f t="shared" si="46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141</v>
      </c>
      <c r="C60" s="51" t="s">
        <v>142</v>
      </c>
      <c r="D60" s="56">
        <v>0</v>
      </c>
      <c r="E60" s="56">
        <v>32000</v>
      </c>
      <c r="F60" s="56">
        <v>0</v>
      </c>
      <c r="G60" s="56">
        <v>0</v>
      </c>
      <c r="H60" s="56">
        <v>0</v>
      </c>
      <c r="I60" s="56">
        <f t="shared" si="42"/>
        <v>0</v>
      </c>
      <c r="J60" s="56">
        <f t="shared" si="43"/>
        <v>32000</v>
      </c>
      <c r="K60" s="57">
        <f t="shared" si="44"/>
        <v>1</v>
      </c>
      <c r="L60" s="57">
        <f t="shared" si="45"/>
        <v>-1</v>
      </c>
      <c r="M60" s="57">
        <f t="shared" si="46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147</v>
      </c>
      <c r="C61" s="51" t="s">
        <v>148</v>
      </c>
      <c r="D61" s="56">
        <v>9845500</v>
      </c>
      <c r="E61" s="56">
        <v>9845500</v>
      </c>
      <c r="F61" s="56">
        <v>31353.440000000002</v>
      </c>
      <c r="G61" s="56">
        <v>63757.05</v>
      </c>
      <c r="H61" s="56">
        <v>0</v>
      </c>
      <c r="I61" s="56">
        <f t="shared" si="42"/>
        <v>63757.05</v>
      </c>
      <c r="J61" s="56">
        <f t="shared" si="43"/>
        <v>9781742.9499999993</v>
      </c>
      <c r="K61" s="57">
        <f t="shared" si="44"/>
        <v>0.99352424457874144</v>
      </c>
      <c r="L61" s="57">
        <f t="shared" si="45"/>
        <v>-0.99681545477629374</v>
      </c>
      <c r="M61" s="57">
        <f t="shared" si="46"/>
        <v>-0.92229093494489867</v>
      </c>
      <c r="R61" s="53"/>
      <c r="S61" s="53"/>
      <c r="T61" s="53"/>
      <c r="U61" s="53"/>
      <c r="V61" s="53"/>
    </row>
    <row r="62" spans="1:22" s="51" customFormat="1" x14ac:dyDescent="0.2">
      <c r="B62" s="51" t="s">
        <v>149</v>
      </c>
      <c r="C62" s="51" t="s">
        <v>150</v>
      </c>
      <c r="D62" s="56">
        <v>0</v>
      </c>
      <c r="E62" s="56">
        <v>0</v>
      </c>
      <c r="F62" s="56">
        <v>11295.640000000001</v>
      </c>
      <c r="G62" s="56">
        <v>14608.519999999999</v>
      </c>
      <c r="H62" s="56">
        <v>0</v>
      </c>
      <c r="I62" s="56">
        <f t="shared" si="42"/>
        <v>14608.519999999999</v>
      </c>
      <c r="J62" s="56">
        <f t="shared" si="43"/>
        <v>-14608.519999999999</v>
      </c>
      <c r="K62" s="57" t="str">
        <f t="shared" si="44"/>
        <v>NA</v>
      </c>
      <c r="L62" s="57" t="str">
        <f t="shared" si="45"/>
        <v>NA</v>
      </c>
      <c r="M62" s="57" t="str">
        <f t="shared" si="46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151</v>
      </c>
      <c r="C63" s="51" t="s">
        <v>152</v>
      </c>
      <c r="D63" s="56">
        <v>3726035.32</v>
      </c>
      <c r="E63" s="56">
        <v>3726035.32</v>
      </c>
      <c r="F63" s="56">
        <v>46903.72</v>
      </c>
      <c r="G63" s="56">
        <v>85843.01</v>
      </c>
      <c r="H63" s="56">
        <v>0</v>
      </c>
      <c r="I63" s="56">
        <f t="shared" si="42"/>
        <v>85843.01</v>
      </c>
      <c r="J63" s="56">
        <f t="shared" si="43"/>
        <v>3640192.31</v>
      </c>
      <c r="K63" s="57">
        <f t="shared" si="44"/>
        <v>0.97696129998037706</v>
      </c>
      <c r="L63" s="57">
        <f t="shared" si="45"/>
        <v>-0.98741189603108748</v>
      </c>
      <c r="M63" s="57">
        <f t="shared" si="46"/>
        <v>-0.72353559976452386</v>
      </c>
      <c r="R63" s="53"/>
      <c r="S63" s="53"/>
      <c r="T63" s="53"/>
      <c r="U63" s="53"/>
      <c r="V63" s="53"/>
    </row>
    <row r="64" spans="1:22" s="51" customFormat="1" x14ac:dyDescent="0.2">
      <c r="B64" s="51" t="s">
        <v>155</v>
      </c>
      <c r="C64" s="51" t="s">
        <v>156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2"/>
        <v>0</v>
      </c>
      <c r="J64" s="56">
        <f t="shared" si="43"/>
        <v>0</v>
      </c>
      <c r="K64" s="57" t="str">
        <f t="shared" si="44"/>
        <v>NA</v>
      </c>
      <c r="L64" s="57" t="str">
        <f t="shared" si="45"/>
        <v>NA</v>
      </c>
      <c r="M64" s="57" t="str">
        <f t="shared" si="4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157</v>
      </c>
      <c r="C65" s="51" t="s">
        <v>158</v>
      </c>
      <c r="D65" s="56">
        <v>0</v>
      </c>
      <c r="E65" s="56">
        <v>0</v>
      </c>
      <c r="F65" s="56">
        <v>17367.38</v>
      </c>
      <c r="G65" s="56">
        <v>40012.300000000003</v>
      </c>
      <c r="H65" s="56">
        <v>0</v>
      </c>
      <c r="I65" s="56">
        <f t="shared" si="42"/>
        <v>40012.300000000003</v>
      </c>
      <c r="J65" s="56">
        <f t="shared" si="43"/>
        <v>-40012.300000000003</v>
      </c>
      <c r="K65" s="57" t="str">
        <f t="shared" si="44"/>
        <v>NA</v>
      </c>
      <c r="L65" s="57" t="str">
        <f t="shared" si="45"/>
        <v>NA</v>
      </c>
      <c r="M65" s="57" t="str">
        <f t="shared" si="4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165</v>
      </c>
      <c r="C66" s="51" t="s">
        <v>166</v>
      </c>
      <c r="D66" s="56">
        <v>0</v>
      </c>
      <c r="E66" s="56">
        <v>0</v>
      </c>
      <c r="F66" s="56">
        <v>41633.379999999976</v>
      </c>
      <c r="G66" s="56">
        <v>43245.739999999976</v>
      </c>
      <c r="H66" s="56">
        <v>0</v>
      </c>
      <c r="I66" s="56">
        <f t="shared" si="42"/>
        <v>43245.739999999976</v>
      </c>
      <c r="J66" s="56">
        <f t="shared" si="43"/>
        <v>-43245.739999999976</v>
      </c>
      <c r="K66" s="57" t="str">
        <f t="shared" si="44"/>
        <v>NA</v>
      </c>
      <c r="L66" s="57" t="str">
        <f t="shared" si="45"/>
        <v>NA</v>
      </c>
      <c r="M66" s="57" t="str">
        <f t="shared" si="46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167</v>
      </c>
      <c r="C67" s="51" t="s">
        <v>168</v>
      </c>
      <c r="D67" s="56">
        <v>475168.09999999986</v>
      </c>
      <c r="E67" s="56">
        <v>475168.09999999986</v>
      </c>
      <c r="F67" s="56">
        <v>16157.019999999999</v>
      </c>
      <c r="G67" s="56">
        <v>19029.37</v>
      </c>
      <c r="H67" s="56">
        <v>0</v>
      </c>
      <c r="I67" s="56">
        <f t="shared" si="42"/>
        <v>19029.37</v>
      </c>
      <c r="J67" s="56">
        <f t="shared" si="43"/>
        <v>456138.72999999986</v>
      </c>
      <c r="K67" s="57">
        <f t="shared" si="44"/>
        <v>0.95995234107676841</v>
      </c>
      <c r="L67" s="57">
        <f t="shared" si="45"/>
        <v>-0.96599725444532147</v>
      </c>
      <c r="M67" s="57">
        <f t="shared" si="46"/>
        <v>-0.51942809292122083</v>
      </c>
      <c r="R67" s="53"/>
      <c r="S67" s="53"/>
      <c r="T67" s="53"/>
      <c r="U67" s="53"/>
      <c r="V67" s="53"/>
    </row>
    <row r="68" spans="2:22" s="51" customFormat="1" x14ac:dyDescent="0.2">
      <c r="B68" s="51" t="s">
        <v>169</v>
      </c>
      <c r="C68" s="51" t="s">
        <v>170</v>
      </c>
      <c r="D68" s="56">
        <v>412126</v>
      </c>
      <c r="E68" s="56">
        <v>412126</v>
      </c>
      <c r="F68" s="56">
        <v>0</v>
      </c>
      <c r="G68" s="56">
        <v>0</v>
      </c>
      <c r="H68" s="56">
        <v>0</v>
      </c>
      <c r="I68" s="56">
        <f t="shared" si="42"/>
        <v>0</v>
      </c>
      <c r="J68" s="56">
        <f t="shared" si="43"/>
        <v>412126</v>
      </c>
      <c r="K68" s="57">
        <f t="shared" si="44"/>
        <v>1</v>
      </c>
      <c r="L68" s="57">
        <f t="shared" si="45"/>
        <v>-1</v>
      </c>
      <c r="M68" s="57">
        <f t="shared" si="46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177</v>
      </c>
      <c r="C69" s="51" t="s">
        <v>178</v>
      </c>
      <c r="D69" s="56">
        <v>330000</v>
      </c>
      <c r="E69" s="56">
        <v>330000</v>
      </c>
      <c r="F69" s="56">
        <v>0</v>
      </c>
      <c r="G69" s="56">
        <v>0</v>
      </c>
      <c r="H69" s="56">
        <v>0</v>
      </c>
      <c r="I69" s="56">
        <f t="shared" si="42"/>
        <v>0</v>
      </c>
      <c r="J69" s="56">
        <f t="shared" si="43"/>
        <v>330000</v>
      </c>
      <c r="K69" s="57">
        <f t="shared" si="44"/>
        <v>1</v>
      </c>
      <c r="L69" s="57">
        <f t="shared" si="45"/>
        <v>-1</v>
      </c>
      <c r="M69" s="57">
        <f t="shared" si="46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253</v>
      </c>
      <c r="C70" s="51" t="s">
        <v>254</v>
      </c>
      <c r="D70" s="56">
        <v>118977</v>
      </c>
      <c r="E70" s="56">
        <v>118977</v>
      </c>
      <c r="F70" s="56">
        <v>2362.42</v>
      </c>
      <c r="G70" s="56">
        <v>2362.42</v>
      </c>
      <c r="H70" s="56">
        <v>117118</v>
      </c>
      <c r="I70" s="56">
        <f t="shared" si="42"/>
        <v>119480.42</v>
      </c>
      <c r="J70" s="56">
        <f t="shared" si="43"/>
        <v>-503.41999999999825</v>
      </c>
      <c r="K70" s="57">
        <f t="shared" si="44"/>
        <v>-4.231237970364005E-3</v>
      </c>
      <c r="L70" s="57">
        <f t="shared" si="45"/>
        <v>-0.98014389335753971</v>
      </c>
      <c r="M70" s="57">
        <f t="shared" si="46"/>
        <v>-0.76172672029047628</v>
      </c>
      <c r="R70" s="53"/>
      <c r="S70" s="53"/>
      <c r="T70" s="53"/>
      <c r="U70" s="53"/>
      <c r="V70" s="53"/>
    </row>
    <row r="71" spans="2:22" s="51" customFormat="1" x14ac:dyDescent="0.2">
      <c r="B71" s="51" t="s">
        <v>179</v>
      </c>
      <c r="C71" s="51" t="s">
        <v>180</v>
      </c>
      <c r="D71" s="56">
        <v>330000</v>
      </c>
      <c r="E71" s="56">
        <v>330000</v>
      </c>
      <c r="F71" s="56">
        <v>0</v>
      </c>
      <c r="G71" s="56">
        <v>14693.49</v>
      </c>
      <c r="H71" s="56">
        <v>38928.410000000003</v>
      </c>
      <c r="I71" s="56">
        <f t="shared" si="37"/>
        <v>53621.9</v>
      </c>
      <c r="J71" s="56">
        <f t="shared" si="38"/>
        <v>276378.09999999998</v>
      </c>
      <c r="K71" s="57">
        <f t="shared" si="39"/>
        <v>0.83750939393939383</v>
      </c>
      <c r="L71" s="57">
        <f t="shared" si="40"/>
        <v>-1</v>
      </c>
      <c r="M71" s="57">
        <f t="shared" si="41"/>
        <v>-0.46569127272727273</v>
      </c>
      <c r="R71" s="53"/>
      <c r="S71" s="53"/>
      <c r="T71" s="53"/>
      <c r="U71" s="53"/>
      <c r="V71" s="53"/>
    </row>
    <row r="72" spans="2:22" s="51" customFormat="1" x14ac:dyDescent="0.2">
      <c r="B72" s="51" t="s">
        <v>181</v>
      </c>
      <c r="C72" s="51" t="s">
        <v>182</v>
      </c>
      <c r="D72" s="56">
        <v>60500</v>
      </c>
      <c r="E72" s="56">
        <v>60500</v>
      </c>
      <c r="F72" s="56">
        <v>0</v>
      </c>
      <c r="G72" s="56">
        <v>1208</v>
      </c>
      <c r="H72" s="56">
        <v>427.49999999999818</v>
      </c>
      <c r="I72" s="56">
        <f t="shared" ref="I72:I74" si="47">SUM(G72:H72)</f>
        <v>1635.4999999999982</v>
      </c>
      <c r="J72" s="56">
        <f t="shared" ref="J72:J74" si="48">E72-I72</f>
        <v>58864.5</v>
      </c>
      <c r="K72" s="57">
        <f t="shared" ref="K72:K74" si="49">IF(E72=0,"NA",J72/E72)</f>
        <v>0.97296694214876034</v>
      </c>
      <c r="L72" s="57">
        <f t="shared" ref="L72:L74" si="50">IF(E72=0,"NA",(  ( F72 - (E72/$L$6)) / (E72/$L$6)))</f>
        <v>-1</v>
      </c>
      <c r="M72" s="57">
        <f t="shared" ref="M72:M74" si="51">IF(E72=0,"NA",(  ( G72 - ($M$6*(E72/12))) / ($M$6*(E72/12))))</f>
        <v>-0.7603966942148761</v>
      </c>
      <c r="R72" s="53"/>
      <c r="S72" s="53"/>
      <c r="T72" s="53"/>
      <c r="U72" s="53"/>
      <c r="V72" s="53"/>
    </row>
    <row r="73" spans="2:22" s="51" customFormat="1" x14ac:dyDescent="0.2">
      <c r="B73" s="51" t="s">
        <v>193</v>
      </c>
      <c r="C73" s="51" t="s">
        <v>194</v>
      </c>
      <c r="D73" s="56">
        <v>165000</v>
      </c>
      <c r="E73" s="56">
        <v>165000</v>
      </c>
      <c r="F73" s="56">
        <v>3155.07</v>
      </c>
      <c r="G73" s="56">
        <v>3196.34</v>
      </c>
      <c r="H73" s="56">
        <v>0</v>
      </c>
      <c r="I73" s="56">
        <f t="shared" si="47"/>
        <v>3196.34</v>
      </c>
      <c r="J73" s="56">
        <f t="shared" si="48"/>
        <v>161803.66</v>
      </c>
      <c r="K73" s="57">
        <f t="shared" si="49"/>
        <v>0.9806282424242424</v>
      </c>
      <c r="L73" s="57">
        <f t="shared" si="50"/>
        <v>-0.9808783636363636</v>
      </c>
      <c r="M73" s="57">
        <f t="shared" si="51"/>
        <v>-0.76753890909090905</v>
      </c>
      <c r="R73" s="53"/>
      <c r="S73" s="53"/>
      <c r="T73" s="53"/>
      <c r="U73" s="53"/>
      <c r="V73" s="53"/>
    </row>
    <row r="74" spans="2:22" s="51" customFormat="1" x14ac:dyDescent="0.2">
      <c r="B74" s="51" t="s">
        <v>199</v>
      </c>
      <c r="C74" s="51" t="s">
        <v>200</v>
      </c>
      <c r="D74" s="56">
        <v>330440</v>
      </c>
      <c r="E74" s="56">
        <v>330440</v>
      </c>
      <c r="F74" s="56">
        <v>0</v>
      </c>
      <c r="G74" s="56">
        <v>0</v>
      </c>
      <c r="H74" s="56">
        <v>258940</v>
      </c>
      <c r="I74" s="56">
        <f t="shared" si="47"/>
        <v>258940</v>
      </c>
      <c r="J74" s="56">
        <f t="shared" si="48"/>
        <v>71500</v>
      </c>
      <c r="K74" s="57">
        <f t="shared" si="49"/>
        <v>0.21637816245006658</v>
      </c>
      <c r="L74" s="57">
        <f t="shared" si="50"/>
        <v>-1</v>
      </c>
      <c r="M74" s="57">
        <f t="shared" si="51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201</v>
      </c>
      <c r="C75" s="51" t="s">
        <v>202</v>
      </c>
      <c r="D75" s="56">
        <v>3865716.65</v>
      </c>
      <c r="E75" s="56">
        <v>3865716.65</v>
      </c>
      <c r="F75" s="56">
        <v>22899.129999999997</v>
      </c>
      <c r="G75" s="56">
        <v>82929.569999999992</v>
      </c>
      <c r="H75" s="56">
        <v>444966.96</v>
      </c>
      <c r="I75" s="56">
        <f t="shared" si="37"/>
        <v>527896.53</v>
      </c>
      <c r="J75" s="56">
        <f t="shared" si="38"/>
        <v>3337820.12</v>
      </c>
      <c r="K75" s="57">
        <f t="shared" si="39"/>
        <v>0.86344148374144292</v>
      </c>
      <c r="L75" s="57">
        <f t="shared" si="40"/>
        <v>-0.99407635580326359</v>
      </c>
      <c r="M75" s="57">
        <f t="shared" si="41"/>
        <v>-0.74256911975170237</v>
      </c>
      <c r="R75" s="53"/>
      <c r="S75" s="53"/>
      <c r="T75" s="53"/>
      <c r="U75" s="53"/>
      <c r="V75" s="53"/>
    </row>
    <row r="76" spans="2:22" s="51" customFormat="1" x14ac:dyDescent="0.2">
      <c r="B76" s="51" t="s">
        <v>205</v>
      </c>
      <c r="C76" s="51" t="s">
        <v>206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ref="I76:I87" si="52">SUM(G76:H76)</f>
        <v>0</v>
      </c>
      <c r="J76" s="56">
        <f t="shared" ref="J76:J87" si="53">E76-I76</f>
        <v>0</v>
      </c>
      <c r="K76" s="57" t="str">
        <f t="shared" ref="K76:K87" si="54">IF(E76=0,"NA",J76/E76)</f>
        <v>NA</v>
      </c>
      <c r="L76" s="57" t="str">
        <f t="shared" ref="L76:L87" si="55">IF(E76=0,"NA",(  ( F76 - (E76/$L$6)) / (E76/$L$6)))</f>
        <v>NA</v>
      </c>
      <c r="M76" s="57" t="str">
        <f t="shared" ref="M76:M87" si="56">IF(E76=0,"NA",(  ( G76 - ($M$6*(E76/12))) / ($M$6*(E76/12))))</f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209</v>
      </c>
      <c r="C77" s="51" t="s">
        <v>210</v>
      </c>
      <c r="D77" s="56">
        <v>363575</v>
      </c>
      <c r="E77" s="56">
        <v>363575</v>
      </c>
      <c r="F77" s="56">
        <v>1244.67</v>
      </c>
      <c r="G77" s="56">
        <v>5083.55</v>
      </c>
      <c r="H77" s="56">
        <v>14849.100000000002</v>
      </c>
      <c r="I77" s="56">
        <f t="shared" si="52"/>
        <v>19932.650000000001</v>
      </c>
      <c r="J77" s="56">
        <f t="shared" si="53"/>
        <v>343642.35</v>
      </c>
      <c r="K77" s="57">
        <f t="shared" si="54"/>
        <v>0.94517596094340917</v>
      </c>
      <c r="L77" s="57">
        <f t="shared" si="55"/>
        <v>-0.99657657979784098</v>
      </c>
      <c r="M77" s="57">
        <f t="shared" si="56"/>
        <v>-0.83221453620298425</v>
      </c>
      <c r="R77" s="53"/>
      <c r="S77" s="53"/>
      <c r="T77" s="53"/>
      <c r="U77" s="53"/>
      <c r="V77" s="53"/>
    </row>
    <row r="78" spans="2:22" s="51" customFormat="1" x14ac:dyDescent="0.2">
      <c r="B78" s="51" t="s">
        <v>213</v>
      </c>
      <c r="C78" s="51" t="s">
        <v>214</v>
      </c>
      <c r="D78" s="56">
        <v>350000</v>
      </c>
      <c r="E78" s="56">
        <v>350000</v>
      </c>
      <c r="F78" s="56">
        <v>0</v>
      </c>
      <c r="G78" s="56">
        <v>0</v>
      </c>
      <c r="H78" s="56">
        <v>8760</v>
      </c>
      <c r="I78" s="56">
        <f t="shared" si="52"/>
        <v>8760</v>
      </c>
      <c r="J78" s="56">
        <f t="shared" si="53"/>
        <v>341240</v>
      </c>
      <c r="K78" s="57">
        <f t="shared" si="54"/>
        <v>0.9749714285714286</v>
      </c>
      <c r="L78" s="57">
        <f t="shared" si="55"/>
        <v>-1</v>
      </c>
      <c r="M78" s="57">
        <f t="shared" si="56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482</v>
      </c>
      <c r="C79" s="51" t="s">
        <v>483</v>
      </c>
      <c r="D79" s="56">
        <v>28823148</v>
      </c>
      <c r="E79" s="56">
        <v>28823148</v>
      </c>
      <c r="F79" s="56">
        <v>250648.89</v>
      </c>
      <c r="G79" s="56">
        <v>1677624.5500000003</v>
      </c>
      <c r="H79" s="56">
        <v>7932388.3299999991</v>
      </c>
      <c r="I79" s="56">
        <f t="shared" si="52"/>
        <v>9610012.879999999</v>
      </c>
      <c r="J79" s="56">
        <f t="shared" si="53"/>
        <v>19213135.120000001</v>
      </c>
      <c r="K79" s="57">
        <f t="shared" si="54"/>
        <v>0.66658697793870403</v>
      </c>
      <c r="L79" s="57">
        <f t="shared" si="55"/>
        <v>-0.99130390302960658</v>
      </c>
      <c r="M79" s="57">
        <f t="shared" si="56"/>
        <v>-0.30155114909724628</v>
      </c>
      <c r="R79" s="53"/>
      <c r="S79" s="53"/>
      <c r="T79" s="53"/>
      <c r="U79" s="53"/>
      <c r="V79" s="53"/>
    </row>
    <row r="80" spans="2:22" s="51" customFormat="1" x14ac:dyDescent="0.2">
      <c r="B80" s="51" t="s">
        <v>484</v>
      </c>
      <c r="C80" s="51" t="s">
        <v>485</v>
      </c>
      <c r="D80" s="56">
        <v>5091625</v>
      </c>
      <c r="E80" s="56">
        <v>10102350.229999997</v>
      </c>
      <c r="F80" s="56">
        <v>85612.5</v>
      </c>
      <c r="G80" s="56">
        <v>199101</v>
      </c>
      <c r="H80" s="56">
        <v>126300.53000000003</v>
      </c>
      <c r="I80" s="56">
        <f t="shared" si="52"/>
        <v>325401.53000000003</v>
      </c>
      <c r="J80" s="56">
        <f t="shared" si="53"/>
        <v>9776948.6999999974</v>
      </c>
      <c r="K80" s="57">
        <f t="shared" si="54"/>
        <v>0.96778952198334156</v>
      </c>
      <c r="L80" s="57">
        <f t="shared" si="55"/>
        <v>-0.99152548683713571</v>
      </c>
      <c r="M80" s="57">
        <f t="shared" si="56"/>
        <v>-0.76349938919114269</v>
      </c>
      <c r="R80" s="53"/>
      <c r="S80" s="53"/>
      <c r="T80" s="53"/>
      <c r="U80" s="53"/>
      <c r="V80" s="53"/>
    </row>
    <row r="81" spans="1:23" s="51" customFormat="1" x14ac:dyDescent="0.2">
      <c r="B81" s="51" t="s">
        <v>221</v>
      </c>
      <c r="C81" s="51" t="s">
        <v>222</v>
      </c>
      <c r="D81" s="56">
        <v>4400</v>
      </c>
      <c r="E81" s="56">
        <v>4400</v>
      </c>
      <c r="F81" s="56">
        <v>0</v>
      </c>
      <c r="G81" s="56">
        <v>0</v>
      </c>
      <c r="H81" s="56">
        <v>0</v>
      </c>
      <c r="I81" s="56">
        <f t="shared" si="52"/>
        <v>0</v>
      </c>
      <c r="J81" s="56">
        <f t="shared" si="53"/>
        <v>4400</v>
      </c>
      <c r="K81" s="57">
        <f t="shared" si="54"/>
        <v>1</v>
      </c>
      <c r="L81" s="57">
        <f t="shared" si="55"/>
        <v>-1</v>
      </c>
      <c r="M81" s="57">
        <f t="shared" si="56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227</v>
      </c>
      <c r="C82" s="51" t="s">
        <v>228</v>
      </c>
      <c r="D82" s="56">
        <v>1500000</v>
      </c>
      <c r="E82" s="56">
        <v>1500000</v>
      </c>
      <c r="F82" s="56">
        <v>82048.039999999994</v>
      </c>
      <c r="G82" s="56">
        <v>95815.02</v>
      </c>
      <c r="H82" s="56">
        <v>1021042.0900000001</v>
      </c>
      <c r="I82" s="56">
        <f t="shared" si="52"/>
        <v>1116857.1100000001</v>
      </c>
      <c r="J82" s="56">
        <f t="shared" si="53"/>
        <v>383142.8899999999</v>
      </c>
      <c r="K82" s="57">
        <f t="shared" si="54"/>
        <v>0.25542859333333329</v>
      </c>
      <c r="L82" s="57">
        <f t="shared" si="55"/>
        <v>-0.94530130666666667</v>
      </c>
      <c r="M82" s="57">
        <f t="shared" si="56"/>
        <v>-0.23347983999999997</v>
      </c>
      <c r="R82" s="53"/>
      <c r="S82" s="53"/>
      <c r="T82" s="53"/>
      <c r="U82" s="53"/>
      <c r="V82" s="53"/>
    </row>
    <row r="83" spans="1:23" s="51" customFormat="1" x14ac:dyDescent="0.2">
      <c r="B83" s="51" t="s">
        <v>231</v>
      </c>
      <c r="C83" s="51" t="s">
        <v>232</v>
      </c>
      <c r="D83" s="56">
        <v>27500</v>
      </c>
      <c r="E83" s="56">
        <v>27500</v>
      </c>
      <c r="F83" s="56">
        <v>0</v>
      </c>
      <c r="G83" s="56">
        <v>0</v>
      </c>
      <c r="H83" s="56">
        <v>0</v>
      </c>
      <c r="I83" s="56">
        <f t="shared" si="52"/>
        <v>0</v>
      </c>
      <c r="J83" s="56">
        <f t="shared" si="53"/>
        <v>27500</v>
      </c>
      <c r="K83" s="57">
        <f t="shared" si="54"/>
        <v>1</v>
      </c>
      <c r="L83" s="57">
        <f t="shared" si="55"/>
        <v>-1</v>
      </c>
      <c r="M83" s="57">
        <f t="shared" si="56"/>
        <v>-1</v>
      </c>
      <c r="R83" s="53"/>
      <c r="S83" s="53"/>
      <c r="T83" s="53"/>
      <c r="U83" s="53"/>
      <c r="V83" s="53"/>
    </row>
    <row r="84" spans="1:23" s="51" customFormat="1" x14ac:dyDescent="0.2">
      <c r="B84" s="51" t="s">
        <v>321</v>
      </c>
      <c r="C84" s="51" t="s">
        <v>322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ref="I84:I86" si="57">SUM(G84:H84)</f>
        <v>0</v>
      </c>
      <c r="J84" s="56">
        <f t="shared" ref="J84:J86" si="58">E84-I84</f>
        <v>596000</v>
      </c>
      <c r="K84" s="57">
        <f t="shared" ref="K84:K86" si="59">IF(E84=0,"NA",J84/E84)</f>
        <v>1</v>
      </c>
      <c r="L84" s="57">
        <f t="shared" ref="L84:L86" si="60">IF(E84=0,"NA",(  ( F84 - (E84/$L$6)) / (E84/$L$6)))</f>
        <v>-1</v>
      </c>
      <c r="M84" s="57">
        <f t="shared" ref="M84:M86" si="61">IF(E84=0,"NA",(  ( G84 - ($M$6*(E84/12))) / ($M$6*(E84/12))))</f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415</v>
      </c>
      <c r="B85" s="63"/>
      <c r="C85" s="63"/>
      <c r="D85" s="64">
        <v>84549893.730000004</v>
      </c>
      <c r="E85" s="64">
        <v>89560618.960000008</v>
      </c>
      <c r="F85" s="64">
        <v>1362748.4000000001</v>
      </c>
      <c r="G85" s="64">
        <v>3321112.6000000006</v>
      </c>
      <c r="H85" s="64">
        <v>9963720.9199999981</v>
      </c>
      <c r="I85" s="64">
        <f t="shared" si="57"/>
        <v>13284833.52</v>
      </c>
      <c r="J85" s="64">
        <f t="shared" si="58"/>
        <v>76275785.440000013</v>
      </c>
      <c r="K85" s="65">
        <f t="shared" si="59"/>
        <v>0.85166657316277228</v>
      </c>
      <c r="L85" s="65">
        <f t="shared" si="60"/>
        <v>-0.98478406674915187</v>
      </c>
      <c r="M85" s="65">
        <f t="shared" si="61"/>
        <v>-0.55501255280739514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57"/>
        <v>0</v>
      </c>
      <c r="J86" s="56">
        <f t="shared" si="58"/>
        <v>0</v>
      </c>
      <c r="K86" s="57" t="str">
        <f t="shared" si="59"/>
        <v>NA</v>
      </c>
      <c r="L86" s="57" t="str">
        <f t="shared" si="60"/>
        <v>NA</v>
      </c>
      <c r="M86" s="57" t="str">
        <f t="shared" si="61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52"/>
        <v>0</v>
      </c>
      <c r="J87" s="64">
        <f t="shared" si="53"/>
        <v>0</v>
      </c>
      <c r="K87" s="65" t="str">
        <f t="shared" si="54"/>
        <v>NA</v>
      </c>
      <c r="L87" s="65" t="str">
        <f t="shared" si="55"/>
        <v>NA</v>
      </c>
      <c r="M87" s="65" t="str">
        <f t="shared" si="56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62">+E49+E54+E85+E87</f>
        <v>89560618.960000008</v>
      </c>
      <c r="F89" s="6">
        <f t="shared" si="62"/>
        <v>1362748.4000000001</v>
      </c>
      <c r="G89" s="6">
        <f t="shared" si="62"/>
        <v>3321112.6000000006</v>
      </c>
      <c r="H89" s="6">
        <f t="shared" si="62"/>
        <v>9963720.9199999981</v>
      </c>
      <c r="I89" s="6">
        <f t="shared" si="62"/>
        <v>13284833.52</v>
      </c>
      <c r="J89" s="6">
        <f t="shared" si="62"/>
        <v>76275785.440000013</v>
      </c>
      <c r="K89" s="38">
        <f t="shared" si="31"/>
        <v>0.85166657316277228</v>
      </c>
      <c r="L89" s="38">
        <f>IF(E89=0,"NA",(  ( F89 - (E89/$L$6)) / (E89/$L$6)))</f>
        <v>-0.98478406674915187</v>
      </c>
      <c r="M89" s="38">
        <f>IF(E89=0,"NA",(  ( G89 - ($M$6*(E89/12))) / ($M$6*(E89/12))))</f>
        <v>-0.55501255280739514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2024-09-11T19:11:50Z</cp:lastPrinted>
  <dcterms:created xsi:type="dcterms:W3CDTF">2020-04-20T19:14:57Z</dcterms:created>
  <dcterms:modified xsi:type="dcterms:W3CDTF">2024-09-11T19:24:30Z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