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9\~Version 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PROJECTS'!$A$7:$M$86</definedName>
    <definedName name="_xlnm._FilterDatabase" localSheetId="2" hidden="1">'DEBT SERVICE'!$A$7:$M$22</definedName>
    <definedName name="_xlnm._FilterDatabase" localSheetId="0" hidden="1">'GENERAL FUND'!$A$7:$M$577</definedName>
    <definedName name="_xlnm._FilterDatabase" localSheetId="4" hidden="1">'SCHOOL NUTRITION'!$A$7:$M$89</definedName>
    <definedName name="_xlnm._FilterDatabase" localSheetId="1" hidden="1">'SPECIAL REVENUE'!$A$7:$M$516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9" i="5" l="1"/>
  <c r="F89" i="5"/>
  <c r="G89" i="5"/>
  <c r="H89" i="5"/>
  <c r="D89" i="5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M66" i="5"/>
  <c r="L66" i="5"/>
  <c r="K66" i="5"/>
  <c r="I66" i="5"/>
  <c r="J66" i="5" s="1"/>
  <c r="M65" i="5"/>
  <c r="L65" i="5"/>
  <c r="K65" i="5"/>
  <c r="I65" i="5"/>
  <c r="J65" i="5" s="1"/>
  <c r="M64" i="5"/>
  <c r="L64" i="5"/>
  <c r="K64" i="5"/>
  <c r="I64" i="5"/>
  <c r="J64" i="5" s="1"/>
  <c r="I63" i="5"/>
  <c r="J63" i="5" s="1"/>
  <c r="K63" i="5" s="1"/>
  <c r="M62" i="5"/>
  <c r="L62" i="5"/>
  <c r="K62" i="5"/>
  <c r="I62" i="5"/>
  <c r="J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E86" i="4"/>
  <c r="F86" i="4"/>
  <c r="G86" i="4"/>
  <c r="H86" i="4"/>
  <c r="D86" i="4"/>
  <c r="I47" i="4"/>
  <c r="J47" i="4" s="1"/>
  <c r="K47" i="4" s="1"/>
  <c r="M46" i="4"/>
  <c r="L46" i="4"/>
  <c r="K46" i="4"/>
  <c r="I46" i="4"/>
  <c r="J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M41" i="4"/>
  <c r="L41" i="4"/>
  <c r="K41" i="4"/>
  <c r="I41" i="4"/>
  <c r="J41" i="4" s="1"/>
  <c r="I40" i="4"/>
  <c r="J40" i="4" s="1"/>
  <c r="K40" i="4" s="1"/>
  <c r="M39" i="4"/>
  <c r="L39" i="4"/>
  <c r="K39" i="4"/>
  <c r="I39" i="4"/>
  <c r="J39" i="4" s="1"/>
  <c r="I38" i="4"/>
  <c r="J38" i="4" s="1"/>
  <c r="K38" i="4" s="1"/>
  <c r="M37" i="4"/>
  <c r="L37" i="4"/>
  <c r="K37" i="4"/>
  <c r="I37" i="4"/>
  <c r="J37" i="4" s="1"/>
  <c r="M36" i="4"/>
  <c r="L36" i="4"/>
  <c r="K36" i="4"/>
  <c r="I36" i="4"/>
  <c r="J36" i="4" s="1"/>
  <c r="M35" i="4"/>
  <c r="L35" i="4"/>
  <c r="K35" i="4"/>
  <c r="I35" i="4"/>
  <c r="J35" i="4" s="1"/>
  <c r="I34" i="4"/>
  <c r="J34" i="4" s="1"/>
  <c r="K34" i="4" s="1"/>
  <c r="I33" i="4"/>
  <c r="J33" i="4" s="1"/>
  <c r="K33" i="4" s="1"/>
  <c r="I32" i="4"/>
  <c r="J32" i="4" s="1"/>
  <c r="K32" i="4" s="1"/>
  <c r="E516" i="2"/>
  <c r="F516" i="2"/>
  <c r="G516" i="2"/>
  <c r="H516" i="2"/>
  <c r="D516" i="2"/>
  <c r="I491" i="2"/>
  <c r="J491" i="2" s="1"/>
  <c r="K491" i="2" s="1"/>
  <c r="I490" i="2"/>
  <c r="J490" i="2" s="1"/>
  <c r="K490" i="2" s="1"/>
  <c r="M489" i="2"/>
  <c r="L489" i="2"/>
  <c r="K489" i="2"/>
  <c r="I489" i="2"/>
  <c r="J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M481" i="2"/>
  <c r="L481" i="2"/>
  <c r="K481" i="2"/>
  <c r="I481" i="2"/>
  <c r="J481" i="2" s="1"/>
  <c r="M480" i="2"/>
  <c r="L480" i="2"/>
  <c r="K480" i="2"/>
  <c r="I480" i="2"/>
  <c r="J480" i="2" s="1"/>
  <c r="M479" i="2"/>
  <c r="L479" i="2"/>
  <c r="K479" i="2"/>
  <c r="I479" i="2"/>
  <c r="J479" i="2" s="1"/>
  <c r="I478" i="2"/>
  <c r="J478" i="2" s="1"/>
  <c r="K478" i="2" s="1"/>
  <c r="I477" i="2"/>
  <c r="J477" i="2" s="1"/>
  <c r="K477" i="2" s="1"/>
  <c r="M476" i="2"/>
  <c r="L476" i="2"/>
  <c r="K476" i="2"/>
  <c r="I476" i="2"/>
  <c r="J476" i="2" s="1"/>
  <c r="I475" i="2"/>
  <c r="J475" i="2" s="1"/>
  <c r="K475" i="2" s="1"/>
  <c r="M474" i="2"/>
  <c r="L474" i="2"/>
  <c r="K474" i="2"/>
  <c r="I474" i="2"/>
  <c r="J474" i="2" s="1"/>
  <c r="I473" i="2"/>
  <c r="J473" i="2" s="1"/>
  <c r="K473" i="2" s="1"/>
  <c r="M472" i="2"/>
  <c r="L472" i="2"/>
  <c r="K472" i="2"/>
  <c r="I472" i="2"/>
  <c r="J472" i="2" s="1"/>
  <c r="M471" i="2"/>
  <c r="L471" i="2"/>
  <c r="K471" i="2"/>
  <c r="I471" i="2"/>
  <c r="J471" i="2" s="1"/>
  <c r="M470" i="2"/>
  <c r="L470" i="2"/>
  <c r="K470" i="2"/>
  <c r="I470" i="2"/>
  <c r="J470" i="2" s="1"/>
  <c r="M469" i="2"/>
  <c r="L469" i="2"/>
  <c r="K469" i="2"/>
  <c r="I469" i="2"/>
  <c r="J469" i="2" s="1"/>
  <c r="I468" i="2"/>
  <c r="J468" i="2" s="1"/>
  <c r="K468" i="2" s="1"/>
  <c r="M467" i="2"/>
  <c r="L467" i="2"/>
  <c r="K467" i="2"/>
  <c r="I467" i="2"/>
  <c r="J467" i="2" s="1"/>
  <c r="I466" i="2"/>
  <c r="J466" i="2" s="1"/>
  <c r="K466" i="2" s="1"/>
  <c r="I465" i="2"/>
  <c r="J465" i="2" s="1"/>
  <c r="K465" i="2" s="1"/>
  <c r="I464" i="2"/>
  <c r="J464" i="2" s="1"/>
  <c r="K464" i="2" s="1"/>
  <c r="M463" i="2"/>
  <c r="L463" i="2"/>
  <c r="K463" i="2"/>
  <c r="I463" i="2"/>
  <c r="J463" i="2" s="1"/>
  <c r="I462" i="2"/>
  <c r="J462" i="2" s="1"/>
  <c r="K462" i="2" s="1"/>
  <c r="I461" i="2"/>
  <c r="J461" i="2" s="1"/>
  <c r="K461" i="2" s="1"/>
  <c r="M460" i="2"/>
  <c r="L460" i="2"/>
  <c r="K460" i="2"/>
  <c r="I460" i="2"/>
  <c r="J460" i="2" s="1"/>
  <c r="I459" i="2"/>
  <c r="J459" i="2" s="1"/>
  <c r="K459" i="2" s="1"/>
  <c r="I458" i="2"/>
  <c r="J458" i="2" s="1"/>
  <c r="K458" i="2" s="1"/>
  <c r="M457" i="2"/>
  <c r="L457" i="2"/>
  <c r="K457" i="2"/>
  <c r="I457" i="2"/>
  <c r="J457" i="2" s="1"/>
  <c r="K456" i="2"/>
  <c r="I456" i="2"/>
  <c r="J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M450" i="2"/>
  <c r="L450" i="2"/>
  <c r="K450" i="2"/>
  <c r="I450" i="2"/>
  <c r="J450" i="2" s="1"/>
  <c r="I449" i="2"/>
  <c r="J449" i="2" s="1"/>
  <c r="K449" i="2" s="1"/>
  <c r="I448" i="2"/>
  <c r="J448" i="2" s="1"/>
  <c r="K448" i="2" s="1"/>
  <c r="M447" i="2"/>
  <c r="L447" i="2"/>
  <c r="K447" i="2"/>
  <c r="I447" i="2"/>
  <c r="J447" i="2" s="1"/>
  <c r="M446" i="2"/>
  <c r="L446" i="2"/>
  <c r="K446" i="2"/>
  <c r="I446" i="2"/>
  <c r="J446" i="2" s="1"/>
  <c r="M445" i="2"/>
  <c r="L445" i="2"/>
  <c r="K445" i="2"/>
  <c r="I445" i="2"/>
  <c r="J445" i="2" s="1"/>
  <c r="M444" i="2"/>
  <c r="L444" i="2"/>
  <c r="K444" i="2"/>
  <c r="I444" i="2"/>
  <c r="J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M439" i="2"/>
  <c r="L439" i="2"/>
  <c r="K439" i="2"/>
  <c r="I439" i="2"/>
  <c r="J439" i="2" s="1"/>
  <c r="I438" i="2"/>
  <c r="J438" i="2" s="1"/>
  <c r="K438" i="2" s="1"/>
  <c r="M437" i="2"/>
  <c r="L437" i="2"/>
  <c r="K437" i="2"/>
  <c r="I437" i="2"/>
  <c r="J437" i="2" s="1"/>
  <c r="M436" i="2"/>
  <c r="L436" i="2"/>
  <c r="K436" i="2"/>
  <c r="I436" i="2"/>
  <c r="J436" i="2" s="1"/>
  <c r="M435" i="2"/>
  <c r="L435" i="2"/>
  <c r="K435" i="2"/>
  <c r="I435" i="2"/>
  <c r="J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M428" i="2"/>
  <c r="L428" i="2"/>
  <c r="K428" i="2"/>
  <c r="I428" i="2"/>
  <c r="J428" i="2" s="1"/>
  <c r="M427" i="2"/>
  <c r="L427" i="2"/>
  <c r="K427" i="2"/>
  <c r="I427" i="2"/>
  <c r="J427" i="2" s="1"/>
  <c r="I426" i="2"/>
  <c r="J426" i="2" s="1"/>
  <c r="K426" i="2" s="1"/>
  <c r="M425" i="2"/>
  <c r="L425" i="2"/>
  <c r="K425" i="2"/>
  <c r="I425" i="2"/>
  <c r="J425" i="2" s="1"/>
  <c r="I424" i="2"/>
  <c r="J424" i="2" s="1"/>
  <c r="K424" i="2" s="1"/>
  <c r="I423" i="2"/>
  <c r="J423" i="2" s="1"/>
  <c r="K423" i="2" s="1"/>
  <c r="I422" i="2"/>
  <c r="J422" i="2" s="1"/>
  <c r="K422" i="2" s="1"/>
  <c r="M421" i="2"/>
  <c r="L421" i="2"/>
  <c r="K421" i="2"/>
  <c r="I421" i="2"/>
  <c r="J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M410" i="2"/>
  <c r="L410" i="2"/>
  <c r="K410" i="2"/>
  <c r="I410" i="2"/>
  <c r="J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M404" i="2"/>
  <c r="L404" i="2"/>
  <c r="K404" i="2"/>
  <c r="I404" i="2"/>
  <c r="J404" i="2" s="1"/>
  <c r="I403" i="2"/>
  <c r="J403" i="2" s="1"/>
  <c r="K403" i="2" s="1"/>
  <c r="I402" i="2"/>
  <c r="J402" i="2" s="1"/>
  <c r="K402" i="2" s="1"/>
  <c r="I401" i="2"/>
  <c r="J401" i="2" s="1"/>
  <c r="K401" i="2" s="1"/>
  <c r="M400" i="2"/>
  <c r="L400" i="2"/>
  <c r="K400" i="2"/>
  <c r="I400" i="2"/>
  <c r="J400" i="2" s="1"/>
  <c r="K399" i="2"/>
  <c r="I399" i="2"/>
  <c r="J399" i="2" s="1"/>
  <c r="M398" i="2"/>
  <c r="L398" i="2"/>
  <c r="K398" i="2"/>
  <c r="I398" i="2"/>
  <c r="J398" i="2" s="1"/>
  <c r="M397" i="2"/>
  <c r="L397" i="2"/>
  <c r="K397" i="2"/>
  <c r="I397" i="2"/>
  <c r="J397" i="2" s="1"/>
  <c r="I396" i="2"/>
  <c r="J396" i="2" s="1"/>
  <c r="K396" i="2" s="1"/>
  <c r="I395" i="2"/>
  <c r="J395" i="2" s="1"/>
  <c r="K395" i="2" s="1"/>
  <c r="M394" i="2"/>
  <c r="L394" i="2"/>
  <c r="K394" i="2"/>
  <c r="I394" i="2"/>
  <c r="J394" i="2" s="1"/>
  <c r="M393" i="2"/>
  <c r="L393" i="2"/>
  <c r="K393" i="2"/>
  <c r="I393" i="2"/>
  <c r="J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K388" i="2"/>
  <c r="I388" i="2"/>
  <c r="J388" i="2" s="1"/>
  <c r="I387" i="2"/>
  <c r="J387" i="2" s="1"/>
  <c r="K387" i="2" s="1"/>
  <c r="M386" i="2"/>
  <c r="L386" i="2"/>
  <c r="K386" i="2"/>
  <c r="I386" i="2"/>
  <c r="J386" i="2" s="1"/>
  <c r="I385" i="2"/>
  <c r="J385" i="2" s="1"/>
  <c r="K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M381" i="2"/>
  <c r="L381" i="2"/>
  <c r="K381" i="2"/>
  <c r="I381" i="2"/>
  <c r="J381" i="2" s="1"/>
  <c r="I380" i="2"/>
  <c r="J380" i="2" s="1"/>
  <c r="K380" i="2" s="1"/>
  <c r="M379" i="2"/>
  <c r="L379" i="2"/>
  <c r="K379" i="2"/>
  <c r="I379" i="2"/>
  <c r="J379" i="2" s="1"/>
  <c r="I378" i="2"/>
  <c r="J378" i="2" s="1"/>
  <c r="K378" i="2" s="1"/>
  <c r="M377" i="2"/>
  <c r="L377" i="2"/>
  <c r="K377" i="2"/>
  <c r="I377" i="2"/>
  <c r="J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I369" i="2"/>
  <c r="J369" i="2" s="1"/>
  <c r="K369" i="2" s="1"/>
  <c r="M368" i="2"/>
  <c r="L368" i="2"/>
  <c r="K368" i="2"/>
  <c r="I368" i="2"/>
  <c r="J368" i="2" s="1"/>
  <c r="M367" i="2"/>
  <c r="L367" i="2"/>
  <c r="K367" i="2"/>
  <c r="I367" i="2"/>
  <c r="J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M355" i="2"/>
  <c r="L355" i="2"/>
  <c r="K355" i="2"/>
  <c r="I355" i="2"/>
  <c r="J355" i="2" s="1"/>
  <c r="M354" i="2"/>
  <c r="L354" i="2"/>
  <c r="K354" i="2"/>
  <c r="I354" i="2"/>
  <c r="J354" i="2" s="1"/>
  <c r="M353" i="2"/>
  <c r="L353" i="2"/>
  <c r="K353" i="2"/>
  <c r="I353" i="2"/>
  <c r="J353" i="2" s="1"/>
  <c r="I352" i="2"/>
  <c r="J352" i="2" s="1"/>
  <c r="K352" i="2" s="1"/>
  <c r="I351" i="2"/>
  <c r="J351" i="2" s="1"/>
  <c r="K351" i="2" s="1"/>
  <c r="I350" i="2"/>
  <c r="J350" i="2" s="1"/>
  <c r="K350" i="2" s="1"/>
  <c r="I349" i="2"/>
  <c r="J349" i="2" s="1"/>
  <c r="K349" i="2" s="1"/>
  <c r="M348" i="2"/>
  <c r="L348" i="2"/>
  <c r="K348" i="2"/>
  <c r="I348" i="2"/>
  <c r="J348" i="2" s="1"/>
  <c r="I347" i="2"/>
  <c r="J347" i="2" s="1"/>
  <c r="K347" i="2" s="1"/>
  <c r="M346" i="2"/>
  <c r="L346" i="2"/>
  <c r="K346" i="2"/>
  <c r="I346" i="2"/>
  <c r="J346" i="2" s="1"/>
  <c r="M345" i="2"/>
  <c r="L345" i="2"/>
  <c r="K345" i="2"/>
  <c r="I345" i="2"/>
  <c r="J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M338" i="2"/>
  <c r="L338" i="2"/>
  <c r="K338" i="2"/>
  <c r="I338" i="2"/>
  <c r="J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M316" i="2"/>
  <c r="L316" i="2"/>
  <c r="K316" i="2"/>
  <c r="I316" i="2"/>
  <c r="J316" i="2" s="1"/>
  <c r="M315" i="2"/>
  <c r="L315" i="2"/>
  <c r="K315" i="2"/>
  <c r="I315" i="2"/>
  <c r="J315" i="2" s="1"/>
  <c r="M314" i="2"/>
  <c r="L314" i="2"/>
  <c r="K314" i="2"/>
  <c r="I314" i="2"/>
  <c r="J314" i="2" s="1"/>
  <c r="I313" i="2"/>
  <c r="J313" i="2" s="1"/>
  <c r="K313" i="2" s="1"/>
  <c r="M312" i="2"/>
  <c r="L312" i="2"/>
  <c r="K312" i="2"/>
  <c r="I312" i="2"/>
  <c r="J312" i="2" s="1"/>
  <c r="M311" i="2"/>
  <c r="L311" i="2"/>
  <c r="K311" i="2"/>
  <c r="I311" i="2"/>
  <c r="J311" i="2" s="1"/>
  <c r="M310" i="2"/>
  <c r="L310" i="2"/>
  <c r="K310" i="2"/>
  <c r="I310" i="2"/>
  <c r="J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M306" i="2"/>
  <c r="L306" i="2"/>
  <c r="K306" i="2"/>
  <c r="I306" i="2"/>
  <c r="J306" i="2" s="1"/>
  <c r="I305" i="2"/>
  <c r="J305" i="2" s="1"/>
  <c r="K305" i="2" s="1"/>
  <c r="I304" i="2"/>
  <c r="J304" i="2" s="1"/>
  <c r="K304" i="2" s="1"/>
  <c r="M303" i="2"/>
  <c r="L303" i="2"/>
  <c r="K303" i="2"/>
  <c r="I303" i="2"/>
  <c r="J303" i="2" s="1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M296" i="2"/>
  <c r="L296" i="2"/>
  <c r="K296" i="2"/>
  <c r="I296" i="2"/>
  <c r="J296" i="2" s="1"/>
  <c r="I295" i="2"/>
  <c r="J295" i="2" s="1"/>
  <c r="K295" i="2" s="1"/>
  <c r="M294" i="2"/>
  <c r="L294" i="2"/>
  <c r="K294" i="2"/>
  <c r="I294" i="2"/>
  <c r="J294" i="2" s="1"/>
  <c r="I293" i="2"/>
  <c r="J293" i="2" s="1"/>
  <c r="K293" i="2" s="1"/>
  <c r="E577" i="1"/>
  <c r="F577" i="1"/>
  <c r="G577" i="1"/>
  <c r="H577" i="1"/>
  <c r="D577" i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K381" i="1"/>
  <c r="I381" i="1"/>
  <c r="J381" i="1" s="1"/>
  <c r="M380" i="1"/>
  <c r="L380" i="1"/>
  <c r="I380" i="1"/>
  <c r="J380" i="1" s="1"/>
  <c r="K380" i="1" s="1"/>
  <c r="M379" i="1"/>
  <c r="L379" i="1"/>
  <c r="K379" i="1"/>
  <c r="I379" i="1"/>
  <c r="J379" i="1" s="1"/>
  <c r="M378" i="1"/>
  <c r="L378" i="1"/>
  <c r="K378" i="1"/>
  <c r="I378" i="1"/>
  <c r="J378" i="1" s="1"/>
  <c r="M377" i="1"/>
  <c r="L377" i="1"/>
  <c r="I377" i="1"/>
  <c r="J377" i="1" s="1"/>
  <c r="K377" i="1" s="1"/>
  <c r="M376" i="1"/>
  <c r="L376" i="1"/>
  <c r="K376" i="1"/>
  <c r="I376" i="1"/>
  <c r="J376" i="1" s="1"/>
  <c r="M375" i="1"/>
  <c r="L375" i="1"/>
  <c r="I375" i="1"/>
  <c r="J375" i="1" s="1"/>
  <c r="K375" i="1" s="1"/>
  <c r="M374" i="1"/>
  <c r="L374" i="1"/>
  <c r="K374" i="1"/>
  <c r="I374" i="1"/>
  <c r="J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K367" i="1"/>
  <c r="I367" i="1"/>
  <c r="J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K364" i="1"/>
  <c r="I364" i="1"/>
  <c r="J364" i="1" s="1"/>
  <c r="M363" i="1"/>
  <c r="L363" i="1"/>
  <c r="K363" i="1"/>
  <c r="I363" i="1"/>
  <c r="J363" i="1" s="1"/>
  <c r="M362" i="1"/>
  <c r="L362" i="1"/>
  <c r="K362" i="1"/>
  <c r="I362" i="1"/>
  <c r="J362" i="1" s="1"/>
  <c r="M361" i="1"/>
  <c r="L361" i="1"/>
  <c r="K361" i="1"/>
  <c r="I361" i="1"/>
  <c r="J361" i="1" s="1"/>
  <c r="M360" i="1"/>
  <c r="L360" i="1"/>
  <c r="K360" i="1"/>
  <c r="I360" i="1"/>
  <c r="J360" i="1" s="1"/>
  <c r="M359" i="1"/>
  <c r="L359" i="1"/>
  <c r="K359" i="1"/>
  <c r="I359" i="1"/>
  <c r="J359" i="1" s="1"/>
  <c r="M358" i="1"/>
  <c r="L358" i="1"/>
  <c r="K358" i="1"/>
  <c r="I358" i="1"/>
  <c r="J358" i="1" s="1"/>
  <c r="M357" i="1"/>
  <c r="L357" i="1"/>
  <c r="K357" i="1"/>
  <c r="I357" i="1"/>
  <c r="J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K352" i="1"/>
  <c r="I352" i="1"/>
  <c r="J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K342" i="1"/>
  <c r="I342" i="1"/>
  <c r="J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K339" i="1"/>
  <c r="I339" i="1"/>
  <c r="J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K336" i="1"/>
  <c r="I336" i="1"/>
  <c r="J336" i="1" s="1"/>
  <c r="M335" i="1"/>
  <c r="L335" i="1"/>
  <c r="I335" i="1"/>
  <c r="J335" i="1" s="1"/>
  <c r="K335" i="1" s="1"/>
  <c r="M334" i="1"/>
  <c r="L334" i="1"/>
  <c r="K334" i="1"/>
  <c r="I334" i="1"/>
  <c r="J334" i="1" s="1"/>
  <c r="M333" i="1"/>
  <c r="L333" i="1"/>
  <c r="I333" i="1"/>
  <c r="J333" i="1" s="1"/>
  <c r="K333" i="1" s="1"/>
  <c r="M332" i="1"/>
  <c r="L332" i="1"/>
  <c r="K332" i="1"/>
  <c r="I332" i="1"/>
  <c r="J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K327" i="1"/>
  <c r="I327" i="1"/>
  <c r="J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K324" i="1"/>
  <c r="I324" i="1"/>
  <c r="J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K318" i="1"/>
  <c r="I318" i="1"/>
  <c r="J318" i="1" s="1"/>
  <c r="M317" i="1"/>
  <c r="L317" i="1"/>
  <c r="I317" i="1"/>
  <c r="J317" i="1" s="1"/>
  <c r="K317" i="1" s="1"/>
  <c r="M316" i="1"/>
  <c r="L316" i="1"/>
  <c r="K316" i="1"/>
  <c r="I316" i="1"/>
  <c r="J316" i="1" s="1"/>
  <c r="M315" i="1"/>
  <c r="L315" i="1"/>
  <c r="K315" i="1"/>
  <c r="I315" i="1"/>
  <c r="J315" i="1" s="1"/>
  <c r="M314" i="1"/>
  <c r="L314" i="1"/>
  <c r="K314" i="1"/>
  <c r="I314" i="1"/>
  <c r="J314" i="1" s="1"/>
  <c r="M313" i="1"/>
  <c r="L313" i="1"/>
  <c r="I313" i="1"/>
  <c r="J313" i="1" s="1"/>
  <c r="K313" i="1" s="1"/>
  <c r="M312" i="1"/>
  <c r="L312" i="1"/>
  <c r="K312" i="1"/>
  <c r="I312" i="1"/>
  <c r="J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K308" i="1"/>
  <c r="I308" i="1"/>
  <c r="J308" i="1" s="1"/>
  <c r="M307" i="1"/>
  <c r="L307" i="1"/>
  <c r="K307" i="1"/>
  <c r="J307" i="1"/>
  <c r="I307" i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K303" i="1"/>
  <c r="I303" i="1"/>
  <c r="J303" i="1" s="1"/>
  <c r="M302" i="1"/>
  <c r="L302" i="1"/>
  <c r="K302" i="1"/>
  <c r="I302" i="1"/>
  <c r="J302" i="1" s="1"/>
  <c r="M301" i="1"/>
  <c r="L301" i="1"/>
  <c r="K301" i="1"/>
  <c r="I301" i="1"/>
  <c r="J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K296" i="1"/>
  <c r="I296" i="1"/>
  <c r="J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J283" i="1"/>
  <c r="K283" i="1" s="1"/>
  <c r="I283" i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K279" i="1"/>
  <c r="I279" i="1"/>
  <c r="J279" i="1" s="1"/>
  <c r="M278" i="1"/>
  <c r="L278" i="1"/>
  <c r="I278" i="1"/>
  <c r="J278" i="1" s="1"/>
  <c r="K278" i="1" s="1"/>
  <c r="M277" i="1"/>
  <c r="L277" i="1"/>
  <c r="K277" i="1"/>
  <c r="I277" i="1"/>
  <c r="J277" i="1" s="1"/>
  <c r="M276" i="1"/>
  <c r="L276" i="1"/>
  <c r="K276" i="1"/>
  <c r="I276" i="1"/>
  <c r="J276" i="1" s="1"/>
  <c r="M275" i="1"/>
  <c r="L275" i="1"/>
  <c r="K275" i="1"/>
  <c r="I275" i="1"/>
  <c r="J275" i="1" s="1"/>
  <c r="M274" i="1"/>
  <c r="L274" i="1"/>
  <c r="K274" i="1"/>
  <c r="I274" i="1"/>
  <c r="J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K270" i="1"/>
  <c r="I270" i="1"/>
  <c r="J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K266" i="1"/>
  <c r="I266" i="1"/>
  <c r="J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K262" i="1"/>
  <c r="I262" i="1"/>
  <c r="J262" i="1" s="1"/>
  <c r="M261" i="1"/>
  <c r="L261" i="1"/>
  <c r="K261" i="1"/>
  <c r="I261" i="1"/>
  <c r="J261" i="1" s="1"/>
  <c r="M260" i="1"/>
  <c r="L260" i="1"/>
  <c r="K260" i="1"/>
  <c r="I260" i="1"/>
  <c r="J260" i="1" s="1"/>
  <c r="M259" i="1"/>
  <c r="L259" i="1"/>
  <c r="I259" i="1"/>
  <c r="J259" i="1" s="1"/>
  <c r="K259" i="1" s="1"/>
  <c r="M258" i="1"/>
  <c r="L258" i="1"/>
  <c r="K258" i="1"/>
  <c r="I258" i="1"/>
  <c r="J258" i="1" s="1"/>
  <c r="M257" i="1"/>
  <c r="L257" i="1"/>
  <c r="I257" i="1"/>
  <c r="J257" i="1" s="1"/>
  <c r="K257" i="1" s="1"/>
  <c r="M256" i="1"/>
  <c r="L256" i="1"/>
  <c r="K256" i="1"/>
  <c r="I256" i="1"/>
  <c r="J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K250" i="1"/>
  <c r="I250" i="1"/>
  <c r="J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K247" i="1"/>
  <c r="I247" i="1"/>
  <c r="J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K231" i="1"/>
  <c r="I231" i="1"/>
  <c r="J231" i="1" s="1"/>
  <c r="M230" i="1"/>
  <c r="L230" i="1"/>
  <c r="K230" i="1"/>
  <c r="I230" i="1"/>
  <c r="J230" i="1" s="1"/>
  <c r="M229" i="1"/>
  <c r="L229" i="1"/>
  <c r="I229" i="1"/>
  <c r="J229" i="1" s="1"/>
  <c r="K229" i="1" s="1"/>
  <c r="M228" i="1"/>
  <c r="L228" i="1"/>
  <c r="K228" i="1"/>
  <c r="I228" i="1"/>
  <c r="J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K218" i="1"/>
  <c r="I218" i="1"/>
  <c r="J218" i="1" s="1"/>
  <c r="E43" i="1" l="1"/>
  <c r="F43" i="1"/>
  <c r="G43" i="1"/>
  <c r="H43" i="1"/>
  <c r="D43" i="1"/>
  <c r="E42" i="2"/>
  <c r="F42" i="2"/>
  <c r="G42" i="2"/>
  <c r="H42" i="2"/>
  <c r="D42" i="2"/>
  <c r="E24" i="4"/>
  <c r="F24" i="4"/>
  <c r="G24" i="4"/>
  <c r="H24" i="4"/>
  <c r="D24" i="4"/>
  <c r="E44" i="5"/>
  <c r="F44" i="5"/>
  <c r="G44" i="5"/>
  <c r="H44" i="5"/>
  <c r="D44" i="5"/>
  <c r="M87" i="5"/>
  <c r="L87" i="5"/>
  <c r="K87" i="5"/>
  <c r="I87" i="5"/>
  <c r="J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I22" i="5"/>
  <c r="J22" i="5" s="1"/>
  <c r="K22" i="5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M61" i="4"/>
  <c r="L61" i="4"/>
  <c r="K61" i="4"/>
  <c r="I61" i="4"/>
  <c r="J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M55" i="4"/>
  <c r="L55" i="4"/>
  <c r="K55" i="4"/>
  <c r="I55" i="4"/>
  <c r="J55" i="4" s="1"/>
  <c r="I54" i="4"/>
  <c r="J54" i="4" s="1"/>
  <c r="K54" i="4" s="1"/>
  <c r="M53" i="4"/>
  <c r="L53" i="4"/>
  <c r="K53" i="4"/>
  <c r="I53" i="4"/>
  <c r="J53" i="4" s="1"/>
  <c r="I52" i="4"/>
  <c r="J52" i="4" s="1"/>
  <c r="K5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I31" i="4"/>
  <c r="J31" i="4" s="1"/>
  <c r="K31" i="4" s="1"/>
  <c r="I30" i="4"/>
  <c r="M14" i="4"/>
  <c r="L14" i="4"/>
  <c r="K14" i="4"/>
  <c r="I14" i="4"/>
  <c r="J14" i="4" s="1"/>
  <c r="I13" i="4"/>
  <c r="J13" i="4" s="1"/>
  <c r="K13" i="4" s="1"/>
  <c r="I12" i="4"/>
  <c r="J12" i="4" s="1"/>
  <c r="K12" i="4" s="1"/>
  <c r="I11" i="4"/>
  <c r="J11" i="4" s="1"/>
  <c r="M39" i="2"/>
  <c r="L39" i="2"/>
  <c r="K39" i="2"/>
  <c r="I39" i="2"/>
  <c r="J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M575" i="1"/>
  <c r="L575" i="1"/>
  <c r="I575" i="1"/>
  <c r="J575" i="1" s="1"/>
  <c r="K575" i="1" s="1"/>
  <c r="M574" i="1"/>
  <c r="L574" i="1"/>
  <c r="I574" i="1"/>
  <c r="J574" i="1" s="1"/>
  <c r="K574" i="1" s="1"/>
  <c r="M573" i="1"/>
  <c r="L573" i="1"/>
  <c r="I573" i="1"/>
  <c r="J573" i="1" s="1"/>
  <c r="K573" i="1" s="1"/>
  <c r="M572" i="1"/>
  <c r="L572" i="1"/>
  <c r="I572" i="1"/>
  <c r="J572" i="1" s="1"/>
  <c r="K572" i="1" s="1"/>
  <c r="M571" i="1"/>
  <c r="L571" i="1"/>
  <c r="I571" i="1"/>
  <c r="J571" i="1" s="1"/>
  <c r="K571" i="1" s="1"/>
  <c r="M570" i="1"/>
  <c r="L570" i="1"/>
  <c r="I570" i="1"/>
  <c r="J570" i="1" s="1"/>
  <c r="K570" i="1" s="1"/>
  <c r="M569" i="1"/>
  <c r="L569" i="1"/>
  <c r="I569" i="1"/>
  <c r="J569" i="1" s="1"/>
  <c r="K569" i="1" s="1"/>
  <c r="M568" i="1"/>
  <c r="L568" i="1"/>
  <c r="I568" i="1"/>
  <c r="J568" i="1" s="1"/>
  <c r="K568" i="1" s="1"/>
  <c r="M567" i="1"/>
  <c r="L567" i="1"/>
  <c r="I567" i="1"/>
  <c r="J567" i="1" s="1"/>
  <c r="K567" i="1" s="1"/>
  <c r="M566" i="1"/>
  <c r="L566" i="1"/>
  <c r="K566" i="1"/>
  <c r="I566" i="1"/>
  <c r="J566" i="1" s="1"/>
  <c r="M565" i="1"/>
  <c r="L565" i="1"/>
  <c r="K565" i="1"/>
  <c r="I565" i="1"/>
  <c r="J565" i="1" s="1"/>
  <c r="M564" i="1"/>
  <c r="L564" i="1"/>
  <c r="K564" i="1"/>
  <c r="I564" i="1"/>
  <c r="J564" i="1" s="1"/>
  <c r="M563" i="1"/>
  <c r="L563" i="1"/>
  <c r="I563" i="1"/>
  <c r="J563" i="1" s="1"/>
  <c r="K563" i="1" s="1"/>
  <c r="M562" i="1"/>
  <c r="L562" i="1"/>
  <c r="I562" i="1"/>
  <c r="J562" i="1" s="1"/>
  <c r="K562" i="1" s="1"/>
  <c r="M561" i="1"/>
  <c r="L561" i="1"/>
  <c r="I561" i="1"/>
  <c r="J561" i="1" s="1"/>
  <c r="K561" i="1" s="1"/>
  <c r="M560" i="1"/>
  <c r="L560" i="1"/>
  <c r="I560" i="1"/>
  <c r="J560" i="1" s="1"/>
  <c r="K560" i="1" s="1"/>
  <c r="M559" i="1"/>
  <c r="L559" i="1"/>
  <c r="I559" i="1"/>
  <c r="J559" i="1" s="1"/>
  <c r="K559" i="1" s="1"/>
  <c r="M558" i="1"/>
  <c r="L558" i="1"/>
  <c r="K558" i="1"/>
  <c r="I558" i="1"/>
  <c r="J558" i="1" s="1"/>
  <c r="M557" i="1"/>
  <c r="L557" i="1"/>
  <c r="I557" i="1"/>
  <c r="J557" i="1" s="1"/>
  <c r="K557" i="1" s="1"/>
  <c r="M556" i="1"/>
  <c r="L556" i="1"/>
  <c r="I556" i="1"/>
  <c r="J556" i="1" s="1"/>
  <c r="K556" i="1" s="1"/>
  <c r="M555" i="1"/>
  <c r="L555" i="1"/>
  <c r="K555" i="1"/>
  <c r="I555" i="1"/>
  <c r="J555" i="1" s="1"/>
  <c r="M554" i="1"/>
  <c r="L554" i="1"/>
  <c r="I554" i="1"/>
  <c r="J554" i="1" s="1"/>
  <c r="K554" i="1" s="1"/>
  <c r="M553" i="1"/>
  <c r="L553" i="1"/>
  <c r="K553" i="1"/>
  <c r="I553" i="1"/>
  <c r="J553" i="1" s="1"/>
  <c r="M552" i="1"/>
  <c r="L552" i="1"/>
  <c r="I552" i="1"/>
  <c r="J552" i="1" s="1"/>
  <c r="K552" i="1" s="1"/>
  <c r="M551" i="1"/>
  <c r="L551" i="1"/>
  <c r="K551" i="1"/>
  <c r="I551" i="1"/>
  <c r="J551" i="1" s="1"/>
  <c r="M550" i="1"/>
  <c r="L550" i="1"/>
  <c r="I550" i="1"/>
  <c r="J550" i="1" s="1"/>
  <c r="K550" i="1" s="1"/>
  <c r="M549" i="1"/>
  <c r="L549" i="1"/>
  <c r="I549" i="1"/>
  <c r="J549" i="1" s="1"/>
  <c r="K549" i="1" s="1"/>
  <c r="M548" i="1"/>
  <c r="L548" i="1"/>
  <c r="I548" i="1"/>
  <c r="J548" i="1" s="1"/>
  <c r="K548" i="1" s="1"/>
  <c r="M547" i="1"/>
  <c r="L547" i="1"/>
  <c r="I547" i="1"/>
  <c r="J547" i="1" s="1"/>
  <c r="K547" i="1" s="1"/>
  <c r="M546" i="1"/>
  <c r="L546" i="1"/>
  <c r="I546" i="1"/>
  <c r="J546" i="1" s="1"/>
  <c r="K546" i="1" s="1"/>
  <c r="M545" i="1"/>
  <c r="L545" i="1"/>
  <c r="I545" i="1"/>
  <c r="J545" i="1" s="1"/>
  <c r="K545" i="1" s="1"/>
  <c r="M544" i="1"/>
  <c r="L544" i="1"/>
  <c r="I544" i="1"/>
  <c r="J544" i="1" s="1"/>
  <c r="K544" i="1" s="1"/>
  <c r="M543" i="1"/>
  <c r="L543" i="1"/>
  <c r="I543" i="1"/>
  <c r="J543" i="1" s="1"/>
  <c r="K543" i="1" s="1"/>
  <c r="M542" i="1"/>
  <c r="L542" i="1"/>
  <c r="I542" i="1"/>
  <c r="J542" i="1" s="1"/>
  <c r="K542" i="1" s="1"/>
  <c r="M541" i="1"/>
  <c r="L541" i="1"/>
  <c r="I541" i="1"/>
  <c r="J541" i="1" s="1"/>
  <c r="K541" i="1" s="1"/>
  <c r="M540" i="1"/>
  <c r="L540" i="1"/>
  <c r="I540" i="1"/>
  <c r="J540" i="1" s="1"/>
  <c r="K540" i="1" s="1"/>
  <c r="M539" i="1"/>
  <c r="L539" i="1"/>
  <c r="I539" i="1"/>
  <c r="J539" i="1" s="1"/>
  <c r="K539" i="1" s="1"/>
  <c r="M538" i="1"/>
  <c r="L538" i="1"/>
  <c r="K538" i="1"/>
  <c r="I538" i="1"/>
  <c r="J538" i="1" s="1"/>
  <c r="M537" i="1"/>
  <c r="L537" i="1"/>
  <c r="I537" i="1"/>
  <c r="J537" i="1" s="1"/>
  <c r="K537" i="1" s="1"/>
  <c r="M536" i="1"/>
  <c r="L536" i="1"/>
  <c r="K536" i="1"/>
  <c r="I536" i="1"/>
  <c r="J536" i="1" s="1"/>
  <c r="M535" i="1"/>
  <c r="L535" i="1"/>
  <c r="I535" i="1"/>
  <c r="J535" i="1" s="1"/>
  <c r="K535" i="1" s="1"/>
  <c r="M534" i="1"/>
  <c r="L534" i="1"/>
  <c r="I534" i="1"/>
  <c r="J534" i="1" s="1"/>
  <c r="K534" i="1" s="1"/>
  <c r="M533" i="1"/>
  <c r="L533" i="1"/>
  <c r="K533" i="1"/>
  <c r="I533" i="1"/>
  <c r="J533" i="1" s="1"/>
  <c r="M532" i="1"/>
  <c r="L532" i="1"/>
  <c r="I532" i="1"/>
  <c r="J532" i="1" s="1"/>
  <c r="K532" i="1" s="1"/>
  <c r="M531" i="1"/>
  <c r="L531" i="1"/>
  <c r="I531" i="1"/>
  <c r="J531" i="1" s="1"/>
  <c r="K531" i="1" s="1"/>
  <c r="M530" i="1"/>
  <c r="L530" i="1"/>
  <c r="I530" i="1"/>
  <c r="J530" i="1" s="1"/>
  <c r="K530" i="1" s="1"/>
  <c r="M529" i="1"/>
  <c r="L529" i="1"/>
  <c r="I529" i="1"/>
  <c r="J529" i="1" s="1"/>
  <c r="K529" i="1" s="1"/>
  <c r="M528" i="1"/>
  <c r="L528" i="1"/>
  <c r="I528" i="1"/>
  <c r="J528" i="1" s="1"/>
  <c r="K528" i="1" s="1"/>
  <c r="M527" i="1"/>
  <c r="L527" i="1"/>
  <c r="I527" i="1"/>
  <c r="J527" i="1" s="1"/>
  <c r="K527" i="1" s="1"/>
  <c r="M526" i="1"/>
  <c r="L526" i="1"/>
  <c r="I526" i="1"/>
  <c r="J526" i="1" s="1"/>
  <c r="K526" i="1" s="1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K514" i="1"/>
  <c r="I514" i="1"/>
  <c r="J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K509" i="1"/>
  <c r="I509" i="1"/>
  <c r="J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K499" i="1"/>
  <c r="I499" i="1"/>
  <c r="J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K491" i="1"/>
  <c r="I491" i="1"/>
  <c r="J491" i="1" s="1"/>
  <c r="M490" i="1"/>
  <c r="L490" i="1"/>
  <c r="I490" i="1"/>
  <c r="J490" i="1" s="1"/>
  <c r="K490" i="1" s="1"/>
  <c r="M489" i="1"/>
  <c r="L489" i="1"/>
  <c r="K489" i="1"/>
  <c r="I489" i="1"/>
  <c r="J489" i="1" s="1"/>
  <c r="M488" i="1"/>
  <c r="L488" i="1"/>
  <c r="I488" i="1"/>
  <c r="J488" i="1" s="1"/>
  <c r="K488" i="1" s="1"/>
  <c r="M487" i="1"/>
  <c r="L487" i="1"/>
  <c r="K487" i="1"/>
  <c r="I487" i="1"/>
  <c r="J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1" i="1"/>
  <c r="L41" i="1"/>
  <c r="K41" i="1"/>
  <c r="I41" i="1"/>
  <c r="J41" i="1" s="1"/>
  <c r="M40" i="1"/>
  <c r="L40" i="1"/>
  <c r="K40" i="1"/>
  <c r="I40" i="1"/>
  <c r="J40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K37" i="1"/>
  <c r="I37" i="1"/>
  <c r="J37" i="1" s="1"/>
  <c r="M36" i="1"/>
  <c r="L36" i="1"/>
  <c r="I36" i="1"/>
  <c r="J36" i="1" s="1"/>
  <c r="K36" i="1" s="1"/>
  <c r="M35" i="1"/>
  <c r="L35" i="1"/>
  <c r="I35" i="1"/>
  <c r="J35" i="1" s="1"/>
  <c r="K35" i="1" s="1"/>
  <c r="M34" i="1"/>
  <c r="L34" i="1"/>
  <c r="I34" i="1"/>
  <c r="J34" i="1" s="1"/>
  <c r="K34" i="1" s="1"/>
  <c r="M33" i="1"/>
  <c r="L33" i="1"/>
  <c r="K33" i="1"/>
  <c r="I33" i="1"/>
  <c r="J3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J30" i="4" l="1"/>
  <c r="K11" i="4"/>
  <c r="I80" i="5"/>
  <c r="J80" i="5" s="1"/>
  <c r="K80" i="5" s="1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M37" i="5"/>
  <c r="L37" i="5"/>
  <c r="K37" i="5"/>
  <c r="I37" i="5"/>
  <c r="J37" i="5" s="1"/>
  <c r="I36" i="5"/>
  <c r="J36" i="5" s="1"/>
  <c r="K36" i="5" s="1"/>
  <c r="M35" i="5"/>
  <c r="L35" i="5"/>
  <c r="K35" i="5"/>
  <c r="I35" i="5"/>
  <c r="J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M176" i="2"/>
  <c r="L176" i="2"/>
  <c r="K176" i="2"/>
  <c r="I176" i="2"/>
  <c r="J176" i="2" s="1"/>
  <c r="I175" i="2"/>
  <c r="J175" i="2" s="1"/>
  <c r="K175" i="2" s="1"/>
  <c r="I174" i="2"/>
  <c r="J174" i="2" s="1"/>
  <c r="K174" i="2" s="1"/>
  <c r="M173" i="2"/>
  <c r="L173" i="2"/>
  <c r="K173" i="2"/>
  <c r="I173" i="2"/>
  <c r="J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M147" i="2"/>
  <c r="L147" i="2"/>
  <c r="K147" i="2"/>
  <c r="I147" i="2"/>
  <c r="J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K172" i="1"/>
  <c r="I172" i="1"/>
  <c r="J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K30" i="4" l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I102" i="2"/>
  <c r="I101" i="2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40" i="2"/>
  <c r="J40" i="2" s="1"/>
  <c r="K40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23" i="2"/>
  <c r="J23" i="2" s="1"/>
  <c r="K23" i="2" s="1"/>
  <c r="I22" i="2"/>
  <c r="J22" i="2" s="1"/>
  <c r="K22" i="2" s="1"/>
  <c r="M14" i="2"/>
  <c r="L14" i="2"/>
  <c r="K14" i="2"/>
  <c r="I14" i="2"/>
  <c r="J14" i="2" s="1"/>
  <c r="M13" i="2"/>
  <c r="L13" i="2"/>
  <c r="K13" i="2"/>
  <c r="I13" i="2"/>
  <c r="J13" i="2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I19" i="4"/>
  <c r="J19" i="4" s="1"/>
  <c r="K19" i="4" s="1"/>
  <c r="I18" i="4"/>
  <c r="J18" i="4" s="1"/>
  <c r="K18" i="4" s="1"/>
  <c r="I17" i="4"/>
  <c r="J17" i="4" s="1"/>
  <c r="K17" i="4" s="1"/>
  <c r="I16" i="4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M77" i="4"/>
  <c r="L77" i="4"/>
  <c r="K77" i="4"/>
  <c r="I77" i="4"/>
  <c r="J77" i="4" s="1"/>
  <c r="I76" i="4"/>
  <c r="J76" i="4" s="1"/>
  <c r="K76" i="4" s="1"/>
  <c r="I75" i="4"/>
  <c r="J75" i="4" s="1"/>
  <c r="K75" i="4" s="1"/>
  <c r="I74" i="4"/>
  <c r="J74" i="4" s="1"/>
  <c r="K74" i="4" s="1"/>
  <c r="M23" i="1"/>
  <c r="L23" i="1"/>
  <c r="I23" i="1"/>
  <c r="J23" i="1" s="1"/>
  <c r="K23" i="1" s="1"/>
  <c r="M22" i="1"/>
  <c r="L22" i="1"/>
  <c r="I22" i="1"/>
  <c r="M21" i="1"/>
  <c r="L21" i="1"/>
  <c r="I21" i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K17" i="1"/>
  <c r="I17" i="1"/>
  <c r="J17" i="1" s="1"/>
  <c r="J78" i="4" l="1"/>
  <c r="I86" i="4"/>
  <c r="J101" i="2"/>
  <c r="I42" i="2"/>
  <c r="J22" i="1"/>
  <c r="I43" i="1"/>
  <c r="J103" i="2"/>
  <c r="J16" i="4"/>
  <c r="I24" i="4"/>
  <c r="J102" i="2"/>
  <c r="J24" i="2"/>
  <c r="J42" i="2" s="1"/>
  <c r="J21" i="1"/>
  <c r="M12" i="2"/>
  <c r="L12" i="2"/>
  <c r="K12" i="2"/>
  <c r="I12" i="2"/>
  <c r="J12" i="2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K78" i="4" l="1"/>
  <c r="J86" i="4"/>
  <c r="K101" i="2"/>
  <c r="K16" i="4"/>
  <c r="J24" i="4"/>
  <c r="K22" i="1"/>
  <c r="J43" i="1"/>
  <c r="K103" i="2"/>
  <c r="K24" i="2"/>
  <c r="K102" i="2"/>
  <c r="K21" i="1"/>
  <c r="M6" i="5"/>
  <c r="M6" i="4"/>
  <c r="M6" i="3"/>
  <c r="M6" i="2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M56" i="2"/>
  <c r="L56" i="2"/>
  <c r="K56" i="2"/>
  <c r="I56" i="2"/>
  <c r="J56" i="2" s="1"/>
  <c r="I55" i="2"/>
  <c r="J55" i="2" s="1"/>
  <c r="K55" i="2" s="1"/>
  <c r="I54" i="2"/>
  <c r="J54" i="2" s="1"/>
  <c r="K54" i="2" s="1"/>
  <c r="I53" i="2"/>
  <c r="J53" i="2" s="1"/>
  <c r="K53" i="2" s="1"/>
  <c r="M52" i="2"/>
  <c r="L52" i="2"/>
  <c r="K52" i="2"/>
  <c r="I52" i="2"/>
  <c r="J52" i="2" s="1"/>
  <c r="I51" i="2"/>
  <c r="J51" i="2" s="1"/>
  <c r="K51" i="2" s="1"/>
  <c r="I50" i="2"/>
  <c r="J50" i="2" s="1"/>
  <c r="K50" i="2" s="1"/>
  <c r="M16" i="1"/>
  <c r="L16" i="1"/>
  <c r="M15" i="1"/>
  <c r="L15" i="1"/>
  <c r="K15" i="1"/>
  <c r="M14" i="1"/>
  <c r="L14" i="1"/>
  <c r="M13" i="1"/>
  <c r="L13" i="1"/>
  <c r="M12" i="1"/>
  <c r="L12" i="1"/>
  <c r="M11" i="1"/>
  <c r="L11" i="1"/>
  <c r="M71" i="5" l="1"/>
  <c r="M67" i="5"/>
  <c r="M57" i="5"/>
  <c r="M58" i="5"/>
  <c r="M70" i="5"/>
  <c r="M60" i="5"/>
  <c r="M63" i="5"/>
  <c r="M56" i="5"/>
  <c r="M61" i="5"/>
  <c r="M69" i="5"/>
  <c r="M68" i="5"/>
  <c r="M55" i="5"/>
  <c r="M82" i="5"/>
  <c r="M85" i="5"/>
  <c r="M73" i="5"/>
  <c r="M74" i="5"/>
  <c r="M72" i="5"/>
  <c r="M75" i="5"/>
  <c r="M47" i="4"/>
  <c r="M43" i="4"/>
  <c r="M40" i="4"/>
  <c r="M34" i="4"/>
  <c r="M33" i="4"/>
  <c r="M42" i="4"/>
  <c r="M45" i="4"/>
  <c r="M32" i="4"/>
  <c r="M38" i="4"/>
  <c r="M44" i="4"/>
  <c r="M56" i="4"/>
  <c r="M59" i="4"/>
  <c r="M52" i="4"/>
  <c r="M63" i="4"/>
  <c r="M58" i="4"/>
  <c r="M51" i="4"/>
  <c r="M54" i="4"/>
  <c r="M57" i="4"/>
  <c r="M75" i="4"/>
  <c r="M491" i="2"/>
  <c r="M464" i="2"/>
  <c r="M461" i="2"/>
  <c r="M431" i="2"/>
  <c r="M390" i="2"/>
  <c r="M383" i="2"/>
  <c r="M380" i="2"/>
  <c r="M360" i="2"/>
  <c r="M347" i="2"/>
  <c r="M337" i="2"/>
  <c r="M300" i="2"/>
  <c r="M293" i="2"/>
  <c r="M487" i="2"/>
  <c r="M477" i="2"/>
  <c r="M454" i="2"/>
  <c r="M434" i="2"/>
  <c r="M424" i="2"/>
  <c r="M406" i="2"/>
  <c r="M403" i="2"/>
  <c r="M373" i="2"/>
  <c r="M344" i="2"/>
  <c r="M333" i="2"/>
  <c r="M326" i="2"/>
  <c r="M319" i="2"/>
  <c r="M484" i="2"/>
  <c r="M330" i="2"/>
  <c r="M483" i="2"/>
  <c r="M440" i="2"/>
  <c r="M417" i="2"/>
  <c r="M413" i="2"/>
  <c r="M376" i="2"/>
  <c r="M363" i="2"/>
  <c r="M356" i="2"/>
  <c r="M350" i="2"/>
  <c r="M340" i="2"/>
  <c r="M322" i="2"/>
  <c r="M490" i="2"/>
  <c r="M430" i="2"/>
  <c r="M420" i="2"/>
  <c r="M399" i="2"/>
  <c r="M396" i="2"/>
  <c r="M389" i="2"/>
  <c r="M359" i="2"/>
  <c r="M336" i="2"/>
  <c r="M329" i="2"/>
  <c r="M299" i="2"/>
  <c r="M486" i="2"/>
  <c r="M473" i="2"/>
  <c r="M443" i="2"/>
  <c r="M423" i="2"/>
  <c r="M409" i="2"/>
  <c r="M402" i="2"/>
  <c r="M382" i="2"/>
  <c r="M366" i="2"/>
  <c r="M343" i="2"/>
  <c r="M332" i="2"/>
  <c r="M325" i="2"/>
  <c r="M441" i="2"/>
  <c r="M453" i="2"/>
  <c r="M433" i="2"/>
  <c r="M416" i="2"/>
  <c r="M392" i="2"/>
  <c r="M385" i="2"/>
  <c r="M369" i="2"/>
  <c r="M349" i="2"/>
  <c r="M339" i="2"/>
  <c r="M321" i="2"/>
  <c r="M318" i="2"/>
  <c r="M302" i="2"/>
  <c r="M295" i="2"/>
  <c r="M468" i="2"/>
  <c r="M414" i="2"/>
  <c r="M313" i="2"/>
  <c r="M482" i="2"/>
  <c r="M466" i="2"/>
  <c r="M456" i="2"/>
  <c r="M449" i="2"/>
  <c r="M429" i="2"/>
  <c r="M426" i="2"/>
  <c r="M419" i="2"/>
  <c r="M412" i="2"/>
  <c r="M405" i="2"/>
  <c r="M395" i="2"/>
  <c r="M388" i="2"/>
  <c r="M362" i="2"/>
  <c r="M335" i="2"/>
  <c r="M328" i="2"/>
  <c r="M305" i="2"/>
  <c r="M298" i="2"/>
  <c r="M308" i="2"/>
  <c r="M364" i="2"/>
  <c r="M408" i="2"/>
  <c r="M378" i="2"/>
  <c r="M358" i="2"/>
  <c r="M352" i="2"/>
  <c r="M342" i="2"/>
  <c r="M324" i="2"/>
  <c r="M485" i="2"/>
  <c r="M475" i="2"/>
  <c r="M462" i="2"/>
  <c r="M459" i="2"/>
  <c r="M452" i="2"/>
  <c r="M442" i="2"/>
  <c r="M432" i="2"/>
  <c r="M422" i="2"/>
  <c r="M415" i="2"/>
  <c r="M401" i="2"/>
  <c r="M391" i="2"/>
  <c r="M365" i="2"/>
  <c r="M331" i="2"/>
  <c r="M317" i="2"/>
  <c r="M451" i="2"/>
  <c r="M351" i="2"/>
  <c r="M465" i="2"/>
  <c r="M448" i="2"/>
  <c r="M438" i="2"/>
  <c r="M411" i="2"/>
  <c r="M374" i="2"/>
  <c r="M361" i="2"/>
  <c r="M334" i="2"/>
  <c r="M327" i="2"/>
  <c r="M320" i="2"/>
  <c r="M301" i="2"/>
  <c r="M297" i="2"/>
  <c r="M488" i="2"/>
  <c r="M478" i="2"/>
  <c r="M455" i="2"/>
  <c r="M418" i="2"/>
  <c r="M407" i="2"/>
  <c r="M387" i="2"/>
  <c r="M357" i="2"/>
  <c r="M341" i="2"/>
  <c r="M323" i="2"/>
  <c r="M304" i="2"/>
  <c r="M458" i="2"/>
  <c r="M307" i="2"/>
  <c r="M166" i="2"/>
  <c r="M114" i="2"/>
  <c r="M107" i="2"/>
  <c r="M122" i="2"/>
  <c r="M113" i="2"/>
  <c r="M110" i="2"/>
  <c r="M90" i="2"/>
  <c r="M101" i="2"/>
  <c r="M58" i="2"/>
  <c r="M32" i="2"/>
  <c r="M84" i="5"/>
  <c r="M81" i="5"/>
  <c r="M83" i="5"/>
  <c r="M86" i="5"/>
  <c r="M80" i="5"/>
  <c r="M26" i="5"/>
  <c r="M22" i="5"/>
  <c r="M60" i="4"/>
  <c r="M67" i="4"/>
  <c r="M31" i="4"/>
  <c r="M50" i="4"/>
  <c r="M66" i="4"/>
  <c r="M62" i="4"/>
  <c r="M30" i="4"/>
  <c r="M65" i="4"/>
  <c r="M49" i="4"/>
  <c r="M64" i="4"/>
  <c r="M48" i="4"/>
  <c r="M78" i="4"/>
  <c r="M74" i="4"/>
  <c r="M79" i="4"/>
  <c r="M11" i="4"/>
  <c r="M13" i="4"/>
  <c r="M12" i="4"/>
  <c r="M66" i="2"/>
  <c r="M195" i="2"/>
  <c r="M153" i="2"/>
  <c r="M186" i="2"/>
  <c r="M172" i="2"/>
  <c r="M201" i="2"/>
  <c r="M146" i="2"/>
  <c r="M203" i="2"/>
  <c r="M165" i="2"/>
  <c r="M157" i="2"/>
  <c r="M175" i="2"/>
  <c r="M199" i="2"/>
  <c r="M149" i="2"/>
  <c r="M190" i="2"/>
  <c r="M168" i="2"/>
  <c r="M155" i="2"/>
  <c r="M161" i="2"/>
  <c r="M106" i="2"/>
  <c r="M117" i="2"/>
  <c r="M109" i="2"/>
  <c r="M121" i="2"/>
  <c r="M115" i="2"/>
  <c r="M112" i="2"/>
  <c r="M108" i="2"/>
  <c r="M103" i="2"/>
  <c r="M118" i="2"/>
  <c r="M59" i="2"/>
  <c r="M33" i="2"/>
  <c r="M38" i="2"/>
  <c r="M36" i="2"/>
  <c r="M29" i="2"/>
  <c r="M31" i="2"/>
  <c r="M34" i="2"/>
  <c r="M35" i="2"/>
  <c r="M37" i="2"/>
  <c r="M20" i="2"/>
  <c r="M184" i="2"/>
  <c r="M180" i="2"/>
  <c r="M148" i="2"/>
  <c r="M202" i="2"/>
  <c r="M191" i="2"/>
  <c r="M169" i="2"/>
  <c r="M162" i="2"/>
  <c r="M187" i="2"/>
  <c r="M158" i="2"/>
  <c r="M151" i="2"/>
  <c r="M144" i="2"/>
  <c r="M140" i="2"/>
  <c r="M163" i="2"/>
  <c r="M198" i="2"/>
  <c r="M183" i="2"/>
  <c r="M179" i="2"/>
  <c r="M194" i="2"/>
  <c r="M154" i="2"/>
  <c r="M181" i="2"/>
  <c r="M150" i="2"/>
  <c r="M143" i="2"/>
  <c r="M139" i="2"/>
  <c r="M177" i="2"/>
  <c r="M156" i="2"/>
  <c r="M197" i="2"/>
  <c r="M182" i="2"/>
  <c r="M178" i="2"/>
  <c r="M196" i="2"/>
  <c r="M170" i="2"/>
  <c r="M193" i="2"/>
  <c r="M171" i="2"/>
  <c r="M164" i="2"/>
  <c r="M185" i="2"/>
  <c r="M200" i="2"/>
  <c r="M189" i="2"/>
  <c r="M174" i="2"/>
  <c r="M167" i="2"/>
  <c r="M160" i="2"/>
  <c r="M142" i="2"/>
  <c r="M138" i="2"/>
  <c r="M192" i="2"/>
  <c r="M188" i="2"/>
  <c r="M159" i="2"/>
  <c r="M152" i="2"/>
  <c r="M145" i="2"/>
  <c r="M141" i="2"/>
  <c r="M137" i="2"/>
  <c r="M77" i="5"/>
  <c r="M76" i="5"/>
  <c r="M79" i="5"/>
  <c r="M78" i="5"/>
  <c r="M36" i="5"/>
  <c r="M31" i="5"/>
  <c r="M16" i="4"/>
  <c r="M27" i="2"/>
  <c r="M24" i="2"/>
  <c r="M23" i="2"/>
  <c r="M22" i="2"/>
  <c r="M28" i="2"/>
  <c r="M81" i="4"/>
  <c r="M84" i="4"/>
  <c r="M80" i="4"/>
  <c r="M83" i="4"/>
  <c r="M76" i="4"/>
  <c r="M82" i="4"/>
  <c r="M125" i="2"/>
  <c r="M98" i="2"/>
  <c r="M94" i="2"/>
  <c r="M102" i="2"/>
  <c r="M111" i="2"/>
  <c r="M105" i="2"/>
  <c r="M124" i="2"/>
  <c r="M97" i="2"/>
  <c r="M93" i="2"/>
  <c r="M120" i="2"/>
  <c r="M104" i="2"/>
  <c r="M99" i="2"/>
  <c r="M123" i="2"/>
  <c r="M95" i="2"/>
  <c r="M116" i="2"/>
  <c r="M100" i="2"/>
  <c r="M96" i="2"/>
  <c r="M92" i="2"/>
  <c r="M91" i="2"/>
  <c r="M119" i="2"/>
  <c r="M19" i="4"/>
  <c r="M18" i="4"/>
  <c r="M17" i="4"/>
  <c r="M40" i="2"/>
  <c r="M60" i="2"/>
  <c r="M57" i="2"/>
  <c r="M53" i="2"/>
  <c r="M62" i="2"/>
  <c r="M54" i="2"/>
  <c r="M63" i="2"/>
  <c r="M61" i="2"/>
  <c r="M50" i="2"/>
  <c r="M55" i="2"/>
  <c r="M64" i="2"/>
  <c r="M51" i="2"/>
  <c r="M65" i="2"/>
  <c r="M385" i="1"/>
  <c r="L385" i="1"/>
  <c r="I385" i="1"/>
  <c r="J385" i="1" s="1"/>
  <c r="K385" i="1" s="1"/>
  <c r="M384" i="1"/>
  <c r="L384" i="1"/>
  <c r="I384" i="1"/>
  <c r="J384" i="1" s="1"/>
  <c r="K384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I16" i="1"/>
  <c r="J16" i="1" s="1"/>
  <c r="K16" i="1" s="1"/>
  <c r="I15" i="1"/>
  <c r="J15" i="1" s="1"/>
  <c r="I14" i="1"/>
  <c r="J14" i="1" s="1"/>
  <c r="K14" i="1" s="1"/>
  <c r="I13" i="1"/>
  <c r="J13" i="1" s="1"/>
  <c r="K13" i="1" s="1"/>
  <c r="I12" i="1"/>
  <c r="J12" i="1" s="1"/>
  <c r="K12" i="1" s="1"/>
  <c r="M42" i="5" l="1"/>
  <c r="L42" i="5"/>
  <c r="K42" i="5"/>
  <c r="I42" i="5"/>
  <c r="J42" i="5" s="1"/>
  <c r="M41" i="5"/>
  <c r="L41" i="5"/>
  <c r="K41" i="5"/>
  <c r="I41" i="5"/>
  <c r="J41" i="5" s="1"/>
  <c r="M40" i="5"/>
  <c r="I40" i="5"/>
  <c r="J40" i="5" s="1"/>
  <c r="K40" i="5" s="1"/>
  <c r="M39" i="5"/>
  <c r="I39" i="5"/>
  <c r="J39" i="5" s="1"/>
  <c r="K39" i="5" s="1"/>
  <c r="M38" i="5"/>
  <c r="I38" i="5"/>
  <c r="J38" i="5" s="1"/>
  <c r="K38" i="5" s="1"/>
  <c r="M28" i="5"/>
  <c r="L28" i="5"/>
  <c r="K28" i="5"/>
  <c r="I28" i="5"/>
  <c r="J28" i="5" s="1"/>
  <c r="M27" i="5"/>
  <c r="I27" i="5"/>
  <c r="J27" i="5" s="1"/>
  <c r="K27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73" i="4"/>
  <c r="I73" i="4"/>
  <c r="J73" i="4" s="1"/>
  <c r="K73" i="4" s="1"/>
  <c r="M72" i="4"/>
  <c r="I72" i="4"/>
  <c r="J72" i="4" s="1"/>
  <c r="K72" i="4" s="1"/>
  <c r="M71" i="4"/>
  <c r="I71" i="4"/>
  <c r="M70" i="4"/>
  <c r="I70" i="4"/>
  <c r="M69" i="4"/>
  <c r="I69" i="4"/>
  <c r="J69" i="4" s="1"/>
  <c r="K69" i="4" s="1"/>
  <c r="M68" i="4"/>
  <c r="I68" i="4"/>
  <c r="J68" i="4" s="1"/>
  <c r="K68" i="4" s="1"/>
  <c r="M29" i="4"/>
  <c r="I29" i="4"/>
  <c r="J29" i="4" s="1"/>
  <c r="K29" i="4" s="1"/>
  <c r="M28" i="4"/>
  <c r="I28" i="4"/>
  <c r="J28" i="4" s="1"/>
  <c r="K28" i="4" s="1"/>
  <c r="M72" i="1"/>
  <c r="L72" i="1"/>
  <c r="K72" i="1"/>
  <c r="I72" i="1"/>
  <c r="J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K61" i="1"/>
  <c r="I61" i="1"/>
  <c r="J61" i="1" s="1"/>
  <c r="M60" i="1"/>
  <c r="L60" i="1"/>
  <c r="I60" i="1"/>
  <c r="J60" i="1" s="1"/>
  <c r="K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K55" i="1"/>
  <c r="I55" i="1"/>
  <c r="J55" i="1" s="1"/>
  <c r="M54" i="1"/>
  <c r="L54" i="1"/>
  <c r="I54" i="1"/>
  <c r="J54" i="1" s="1"/>
  <c r="K54" i="1" s="1"/>
  <c r="M53" i="1"/>
  <c r="L53" i="1"/>
  <c r="I53" i="1"/>
  <c r="J53" i="1" s="1"/>
  <c r="K53" i="1" s="1"/>
  <c r="M52" i="1"/>
  <c r="L52" i="1"/>
  <c r="K52" i="1"/>
  <c r="I52" i="1"/>
  <c r="J52" i="1" s="1"/>
  <c r="J71" i="4" l="1"/>
  <c r="I44" i="5"/>
  <c r="J16" i="5"/>
  <c r="J44" i="5" s="1"/>
  <c r="J70" i="4"/>
  <c r="D14" i="3"/>
  <c r="E14" i="3"/>
  <c r="F14" i="3"/>
  <c r="G14" i="3"/>
  <c r="H14" i="3"/>
  <c r="D22" i="3"/>
  <c r="E22" i="3"/>
  <c r="F22" i="3"/>
  <c r="G22" i="3"/>
  <c r="H22" i="3"/>
  <c r="K71" i="4" l="1"/>
  <c r="K16" i="5"/>
  <c r="K70" i="4"/>
  <c r="M15" i="4"/>
  <c r="I15" i="4"/>
  <c r="M10" i="4"/>
  <c r="I10" i="4"/>
  <c r="J10" i="4" s="1"/>
  <c r="K10" i="4" s="1"/>
  <c r="J15" i="4" l="1"/>
  <c r="M505" i="2"/>
  <c r="I505" i="2"/>
  <c r="J505" i="2" s="1"/>
  <c r="K505" i="2" s="1"/>
  <c r="M504" i="2"/>
  <c r="I504" i="2"/>
  <c r="J504" i="2" s="1"/>
  <c r="K504" i="2" s="1"/>
  <c r="M503" i="2"/>
  <c r="I503" i="2"/>
  <c r="J503" i="2" s="1"/>
  <c r="K503" i="2" s="1"/>
  <c r="M502" i="2"/>
  <c r="I502" i="2"/>
  <c r="J502" i="2" s="1"/>
  <c r="K502" i="2" s="1"/>
  <c r="M501" i="2"/>
  <c r="I501" i="2"/>
  <c r="J501" i="2" s="1"/>
  <c r="K501" i="2" s="1"/>
  <c r="M500" i="2"/>
  <c r="I500" i="2"/>
  <c r="J500" i="2" s="1"/>
  <c r="K500" i="2" s="1"/>
  <c r="M499" i="2"/>
  <c r="I499" i="2"/>
  <c r="J499" i="2" s="1"/>
  <c r="K499" i="2" s="1"/>
  <c r="M498" i="2"/>
  <c r="I498" i="2"/>
  <c r="J498" i="2" s="1"/>
  <c r="K498" i="2" s="1"/>
  <c r="M497" i="2"/>
  <c r="I497" i="2"/>
  <c r="J497" i="2" s="1"/>
  <c r="K497" i="2" s="1"/>
  <c r="M496" i="2"/>
  <c r="I496" i="2"/>
  <c r="J496" i="2" s="1"/>
  <c r="K496" i="2" s="1"/>
  <c r="M495" i="2"/>
  <c r="I495" i="2"/>
  <c r="J495" i="2" s="1"/>
  <c r="K495" i="2" s="1"/>
  <c r="M494" i="2"/>
  <c r="I494" i="2"/>
  <c r="J494" i="2" s="1"/>
  <c r="K494" i="2" s="1"/>
  <c r="M493" i="2"/>
  <c r="I493" i="2"/>
  <c r="J493" i="2" s="1"/>
  <c r="K493" i="2" s="1"/>
  <c r="M492" i="2"/>
  <c r="I492" i="2"/>
  <c r="J492" i="2" s="1"/>
  <c r="K492" i="2" s="1"/>
  <c r="M292" i="2"/>
  <c r="I292" i="2"/>
  <c r="J292" i="2" s="1"/>
  <c r="K292" i="2" s="1"/>
  <c r="M291" i="2"/>
  <c r="I291" i="2"/>
  <c r="J291" i="2" s="1"/>
  <c r="K291" i="2" s="1"/>
  <c r="M290" i="2"/>
  <c r="I290" i="2"/>
  <c r="J290" i="2" s="1"/>
  <c r="K290" i="2" s="1"/>
  <c r="M289" i="2"/>
  <c r="I289" i="2"/>
  <c r="J289" i="2" s="1"/>
  <c r="K289" i="2" s="1"/>
  <c r="M288" i="2"/>
  <c r="I288" i="2"/>
  <c r="J288" i="2" s="1"/>
  <c r="K288" i="2" s="1"/>
  <c r="M287" i="2"/>
  <c r="I287" i="2"/>
  <c r="J287" i="2" s="1"/>
  <c r="K287" i="2" s="1"/>
  <c r="M286" i="2"/>
  <c r="I286" i="2"/>
  <c r="J286" i="2" s="1"/>
  <c r="K286" i="2" s="1"/>
  <c r="M285" i="2"/>
  <c r="I285" i="2"/>
  <c r="J285" i="2" s="1"/>
  <c r="K285" i="2" s="1"/>
  <c r="M284" i="2"/>
  <c r="I284" i="2"/>
  <c r="J284" i="2" s="1"/>
  <c r="K284" i="2" s="1"/>
  <c r="M283" i="2"/>
  <c r="I283" i="2"/>
  <c r="J283" i="2" s="1"/>
  <c r="K283" i="2" s="1"/>
  <c r="M282" i="2"/>
  <c r="I282" i="2"/>
  <c r="J282" i="2" s="1"/>
  <c r="K282" i="2" s="1"/>
  <c r="M281" i="2"/>
  <c r="I281" i="2"/>
  <c r="J281" i="2" s="1"/>
  <c r="K281" i="2" s="1"/>
  <c r="M280" i="2"/>
  <c r="I280" i="2"/>
  <c r="J280" i="2" s="1"/>
  <c r="K280" i="2" s="1"/>
  <c r="M279" i="2"/>
  <c r="I279" i="2"/>
  <c r="J279" i="2" s="1"/>
  <c r="K279" i="2" s="1"/>
  <c r="M278" i="2"/>
  <c r="I278" i="2"/>
  <c r="J278" i="2" s="1"/>
  <c r="K278" i="2" s="1"/>
  <c r="M277" i="2"/>
  <c r="I277" i="2"/>
  <c r="J277" i="2" s="1"/>
  <c r="K277" i="2" s="1"/>
  <c r="M276" i="2"/>
  <c r="I276" i="2"/>
  <c r="J276" i="2" s="1"/>
  <c r="K276" i="2" s="1"/>
  <c r="M275" i="2"/>
  <c r="I275" i="2"/>
  <c r="J275" i="2" s="1"/>
  <c r="K275" i="2" s="1"/>
  <c r="M274" i="2"/>
  <c r="I274" i="2"/>
  <c r="J274" i="2" s="1"/>
  <c r="K274" i="2" s="1"/>
  <c r="M273" i="2"/>
  <c r="I273" i="2"/>
  <c r="J273" i="2" s="1"/>
  <c r="K273" i="2" s="1"/>
  <c r="M272" i="2"/>
  <c r="I272" i="2"/>
  <c r="J272" i="2" s="1"/>
  <c r="K272" i="2" s="1"/>
  <c r="M271" i="2"/>
  <c r="I271" i="2"/>
  <c r="J271" i="2" s="1"/>
  <c r="K271" i="2" s="1"/>
  <c r="M270" i="2"/>
  <c r="I270" i="2"/>
  <c r="J270" i="2" s="1"/>
  <c r="K270" i="2" s="1"/>
  <c r="M269" i="2"/>
  <c r="I269" i="2"/>
  <c r="J269" i="2" s="1"/>
  <c r="K269" i="2" s="1"/>
  <c r="M268" i="2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M265" i="2"/>
  <c r="I265" i="2"/>
  <c r="J265" i="2" s="1"/>
  <c r="K265" i="2" s="1"/>
  <c r="M264" i="2"/>
  <c r="I264" i="2"/>
  <c r="J264" i="2" s="1"/>
  <c r="K264" i="2" s="1"/>
  <c r="M263" i="2"/>
  <c r="I263" i="2"/>
  <c r="J263" i="2" s="1"/>
  <c r="K263" i="2" s="1"/>
  <c r="M262" i="2"/>
  <c r="I262" i="2"/>
  <c r="J262" i="2" s="1"/>
  <c r="K262" i="2" s="1"/>
  <c r="M261" i="2"/>
  <c r="I261" i="2"/>
  <c r="J261" i="2" s="1"/>
  <c r="K261" i="2" s="1"/>
  <c r="M260" i="2"/>
  <c r="I260" i="2"/>
  <c r="J260" i="2" s="1"/>
  <c r="K260" i="2" s="1"/>
  <c r="M259" i="2"/>
  <c r="I259" i="2"/>
  <c r="J259" i="2" s="1"/>
  <c r="K259" i="2" s="1"/>
  <c r="M258" i="2"/>
  <c r="I258" i="2"/>
  <c r="J258" i="2" s="1"/>
  <c r="K258" i="2" s="1"/>
  <c r="M257" i="2"/>
  <c r="I257" i="2"/>
  <c r="J257" i="2" s="1"/>
  <c r="K257" i="2" s="1"/>
  <c r="M256" i="2"/>
  <c r="I256" i="2"/>
  <c r="J256" i="2" s="1"/>
  <c r="K256" i="2" s="1"/>
  <c r="M255" i="2"/>
  <c r="I255" i="2"/>
  <c r="J255" i="2" s="1"/>
  <c r="K255" i="2" s="1"/>
  <c r="M254" i="2"/>
  <c r="I254" i="2"/>
  <c r="J254" i="2" s="1"/>
  <c r="K254" i="2" s="1"/>
  <c r="M253" i="2"/>
  <c r="I253" i="2"/>
  <c r="J253" i="2" s="1"/>
  <c r="K253" i="2" s="1"/>
  <c r="M252" i="2"/>
  <c r="I252" i="2"/>
  <c r="J252" i="2" s="1"/>
  <c r="K252" i="2" s="1"/>
  <c r="M251" i="2"/>
  <c r="I251" i="2"/>
  <c r="J251" i="2" s="1"/>
  <c r="K251" i="2" s="1"/>
  <c r="M250" i="2"/>
  <c r="I250" i="2"/>
  <c r="J250" i="2" s="1"/>
  <c r="K250" i="2" s="1"/>
  <c r="M249" i="2"/>
  <c r="I249" i="2"/>
  <c r="J249" i="2" s="1"/>
  <c r="K249" i="2" s="1"/>
  <c r="M248" i="2"/>
  <c r="I248" i="2"/>
  <c r="J248" i="2" s="1"/>
  <c r="K248" i="2" s="1"/>
  <c r="M247" i="2"/>
  <c r="I247" i="2"/>
  <c r="J247" i="2" s="1"/>
  <c r="K247" i="2" s="1"/>
  <c r="M246" i="2"/>
  <c r="I246" i="2"/>
  <c r="J246" i="2" s="1"/>
  <c r="K246" i="2" s="1"/>
  <c r="M245" i="2"/>
  <c r="I245" i="2"/>
  <c r="J245" i="2" s="1"/>
  <c r="K245" i="2" s="1"/>
  <c r="M244" i="2"/>
  <c r="I244" i="2"/>
  <c r="J244" i="2" s="1"/>
  <c r="K244" i="2" s="1"/>
  <c r="M243" i="2"/>
  <c r="I243" i="2"/>
  <c r="J243" i="2" s="1"/>
  <c r="K243" i="2" s="1"/>
  <c r="M242" i="2"/>
  <c r="I242" i="2"/>
  <c r="J242" i="2" s="1"/>
  <c r="K242" i="2" s="1"/>
  <c r="M241" i="2"/>
  <c r="I241" i="2"/>
  <c r="J241" i="2" s="1"/>
  <c r="K241" i="2" s="1"/>
  <c r="M240" i="2"/>
  <c r="I240" i="2"/>
  <c r="J240" i="2" s="1"/>
  <c r="K240" i="2" s="1"/>
  <c r="K15" i="4" l="1"/>
  <c r="M12" i="5"/>
  <c r="L12" i="5"/>
  <c r="I12" i="5"/>
  <c r="J12" i="5" s="1"/>
  <c r="K12" i="5" s="1"/>
  <c r="M237" i="2"/>
  <c r="I237" i="2"/>
  <c r="J237" i="2" s="1"/>
  <c r="K237" i="2" s="1"/>
  <c r="M236" i="2"/>
  <c r="I236" i="2"/>
  <c r="J236" i="2" s="1"/>
  <c r="K236" i="2" s="1"/>
  <c r="M235" i="2"/>
  <c r="I235" i="2"/>
  <c r="J235" i="2" s="1"/>
  <c r="K235" i="2" s="1"/>
  <c r="M234" i="2"/>
  <c r="I234" i="2"/>
  <c r="J234" i="2" s="1"/>
  <c r="K234" i="2" s="1"/>
  <c r="M233" i="2"/>
  <c r="I233" i="2"/>
  <c r="J233" i="2" s="1"/>
  <c r="K233" i="2" s="1"/>
  <c r="M232" i="2"/>
  <c r="I232" i="2"/>
  <c r="J232" i="2" s="1"/>
  <c r="K232" i="2" s="1"/>
  <c r="M231" i="2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M228" i="2"/>
  <c r="I228" i="2"/>
  <c r="J228" i="2" s="1"/>
  <c r="K228" i="2" s="1"/>
  <c r="M227" i="2"/>
  <c r="I227" i="2"/>
  <c r="J227" i="2" s="1"/>
  <c r="K227" i="2" s="1"/>
  <c r="M226" i="2"/>
  <c r="I226" i="2"/>
  <c r="J226" i="2" s="1"/>
  <c r="K226" i="2" s="1"/>
  <c r="M225" i="2"/>
  <c r="I225" i="2"/>
  <c r="M224" i="2"/>
  <c r="I224" i="2"/>
  <c r="M223" i="2"/>
  <c r="I223" i="2"/>
  <c r="J223" i="2" s="1"/>
  <c r="K223" i="2" s="1"/>
  <c r="M222" i="2"/>
  <c r="I222" i="2"/>
  <c r="J222" i="2" s="1"/>
  <c r="K222" i="2" s="1"/>
  <c r="M221" i="2"/>
  <c r="I221" i="2"/>
  <c r="M220" i="2"/>
  <c r="I220" i="2"/>
  <c r="M219" i="2"/>
  <c r="I219" i="2"/>
  <c r="M218" i="2"/>
  <c r="I218" i="2"/>
  <c r="J218" i="2" s="1"/>
  <c r="K218" i="2" s="1"/>
  <c r="M217" i="2"/>
  <c r="I217" i="2"/>
  <c r="J217" i="2" s="1"/>
  <c r="K217" i="2" s="1"/>
  <c r="M216" i="2"/>
  <c r="I216" i="2"/>
  <c r="J216" i="2" s="1"/>
  <c r="K216" i="2" s="1"/>
  <c r="M215" i="2"/>
  <c r="I215" i="2"/>
  <c r="J215" i="2" s="1"/>
  <c r="K215" i="2" s="1"/>
  <c r="M214" i="2"/>
  <c r="I214" i="2"/>
  <c r="J214" i="2" s="1"/>
  <c r="K214" i="2" s="1"/>
  <c r="M213" i="2"/>
  <c r="I213" i="2"/>
  <c r="J213" i="2" s="1"/>
  <c r="K213" i="2" s="1"/>
  <c r="M212" i="2"/>
  <c r="I212" i="2"/>
  <c r="J212" i="2" s="1"/>
  <c r="K212" i="2" s="1"/>
  <c r="M211" i="2"/>
  <c r="I211" i="2"/>
  <c r="J211" i="2" s="1"/>
  <c r="K211" i="2" s="1"/>
  <c r="M210" i="2"/>
  <c r="I210" i="2"/>
  <c r="J210" i="2" s="1"/>
  <c r="K210" i="2" s="1"/>
  <c r="M209" i="2"/>
  <c r="I209" i="2"/>
  <c r="J209" i="2" s="1"/>
  <c r="K209" i="2" s="1"/>
  <c r="M208" i="2"/>
  <c r="I208" i="2"/>
  <c r="J208" i="2" s="1"/>
  <c r="K208" i="2" s="1"/>
  <c r="M207" i="2"/>
  <c r="I207" i="2"/>
  <c r="J207" i="2" s="1"/>
  <c r="K207" i="2" s="1"/>
  <c r="M206" i="2"/>
  <c r="I206" i="2"/>
  <c r="J206" i="2" s="1"/>
  <c r="K206" i="2" s="1"/>
  <c r="M205" i="2"/>
  <c r="I205" i="2"/>
  <c r="M204" i="2"/>
  <c r="I204" i="2"/>
  <c r="J204" i="2" s="1"/>
  <c r="K204" i="2" s="1"/>
  <c r="J225" i="2" l="1"/>
  <c r="J224" i="2"/>
  <c r="J221" i="2"/>
  <c r="J205" i="2"/>
  <c r="J220" i="2"/>
  <c r="J219" i="2"/>
  <c r="K225" i="2" l="1"/>
  <c r="K224" i="2"/>
  <c r="K221" i="2"/>
  <c r="K205" i="2"/>
  <c r="K220" i="2"/>
  <c r="K219" i="2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M112" i="1"/>
  <c r="L112" i="1"/>
  <c r="I112" i="1"/>
  <c r="I577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J113" i="1" l="1"/>
  <c r="J112" i="1"/>
  <c r="J577" i="1" s="1"/>
  <c r="J107" i="1"/>
  <c r="K113" i="1" l="1"/>
  <c r="K112" i="1"/>
  <c r="K107" i="1"/>
  <c r="I11" i="1" l="1"/>
  <c r="J11" i="1" s="1"/>
  <c r="K11" i="1" s="1"/>
  <c r="I10" i="1"/>
  <c r="J10" i="1" s="1"/>
  <c r="I9" i="1"/>
  <c r="J9" i="1" s="1"/>
  <c r="I50" i="5" l="1"/>
  <c r="J50" i="5" s="1"/>
  <c r="K50" i="5" s="1"/>
  <c r="M49" i="5"/>
  <c r="L49" i="5"/>
  <c r="I49" i="5"/>
  <c r="I89" i="5" s="1"/>
  <c r="I514" i="2"/>
  <c r="I513" i="2"/>
  <c r="J513" i="2" s="1"/>
  <c r="K513" i="2" s="1"/>
  <c r="I512" i="2"/>
  <c r="J512" i="2" s="1"/>
  <c r="K512" i="2" s="1"/>
  <c r="I511" i="2"/>
  <c r="J511" i="2" s="1"/>
  <c r="K511" i="2" s="1"/>
  <c r="I510" i="2"/>
  <c r="J510" i="2" s="1"/>
  <c r="K510" i="2" s="1"/>
  <c r="I509" i="2"/>
  <c r="J509" i="2" s="1"/>
  <c r="K509" i="2" s="1"/>
  <c r="I508" i="2"/>
  <c r="J508" i="2" s="1"/>
  <c r="K508" i="2" s="1"/>
  <c r="I507" i="2"/>
  <c r="J507" i="2" s="1"/>
  <c r="K507" i="2" s="1"/>
  <c r="I506" i="2"/>
  <c r="I516" i="2" s="1"/>
  <c r="J514" i="2" l="1"/>
  <c r="J506" i="2"/>
  <c r="J516" i="2" s="1"/>
  <c r="J49" i="5"/>
  <c r="J89" i="5" s="1"/>
  <c r="M11" i="2"/>
  <c r="L11" i="2"/>
  <c r="I11" i="2"/>
  <c r="J11" i="2" s="1"/>
  <c r="K11" i="2" s="1"/>
  <c r="I10" i="2"/>
  <c r="J10" i="2" s="1"/>
  <c r="K10" i="2" s="1"/>
  <c r="K514" i="2" l="1"/>
  <c r="K506" i="2"/>
  <c r="K49" i="5"/>
  <c r="I239" i="2"/>
  <c r="J239" i="2" s="1"/>
  <c r="K239" i="2" s="1"/>
  <c r="I238" i="2"/>
  <c r="J238" i="2" s="1"/>
  <c r="K238" i="2" s="1"/>
  <c r="I136" i="2"/>
  <c r="I135" i="2"/>
  <c r="J135" i="2" s="1"/>
  <c r="K135" i="2" s="1"/>
  <c r="J136" i="2" l="1"/>
  <c r="K136" i="2" l="1"/>
  <c r="K24" i="4"/>
  <c r="I11" i="5" l="1"/>
  <c r="J11" i="5" s="1"/>
  <c r="K11" i="5" s="1"/>
  <c r="I10" i="5"/>
  <c r="J10" i="5" s="1"/>
  <c r="K10" i="5" s="1"/>
  <c r="I9" i="4" l="1"/>
  <c r="J9" i="4" s="1"/>
  <c r="K9" i="4" s="1"/>
  <c r="I20" i="3" l="1"/>
  <c r="J20" i="3" s="1"/>
  <c r="K20" i="3" s="1"/>
  <c r="I19" i="3"/>
  <c r="J19" i="3" s="1"/>
  <c r="K19" i="3" s="1"/>
  <c r="M18" i="3"/>
  <c r="L18" i="3"/>
  <c r="I18" i="3"/>
  <c r="M17" i="3"/>
  <c r="L17" i="3"/>
  <c r="K17" i="3"/>
  <c r="I17" i="3"/>
  <c r="I12" i="3"/>
  <c r="J12" i="3" s="1"/>
  <c r="K12" i="3" s="1"/>
  <c r="J17" i="3" l="1"/>
  <c r="J22" i="3" s="1"/>
  <c r="I22" i="3"/>
  <c r="J18" i="3"/>
  <c r="K18" i="3" s="1"/>
  <c r="I48" i="5"/>
  <c r="J48" i="5" s="1"/>
  <c r="K48" i="5" s="1"/>
  <c r="I47" i="5"/>
  <c r="J47" i="5" s="1"/>
  <c r="K47" i="5" s="1"/>
  <c r="I46" i="5"/>
  <c r="J46" i="5" s="1"/>
  <c r="K46" i="5" s="1"/>
  <c r="I27" i="4"/>
  <c r="J27" i="4" s="1"/>
  <c r="K27" i="4" s="1"/>
  <c r="I9" i="2" l="1"/>
  <c r="J9" i="2" s="1"/>
  <c r="K9" i="2" s="1"/>
  <c r="I134" i="2" l="1"/>
  <c r="J134" i="2" s="1"/>
  <c r="K134" i="2" s="1"/>
  <c r="I133" i="2"/>
  <c r="J133" i="2" s="1"/>
  <c r="K133" i="2" s="1"/>
  <c r="I132" i="2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I82" i="1"/>
  <c r="J82" i="1" s="1"/>
  <c r="K82" i="1" s="1"/>
  <c r="L82" i="1"/>
  <c r="M82" i="1"/>
  <c r="J132" i="2" l="1"/>
  <c r="K132" i="2" l="1"/>
  <c r="M10" i="1" l="1"/>
  <c r="L10" i="1"/>
  <c r="K10" i="1"/>
  <c r="M9" i="1"/>
  <c r="L9" i="1"/>
  <c r="K9" i="1"/>
  <c r="L43" i="1" l="1"/>
  <c r="M43" i="1"/>
  <c r="I26" i="4"/>
  <c r="J26" i="4" s="1"/>
  <c r="K26" i="4" s="1"/>
  <c r="I9" i="5" l="1"/>
  <c r="J9" i="5" s="1"/>
  <c r="K9" i="5" s="1"/>
  <c r="I8" i="5"/>
  <c r="I127" i="2"/>
  <c r="J127" i="2" s="1"/>
  <c r="K127" i="2" s="1"/>
  <c r="I126" i="2"/>
  <c r="J126" i="2" s="1"/>
  <c r="K126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K86" i="4" l="1"/>
  <c r="K43" i="1" l="1"/>
  <c r="I44" i="2" l="1"/>
  <c r="J44" i="2" s="1"/>
  <c r="K44" i="2" s="1"/>
  <c r="K516" i="2" l="1"/>
  <c r="K577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61" i="5" l="1"/>
  <c r="L71" i="5"/>
  <c r="L67" i="5"/>
  <c r="L57" i="5"/>
  <c r="L70" i="5"/>
  <c r="L60" i="5"/>
  <c r="L55" i="5"/>
  <c r="L58" i="5"/>
  <c r="L63" i="5"/>
  <c r="L56" i="5"/>
  <c r="L69" i="5"/>
  <c r="L68" i="5"/>
  <c r="L82" i="5"/>
  <c r="L85" i="5"/>
  <c r="L73" i="5"/>
  <c r="L72" i="5"/>
  <c r="L75" i="5"/>
  <c r="L74" i="5"/>
  <c r="L47" i="4"/>
  <c r="L43" i="4"/>
  <c r="L40" i="4"/>
  <c r="L34" i="4"/>
  <c r="L33" i="4"/>
  <c r="L38" i="4"/>
  <c r="L42" i="4"/>
  <c r="L45" i="4"/>
  <c r="L32" i="4"/>
  <c r="L44" i="4"/>
  <c r="L56" i="4"/>
  <c r="L59" i="4"/>
  <c r="L52" i="4"/>
  <c r="L63" i="4"/>
  <c r="L58" i="4"/>
  <c r="L57" i="4"/>
  <c r="L51" i="4"/>
  <c r="L54" i="4"/>
  <c r="L75" i="4"/>
  <c r="L72" i="4"/>
  <c r="L32" i="2"/>
  <c r="L484" i="2"/>
  <c r="L468" i="2"/>
  <c r="L458" i="2"/>
  <c r="L451" i="2"/>
  <c r="L441" i="2"/>
  <c r="L414" i="2"/>
  <c r="L364" i="2"/>
  <c r="L351" i="2"/>
  <c r="L330" i="2"/>
  <c r="L313" i="2"/>
  <c r="L307" i="2"/>
  <c r="L491" i="2"/>
  <c r="L464" i="2"/>
  <c r="L461" i="2"/>
  <c r="L431" i="2"/>
  <c r="L390" i="2"/>
  <c r="L383" i="2"/>
  <c r="L380" i="2"/>
  <c r="L360" i="2"/>
  <c r="L347" i="2"/>
  <c r="L337" i="2"/>
  <c r="L300" i="2"/>
  <c r="L293" i="2"/>
  <c r="L487" i="2"/>
  <c r="L477" i="2"/>
  <c r="L454" i="2"/>
  <c r="L434" i="2"/>
  <c r="L424" i="2"/>
  <c r="L406" i="2"/>
  <c r="L403" i="2"/>
  <c r="L373" i="2"/>
  <c r="L344" i="2"/>
  <c r="L333" i="2"/>
  <c r="L326" i="2"/>
  <c r="L319" i="2"/>
  <c r="L478" i="2"/>
  <c r="L304" i="2"/>
  <c r="L483" i="2"/>
  <c r="L440" i="2"/>
  <c r="L417" i="2"/>
  <c r="L413" i="2"/>
  <c r="L376" i="2"/>
  <c r="L363" i="2"/>
  <c r="L356" i="2"/>
  <c r="L350" i="2"/>
  <c r="L340" i="2"/>
  <c r="L322" i="2"/>
  <c r="L357" i="2"/>
  <c r="L323" i="2"/>
  <c r="L490" i="2"/>
  <c r="L430" i="2"/>
  <c r="L420" i="2"/>
  <c r="L399" i="2"/>
  <c r="L396" i="2"/>
  <c r="L389" i="2"/>
  <c r="L359" i="2"/>
  <c r="L336" i="2"/>
  <c r="L329" i="2"/>
  <c r="L299" i="2"/>
  <c r="L387" i="2"/>
  <c r="L486" i="2"/>
  <c r="L473" i="2"/>
  <c r="L443" i="2"/>
  <c r="L423" i="2"/>
  <c r="L409" i="2"/>
  <c r="L402" i="2"/>
  <c r="L382" i="2"/>
  <c r="L366" i="2"/>
  <c r="L343" i="2"/>
  <c r="L332" i="2"/>
  <c r="L325" i="2"/>
  <c r="L453" i="2"/>
  <c r="L433" i="2"/>
  <c r="L416" i="2"/>
  <c r="L392" i="2"/>
  <c r="L385" i="2"/>
  <c r="L369" i="2"/>
  <c r="L349" i="2"/>
  <c r="L339" i="2"/>
  <c r="L321" i="2"/>
  <c r="L318" i="2"/>
  <c r="L302" i="2"/>
  <c r="L295" i="2"/>
  <c r="L407" i="2"/>
  <c r="L482" i="2"/>
  <c r="L466" i="2"/>
  <c r="L456" i="2"/>
  <c r="L449" i="2"/>
  <c r="L429" i="2"/>
  <c r="L426" i="2"/>
  <c r="L419" i="2"/>
  <c r="L412" i="2"/>
  <c r="L405" i="2"/>
  <c r="L395" i="2"/>
  <c r="L388" i="2"/>
  <c r="L362" i="2"/>
  <c r="L335" i="2"/>
  <c r="L328" i="2"/>
  <c r="L305" i="2"/>
  <c r="L298" i="2"/>
  <c r="L488" i="2"/>
  <c r="L341" i="2"/>
  <c r="L297" i="2"/>
  <c r="L408" i="2"/>
  <c r="L378" i="2"/>
  <c r="L358" i="2"/>
  <c r="L352" i="2"/>
  <c r="L342" i="2"/>
  <c r="L324" i="2"/>
  <c r="L455" i="2"/>
  <c r="L485" i="2"/>
  <c r="L475" i="2"/>
  <c r="L462" i="2"/>
  <c r="L459" i="2"/>
  <c r="L452" i="2"/>
  <c r="L442" i="2"/>
  <c r="L432" i="2"/>
  <c r="L422" i="2"/>
  <c r="L415" i="2"/>
  <c r="L401" i="2"/>
  <c r="L391" i="2"/>
  <c r="L365" i="2"/>
  <c r="L331" i="2"/>
  <c r="L317" i="2"/>
  <c r="L308" i="2"/>
  <c r="L418" i="2"/>
  <c r="L465" i="2"/>
  <c r="L448" i="2"/>
  <c r="L438" i="2"/>
  <c r="L411" i="2"/>
  <c r="L374" i="2"/>
  <c r="L361" i="2"/>
  <c r="L334" i="2"/>
  <c r="L327" i="2"/>
  <c r="L320" i="2"/>
  <c r="L301" i="2"/>
  <c r="L166" i="2"/>
  <c r="L90" i="2"/>
  <c r="L114" i="2"/>
  <c r="L107" i="2"/>
  <c r="L122" i="2"/>
  <c r="L113" i="2"/>
  <c r="L101" i="2"/>
  <c r="L110" i="2"/>
  <c r="L81" i="5"/>
  <c r="L84" i="5"/>
  <c r="L83" i="5"/>
  <c r="L86" i="5"/>
  <c r="L80" i="5"/>
  <c r="L26" i="5"/>
  <c r="L22" i="5"/>
  <c r="L38" i="5"/>
  <c r="L39" i="5"/>
  <c r="L64" i="4"/>
  <c r="L48" i="4"/>
  <c r="L62" i="4"/>
  <c r="L30" i="4"/>
  <c r="L60" i="4"/>
  <c r="L67" i="4"/>
  <c r="L31" i="4"/>
  <c r="L50" i="4"/>
  <c r="L66" i="4"/>
  <c r="L65" i="4"/>
  <c r="L49" i="4"/>
  <c r="L79" i="4"/>
  <c r="L78" i="4"/>
  <c r="L74" i="4"/>
  <c r="L69" i="4"/>
  <c r="L13" i="4"/>
  <c r="L12" i="4"/>
  <c r="L11" i="4"/>
  <c r="L161" i="2"/>
  <c r="L195" i="2"/>
  <c r="L153" i="2"/>
  <c r="L186" i="2"/>
  <c r="L172" i="2"/>
  <c r="L201" i="2"/>
  <c r="L146" i="2"/>
  <c r="L155" i="2"/>
  <c r="L165" i="2"/>
  <c r="L157" i="2"/>
  <c r="L175" i="2"/>
  <c r="L199" i="2"/>
  <c r="L149" i="2"/>
  <c r="L190" i="2"/>
  <c r="L168" i="2"/>
  <c r="L203" i="2"/>
  <c r="L118" i="2"/>
  <c r="L106" i="2"/>
  <c r="L117" i="2"/>
  <c r="L109" i="2"/>
  <c r="L121" i="2"/>
  <c r="L115" i="2"/>
  <c r="L112" i="2"/>
  <c r="L108" i="2"/>
  <c r="L103" i="2"/>
  <c r="L58" i="2"/>
  <c r="L66" i="2"/>
  <c r="L59" i="2"/>
  <c r="L37" i="2"/>
  <c r="L38" i="2"/>
  <c r="L33" i="2"/>
  <c r="L36" i="2"/>
  <c r="L29" i="2"/>
  <c r="L31" i="2"/>
  <c r="L35" i="2"/>
  <c r="L34" i="2"/>
  <c r="L20" i="2"/>
  <c r="L188" i="2"/>
  <c r="L159" i="2"/>
  <c r="L152" i="2"/>
  <c r="L145" i="2"/>
  <c r="L141" i="2"/>
  <c r="L137" i="2"/>
  <c r="L174" i="2"/>
  <c r="L196" i="2"/>
  <c r="L184" i="2"/>
  <c r="L180" i="2"/>
  <c r="L148" i="2"/>
  <c r="L202" i="2"/>
  <c r="L191" i="2"/>
  <c r="L169" i="2"/>
  <c r="L162" i="2"/>
  <c r="L189" i="2"/>
  <c r="L187" i="2"/>
  <c r="L158" i="2"/>
  <c r="L151" i="2"/>
  <c r="L144" i="2"/>
  <c r="L140" i="2"/>
  <c r="L200" i="2"/>
  <c r="L167" i="2"/>
  <c r="L142" i="2"/>
  <c r="L198" i="2"/>
  <c r="L183" i="2"/>
  <c r="L179" i="2"/>
  <c r="L160" i="2"/>
  <c r="L194" i="2"/>
  <c r="L154" i="2"/>
  <c r="L138" i="2"/>
  <c r="L177" i="2"/>
  <c r="L150" i="2"/>
  <c r="L143" i="2"/>
  <c r="L139" i="2"/>
  <c r="L185" i="2"/>
  <c r="L197" i="2"/>
  <c r="L182" i="2"/>
  <c r="L178" i="2"/>
  <c r="L181" i="2"/>
  <c r="L193" i="2"/>
  <c r="L171" i="2"/>
  <c r="L164" i="2"/>
  <c r="L192" i="2"/>
  <c r="L170" i="2"/>
  <c r="L163" i="2"/>
  <c r="L156" i="2"/>
  <c r="L77" i="5"/>
  <c r="L76" i="5"/>
  <c r="L79" i="5"/>
  <c r="L78" i="5"/>
  <c r="L31" i="5"/>
  <c r="L36" i="5"/>
  <c r="L16" i="4"/>
  <c r="L15" i="4"/>
  <c r="L27" i="2"/>
  <c r="L24" i="2"/>
  <c r="L28" i="2"/>
  <c r="L23" i="2"/>
  <c r="L22" i="2"/>
  <c r="L81" i="4"/>
  <c r="L84" i="4"/>
  <c r="L80" i="4"/>
  <c r="L83" i="4"/>
  <c r="L76" i="4"/>
  <c r="L82" i="4"/>
  <c r="L29" i="4"/>
  <c r="L125" i="2"/>
  <c r="L102" i="2"/>
  <c r="L98" i="2"/>
  <c r="L94" i="2"/>
  <c r="L111" i="2"/>
  <c r="L105" i="2"/>
  <c r="L124" i="2"/>
  <c r="L99" i="2"/>
  <c r="L97" i="2"/>
  <c r="L93" i="2"/>
  <c r="L120" i="2"/>
  <c r="L104" i="2"/>
  <c r="L123" i="2"/>
  <c r="L116" i="2"/>
  <c r="L100" i="2"/>
  <c r="L96" i="2"/>
  <c r="L92" i="2"/>
  <c r="L91" i="2"/>
  <c r="L119" i="2"/>
  <c r="L95" i="2"/>
  <c r="L17" i="4"/>
  <c r="L19" i="4"/>
  <c r="L18" i="4"/>
  <c r="L40" i="2"/>
  <c r="L246" i="2"/>
  <c r="L231" i="2"/>
  <c r="L51" i="2"/>
  <c r="L57" i="2"/>
  <c r="L62" i="2"/>
  <c r="L65" i="2"/>
  <c r="L55" i="2"/>
  <c r="L61" i="2"/>
  <c r="L50" i="2"/>
  <c r="L53" i="2"/>
  <c r="L64" i="2"/>
  <c r="L54" i="2"/>
  <c r="L60" i="2"/>
  <c r="L63" i="2"/>
  <c r="L269" i="2"/>
  <c r="L271" i="2"/>
  <c r="L263" i="2"/>
  <c r="L289" i="2"/>
  <c r="L225" i="2"/>
  <c r="L224" i="2"/>
  <c r="L228" i="2"/>
  <c r="L226" i="2"/>
  <c r="L40" i="5"/>
  <c r="L16" i="5"/>
  <c r="L27" i="5"/>
  <c r="L15" i="5"/>
  <c r="L71" i="4"/>
  <c r="L68" i="4"/>
  <c r="L70" i="4"/>
  <c r="L73" i="4"/>
  <c r="L28" i="4"/>
  <c r="L275" i="2"/>
  <c r="L261" i="2"/>
  <c r="L250" i="2"/>
  <c r="L244" i="2"/>
  <c r="L499" i="2"/>
  <c r="L279" i="2"/>
  <c r="L260" i="2"/>
  <c r="L249" i="2"/>
  <c r="L267" i="2"/>
  <c r="L503" i="2"/>
  <c r="L286" i="2"/>
  <c r="L287" i="2"/>
  <c r="L282" i="2"/>
  <c r="L290" i="2"/>
  <c r="L241" i="2"/>
  <c r="L205" i="2"/>
  <c r="L237" i="2"/>
  <c r="L220" i="2"/>
  <c r="L218" i="2"/>
  <c r="L229" i="2"/>
  <c r="L236" i="2"/>
  <c r="L223" i="2"/>
  <c r="L10" i="4"/>
  <c r="L264" i="2"/>
  <c r="L254" i="2"/>
  <c r="L501" i="2"/>
  <c r="L283" i="2"/>
  <c r="L280" i="2"/>
  <c r="L277" i="2"/>
  <c r="L247" i="2"/>
  <c r="L502" i="2"/>
  <c r="L504" i="2"/>
  <c r="L497" i="2"/>
  <c r="L494" i="2"/>
  <c r="L273" i="2"/>
  <c r="L257" i="2"/>
  <c r="L243" i="2"/>
  <c r="L270" i="2"/>
  <c r="L253" i="2"/>
  <c r="L240" i="2"/>
  <c r="L500" i="2"/>
  <c r="L291" i="2"/>
  <c r="L288" i="2"/>
  <c r="L276" i="2"/>
  <c r="L278" i="2"/>
  <c r="L496" i="2"/>
  <c r="L493" i="2"/>
  <c r="L285" i="2"/>
  <c r="L256" i="2"/>
  <c r="L272" i="2"/>
  <c r="L266" i="2"/>
  <c r="L252" i="2"/>
  <c r="L268" i="2"/>
  <c r="L262" i="2"/>
  <c r="L259" i="2"/>
  <c r="L492" i="2"/>
  <c r="L248" i="2"/>
  <c r="L245" i="2"/>
  <c r="L242" i="2"/>
  <c r="L495" i="2"/>
  <c r="L284" i="2"/>
  <c r="L281" i="2"/>
  <c r="L265" i="2"/>
  <c r="L255" i="2"/>
  <c r="L251" i="2"/>
  <c r="L505" i="2"/>
  <c r="L498" i="2"/>
  <c r="L292" i="2"/>
  <c r="L274" i="2"/>
  <c r="L258" i="2"/>
  <c r="L227" i="2"/>
  <c r="L211" i="2"/>
  <c r="L204" i="2"/>
  <c r="L212" i="2"/>
  <c r="L230" i="2"/>
  <c r="L221" i="2"/>
  <c r="L207" i="2"/>
  <c r="L233" i="2"/>
  <c r="L214" i="2"/>
  <c r="L219" i="2"/>
  <c r="L217" i="2"/>
  <c r="L210" i="2"/>
  <c r="L232" i="2"/>
  <c r="L213" i="2"/>
  <c r="L206" i="2"/>
  <c r="L222" i="2"/>
  <c r="L235" i="2"/>
  <c r="L216" i="2"/>
  <c r="L209" i="2"/>
  <c r="L234" i="2"/>
  <c r="L215" i="2"/>
  <c r="L208" i="2"/>
  <c r="L50" i="5"/>
  <c r="L46" i="5"/>
  <c r="L48" i="5"/>
  <c r="L47" i="5"/>
  <c r="M50" i="5"/>
  <c r="M46" i="5"/>
  <c r="M48" i="5"/>
  <c r="M47" i="5"/>
  <c r="L508" i="2"/>
  <c r="L511" i="2"/>
  <c r="L514" i="2"/>
  <c r="L507" i="2"/>
  <c r="L510" i="2"/>
  <c r="L513" i="2"/>
  <c r="L506" i="2"/>
  <c r="L509" i="2"/>
  <c r="L512" i="2"/>
  <c r="L10" i="2"/>
  <c r="L135" i="2"/>
  <c r="L238" i="2"/>
  <c r="L239" i="2"/>
  <c r="L136" i="2"/>
  <c r="L10" i="5"/>
  <c r="L11" i="5"/>
  <c r="M10" i="5"/>
  <c r="M11" i="5"/>
  <c r="L9" i="4"/>
  <c r="M9" i="4"/>
  <c r="L86" i="4"/>
  <c r="M86" i="4"/>
  <c r="L27" i="4"/>
  <c r="M27" i="4"/>
  <c r="L12" i="3"/>
  <c r="L20" i="3"/>
  <c r="L19" i="3"/>
  <c r="M12" i="3"/>
  <c r="M20" i="3"/>
  <c r="M19" i="3"/>
  <c r="L9" i="2"/>
  <c r="L129" i="2"/>
  <c r="L133" i="2"/>
  <c r="L128" i="2"/>
  <c r="L132" i="2"/>
  <c r="L134" i="2"/>
  <c r="L131" i="2"/>
  <c r="L130" i="2"/>
  <c r="L26" i="4"/>
  <c r="M26" i="4"/>
  <c r="L9" i="5"/>
  <c r="M9" i="5"/>
  <c r="L127" i="2"/>
  <c r="L87" i="2"/>
  <c r="L78" i="2"/>
  <c r="L67" i="2"/>
  <c r="L46" i="2"/>
  <c r="L81" i="2"/>
  <c r="L74" i="2"/>
  <c r="L69" i="2"/>
  <c r="L126" i="2"/>
  <c r="L86" i="2"/>
  <c r="L71" i="2"/>
  <c r="L49" i="2"/>
  <c r="L88" i="2"/>
  <c r="L83" i="2"/>
  <c r="L77" i="2"/>
  <c r="L73" i="2"/>
  <c r="L68" i="2"/>
  <c r="L45" i="2"/>
  <c r="L80" i="2"/>
  <c r="L84" i="2"/>
  <c r="L89" i="2"/>
  <c r="L85" i="2"/>
  <c r="L48" i="2"/>
  <c r="L47" i="2"/>
  <c r="L82" i="2"/>
  <c r="L76" i="2"/>
  <c r="L72" i="2"/>
  <c r="L79" i="2"/>
  <c r="L70" i="2"/>
  <c r="L75" i="2"/>
  <c r="L516" i="2"/>
  <c r="L24" i="4"/>
  <c r="M24" i="4"/>
  <c r="L44" i="2"/>
  <c r="L11" i="3"/>
  <c r="M11" i="3"/>
  <c r="L8" i="5"/>
  <c r="L44" i="5"/>
  <c r="L89" i="5"/>
  <c r="M8" i="5"/>
  <c r="M89" i="5"/>
  <c r="M44" i="5"/>
  <c r="L8" i="4"/>
  <c r="M8" i="4"/>
  <c r="L42" i="2"/>
  <c r="L8" i="2"/>
  <c r="K42" i="2" l="1"/>
  <c r="L577" i="1"/>
  <c r="M577" i="1" l="1"/>
  <c r="I11" i="3"/>
  <c r="J11" i="3" s="1"/>
  <c r="K11" i="3" l="1"/>
  <c r="M508" i="2" l="1"/>
  <c r="M511" i="2"/>
  <c r="M514" i="2"/>
  <c r="M507" i="2"/>
  <c r="M510" i="2"/>
  <c r="M513" i="2"/>
  <c r="M506" i="2"/>
  <c r="M509" i="2"/>
  <c r="M512" i="2"/>
  <c r="M10" i="2"/>
  <c r="M135" i="2"/>
  <c r="M239" i="2"/>
  <c r="M238" i="2"/>
  <c r="M136" i="2"/>
  <c r="M9" i="2"/>
  <c r="M129" i="2"/>
  <c r="M133" i="2"/>
  <c r="M128" i="2"/>
  <c r="M132" i="2"/>
  <c r="M131" i="2"/>
  <c r="M130" i="2"/>
  <c r="M134" i="2"/>
  <c r="M127" i="2"/>
  <c r="M87" i="2"/>
  <c r="M78" i="2"/>
  <c r="M67" i="2"/>
  <c r="M46" i="2"/>
  <c r="M84" i="2"/>
  <c r="M70" i="2"/>
  <c r="M81" i="2"/>
  <c r="M74" i="2"/>
  <c r="M69" i="2"/>
  <c r="M126" i="2"/>
  <c r="M86" i="2"/>
  <c r="M71" i="2"/>
  <c r="M49" i="2"/>
  <c r="M83" i="2"/>
  <c r="M77" i="2"/>
  <c r="M73" i="2"/>
  <c r="M68" i="2"/>
  <c r="M45" i="2"/>
  <c r="M88" i="2"/>
  <c r="M47" i="2"/>
  <c r="M80" i="2"/>
  <c r="M89" i="2"/>
  <c r="M85" i="2"/>
  <c r="M48" i="2"/>
  <c r="M82" i="2"/>
  <c r="M76" i="2"/>
  <c r="M72" i="2"/>
  <c r="M79" i="2"/>
  <c r="M75" i="2"/>
  <c r="M516" i="2"/>
  <c r="M44" i="2"/>
  <c r="M42" i="2"/>
  <c r="M8" i="2"/>
  <c r="I8" i="3" l="1"/>
  <c r="I9" i="3" l="1"/>
  <c r="I14" i="3" s="1"/>
  <c r="K89" i="5" l="1"/>
  <c r="J8" i="5"/>
  <c r="K8" i="5" s="1"/>
  <c r="J9" i="3"/>
  <c r="J8" i="3"/>
  <c r="K8" i="3" s="1"/>
  <c r="J14" i="3" l="1"/>
  <c r="K9" i="3"/>
  <c r="L22" i="3"/>
  <c r="M22" i="3"/>
  <c r="L14" i="3"/>
  <c r="M14" i="3"/>
  <c r="K44" i="5" l="1"/>
  <c r="I8" i="2" l="1"/>
  <c r="J8" i="2" s="1"/>
  <c r="K8" i="2" s="1"/>
  <c r="K22" i="3" l="1"/>
  <c r="K14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<sst xmlns="http://schemas.openxmlformats.org/spreadsheetml/2006/main" count="2555" uniqueCount="591">
  <si>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</si>
  <si>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</si>
  <si>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</si>
  <si>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</si>
  <si>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</si>
  <si>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</si>
  <si>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</si>
  <si>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</si>
  <si>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</si>
  <si>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</si>
  <si>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</si>
  <si>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</si>
  <si>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</si>
  <si>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</si>
  <si>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</si>
  <si>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</si>
  <si>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</si>
  <si>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</si>
  <si>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</si>
  <si>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</si>
  <si>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</si>
  <si>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</si>
  <si>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</si>
  <si>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</si>
  <si>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</si>
  <si>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</si>
  <si>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</si>
  <si>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</si>
  <si>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</si>
  <si>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</si>
  <si>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</si>
  <si>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</si>
  <si>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</si>
  <si>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</si>
  <si>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</si>
  <si>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</si>
  <si>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</si>
  <si>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</si>
  <si>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FY2025 GENERAL FUND (DETAIL)</t>
  </si>
  <si>
    <t>FY2025 SCHOOL NUTRITION (DETAIL)</t>
  </si>
  <si>
    <t>FY2025 CAPITAL PROJECTS (DETAIL)</t>
  </si>
  <si>
    <t>FY2025 DEBT SERVICE (DETAIL)</t>
  </si>
  <si>
    <t>FY2025 SPECIAL REVENUE (DETAIL)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</si>
  <si>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</si>
  <si>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</si>
  <si>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</si>
  <si>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</si>
  <si>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</si>
  <si>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</si>
  <si>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</si>
  <si>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</si>
  <si>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</si>
  <si>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</si>
  <si>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</si>
  <si>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</si>
  <si>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</si>
  <si>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</si>
  <si>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</si>
  <si>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</si>
  <si>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</si>
  <si>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</si>
  <si>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</si>
  <si>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</si>
  <si>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</si>
  <si>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</si>
  <si>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</si>
  <si>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</si>
  <si>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</si>
  <si>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</si>
  <si>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</si>
  <si>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</si>
  <si>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</si>
  <si>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</si>
  <si>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</si>
  <si>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</si>
  <si>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</si>
  <si>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</si>
  <si>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</si>
  <si>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</si>
  <si>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</si>
  <si>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</si>
  <si>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</si>
  <si>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</si>
  <si>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</si>
  <si>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</si>
  <si>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</si>
  <si>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</si>
  <si>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</si>
  <si>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</si>
  <si>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</si>
  <si>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</si>
  <si>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</si>
  <si>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</si>
  <si>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</si>
  <si>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</si>
  <si>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</si>
  <si>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</si>
  <si>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</si>
  <si>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</si>
  <si>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</si>
  <si>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</si>
  <si>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</si>
  <si>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</si>
  <si>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</si>
  <si>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</si>
  <si>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</si>
  <si>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</si>
  <si>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</si>
  <si>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</si>
  <si>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</si>
  <si>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</si>
  <si>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</si>
  <si>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</si>
  <si>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</si>
  <si>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</si>
  <si>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</si>
  <si>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</si>
  <si>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</si>
  <si>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</si>
  <si>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</si>
  <si>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</si>
  <si>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</si>
  <si>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</si>
  <si>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</si>
  <si>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</si>
  <si>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516300</t>
  </si>
  <si>
    <t>SCH NURSE/SPEC EDUC NURSE LPN</t>
  </si>
  <si>
    <t>516400</t>
  </si>
  <si>
    <t>PHYS/OCCUP/SPEECH THERAPIST</t>
  </si>
  <si>
    <t>516500</t>
  </si>
  <si>
    <t>LIBRARIAN/MEDIA SPECIALIST</t>
  </si>
  <si>
    <t>517100</t>
  </si>
  <si>
    <t>TEACHER SUPT SPEC/DIAG/AUDIO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</si>
  <si>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</si>
  <si>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</si>
  <si>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</si>
  <si>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</si>
  <si>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</si>
  <si>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</si>
  <si>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</si>
  <si>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</si>
  <si>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</si>
  <si>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</si>
  <si>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</si>
  <si>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</si>
  <si>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</si>
  <si>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</si>
  <si>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</si>
  <si>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</si>
  <si>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</si>
  <si>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</si>
  <si>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</si>
  <si>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</si>
  <si>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524000</t>
  </si>
  <si>
    <t>EMPLOYEES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</si>
  <si>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</si>
  <si>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</si>
  <si>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</si>
  <si>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</si>
  <si>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</si>
  <si>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</si>
  <si>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</si>
  <si>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</si>
  <si>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</si>
  <si>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</si>
  <si>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</si>
  <si>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</si>
  <si>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</si>
  <si>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</si>
  <si>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</si>
  <si>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</si>
  <si>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</si>
  <si>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</si>
  <si>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</si>
  <si>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</si>
  <si>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</si>
  <si>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</si>
  <si>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</si>
  <si>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</si>
  <si>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</si>
  <si>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</si>
  <si>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</si>
  <si>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</si>
  <si>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</si>
  <si>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</si>
  <si>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</si>
  <si>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</si>
  <si>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556100</t>
  </si>
  <si>
    <t>TUITION TO OTHER GEORGIA LUAS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</si>
  <si>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</si>
  <si>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</si>
  <si>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</si>
  <si>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</si>
  <si>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</si>
  <si>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</si>
  <si>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</si>
  <si>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</si>
  <si>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</si>
  <si>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</si>
  <si>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</si>
  <si>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</si>
  <si>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</si>
  <si>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</si>
  <si>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</si>
  <si>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</si>
  <si>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</si>
  <si>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</si>
  <si>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</si>
  <si>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</si>
  <si>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</si>
  <si>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</si>
  <si>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</si>
  <si>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</si>
  <si>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</si>
  <si>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</si>
  <si>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</si>
  <si>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</si>
  <si>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</si>
  <si>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</si>
  <si>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</si>
  <si>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</si>
  <si>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</si>
  <si>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</si>
  <si>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</si>
  <si>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</si>
  <si>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</si>
  <si>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</si>
  <si>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</si>
  <si>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</si>
  <si>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</si>
  <si>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</si>
  <si>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</si>
  <si>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</si>
  <si>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</si>
  <si>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</si>
  <si>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</si>
  <si>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</si>
  <si>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</si>
  <si>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</si>
  <si>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514800</t>
  </si>
  <si>
    <t>ACCOUNTANT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</si>
  <si>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</si>
  <si>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</si>
  <si>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</si>
  <si>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</si>
  <si>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</si>
  <si>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</si>
  <si>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</si>
  <si>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</si>
  <si>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</si>
  <si>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</si>
  <si>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</si>
  <si>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</si>
  <si>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</si>
  <si>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</si>
  <si>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</si>
  <si>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</si>
  <si>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</si>
  <si>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</si>
  <si>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552000</t>
  </si>
  <si>
    <t>INSURANCE (OTHR THAN EMPL BEN)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</si>
  <si>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</si>
  <si>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</si>
  <si>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</si>
  <si>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</si>
  <si>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</si>
  <si>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</si>
  <si>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</si>
  <si>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</si>
  <si>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</si>
  <si>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</si>
  <si>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</si>
  <si>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</si>
  <si>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</si>
  <si>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</si>
  <si>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</si>
  <si>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</si>
  <si>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</si>
  <si>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</si>
  <si>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</si>
  <si>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</si>
  <si>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</si>
  <si>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</si>
  <si>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</si>
  <si>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</si>
  <si>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</si>
  <si>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</si>
  <si>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514100</t>
  </si>
  <si>
    <t>SALARY OF SERETARIAL STAFF</t>
  </si>
  <si>
    <t>527000</t>
  </si>
  <si>
    <t>ON BEHALF PAYMENTS</t>
  </si>
  <si>
    <t>530002</t>
  </si>
  <si>
    <t>OTHER COST-BOARD LEGAL FEES</t>
  </si>
  <si>
    <t>533200</t>
  </si>
  <si>
    <t>DRUG&amp;ALCOHOL TEST-FINGERPRINT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</si>
  <si>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</si>
  <si>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</si>
  <si>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</si>
  <si>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</si>
  <si>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</si>
  <si>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</si>
  <si>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</si>
  <si>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</si>
  <si>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</si>
  <si>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</si>
  <si>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</si>
  <si>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</si>
  <si>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</si>
  <si>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</si>
  <si>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</si>
  <si>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</si>
  <si>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</si>
  <si>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</si>
  <si>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</si>
  <si>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</si>
  <si>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</si>
  <si>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</si>
  <si>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</si>
  <si>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</si>
  <si>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</si>
  <si>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</si>
  <si>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>588000</t>
  </si>
  <si>
    <t>FEDERAL INDIRECT COST CHARGES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</si>
  <si>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</si>
  <si>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</si>
  <si>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</si>
  <si>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</si>
  <si>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</si>
  <si>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</si>
  <si>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</si>
  <si>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</si>
  <si>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</si>
  <si>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</si>
  <si>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</si>
  <si>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</si>
  <si>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</si>
  <si>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</si>
  <si>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</si>
  <si>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</si>
  <si>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</si>
  <si>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</si>
  <si>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</si>
  <si>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</si>
  <si>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</si>
  <si>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</si>
  <si>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</si>
  <si>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</si>
  <si>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</si>
  <si>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</si>
  <si>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</si>
  <si>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</si>
  <si>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</si>
  <si>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</si>
  <si>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</si>
  <si>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</si>
  <si>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</si>
  <si>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</si>
  <si>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</si>
  <si>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</si>
  <si>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</si>
  <si>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</si>
  <si>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</si>
  <si>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</si>
  <si>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</si>
  <si>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</si>
  <si>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</si>
  <si>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</si>
  <si>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</si>
  <si>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</si>
  <si>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</si>
  <si>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</si>
  <si>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</si>
  <si>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</si>
  <si>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</si>
  <si>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</si>
  <si>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</si>
  <si>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</si>
  <si>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</si>
  <si>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</si>
  <si>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</si>
  <si>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</si>
  <si>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</si>
  <si>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</si>
  <si>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</si>
  <si>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</si>
  <si>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</si>
  <si>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</si>
  <si>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</si>
  <si>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</si>
  <si>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</si>
  <si>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</si>
  <si>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</si>
  <si>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</si>
  <si>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</si>
  <si>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</si>
  <si>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</si>
  <si>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SCHOOL SAFETY AND SECURITY</t>
  </si>
  <si>
    <t>518300</t>
  </si>
  <si>
    <t>SAFETY AND SECURITY PERSONNEL</t>
  </si>
  <si>
    <t xml:space="preserve">   SCHOOL SAFETY AND SECURITY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</si>
  <si>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</si>
  <si>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</si>
  <si>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</si>
  <si>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</si>
  <si>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</si>
  <si>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</si>
  <si>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</si>
  <si>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</si>
  <si>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</si>
  <si>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</si>
  <si>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</si>
  <si>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</si>
  <si>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</si>
  <si>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</si>
  <si>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</si>
  <si>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</si>
  <si>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</si>
  <si>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>530500</t>
  </si>
  <si>
    <t>ATHLETIC EVENT STAFF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</si>
  <si>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</si>
  <si>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</si>
  <si>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</si>
  <si>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</si>
  <si>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</si>
  <si>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</si>
  <si>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</si>
  <si>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</si>
  <si>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</si>
  <si>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</si>
  <si>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</si>
  <si>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</si>
  <si>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</si>
  <si>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</si>
  <si>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</si>
  <si>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</si>
  <si>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</si>
  <si>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</si>
  <si>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</si>
  <si>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</si>
  <si>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</si>
  <si>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</si>
  <si>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</si>
  <si>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</si>
  <si>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</si>
  <si>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</si>
  <si>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</si>
  <si>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</si>
  <si>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</si>
  <si>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</si>
  <si>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</si>
  <si>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</si>
  <si>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</si>
  <si>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</si>
  <si>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</si>
  <si>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</si>
  <si>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</si>
  <si>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</si>
  <si>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</si>
  <si>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</si>
  <si>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</si>
  <si>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</si>
  <si>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</si>
  <si>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561099</t>
  </si>
  <si>
    <t>SURPLUS</t>
  </si>
  <si>
    <t>517800</t>
  </si>
  <si>
    <t>GRADUATION COACH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</si>
  <si>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</si>
  <si>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</si>
  <si>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</si>
  <si>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</si>
  <si>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</si>
  <si>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</si>
  <si>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</si>
  <si>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</si>
  <si>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</si>
  <si>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</si>
  <si>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</si>
  <si>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531000</t>
  </si>
  <si>
    <t>CONTRACTED SERVICE -ADMIN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</si>
  <si>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</si>
  <si>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</si>
  <si>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</si>
  <si>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</si>
  <si>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</si>
  <si>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</si>
  <si>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</si>
  <si>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</si>
  <si>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</si>
  <si>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</si>
  <si>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</si>
  <si>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</si>
  <si>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</si>
  <si>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</si>
  <si>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</si>
  <si>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</si>
  <si>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</si>
  <si>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</si>
  <si>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</si>
  <si>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</si>
  <si>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</si>
  <si>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</si>
  <si>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</si>
  <si>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</si>
  <si>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</si>
  <si>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</si>
  <si>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</si>
  <si>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</si>
  <si>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</si>
  <si>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</si>
  <si>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</si>
  <si>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</si>
  <si>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</si>
  <si>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</si>
  <si>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</si>
  <si>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</si>
  <si>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</si>
  <si>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</si>
  <si>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</si>
  <si>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</si>
  <si>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</si>
  <si>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</si>
  <si>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</si>
  <si>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</si>
  <si>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</si>
  <si>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</si>
  <si>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</si>
  <si>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</si>
  <si>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</si>
  <si>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</si>
  <si>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</si>
  <si>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</si>
  <si>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</si>
  <si>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</si>
  <si>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</si>
  <si>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</si>
  <si>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</si>
  <si>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</si>
  <si>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</si>
  <si>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</si>
  <si>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</si>
  <si>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</si>
  <si>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</si>
  <si>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</si>
  <si>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</si>
  <si>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</si>
  <si>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</si>
  <si>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</si>
  <si>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</si>
  <si>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</si>
  <si>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</si>
  <si>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</si>
  <si>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</si>
  <si>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</si>
  <si>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</si>
  <si>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</si>
  <si>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</si>
  <si>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</si>
  <si>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</si>
  <si>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</si>
  <si>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</si>
  <si>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</si>
  <si>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</si>
  <si>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</si>
  <si>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</si>
  <si>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</si>
  <si>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</si>
  <si>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</si>
  <si>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</si>
  <si>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</si>
  <si>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</si>
  <si>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</si>
  <si>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</si>
  <si>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</si>
  <si>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519999</t>
  </si>
  <si>
    <t>EMPLOYEE MASTER GENERIC SALARY</t>
  </si>
  <si>
    <t>599015</t>
  </si>
  <si>
    <t>PCCARD DEFAULT EXP-M. JOHNSON</t>
  </si>
  <si>
    <t>599016</t>
  </si>
  <si>
    <t>PCCARD DEFAULT EXP-J. MCMAHAN</t>
  </si>
  <si>
    <t>599017</t>
  </si>
  <si>
    <t>PCCARD DEFAULT EXP-M. ORSON</t>
  </si>
  <si>
    <t>599019</t>
  </si>
  <si>
    <t>PCCARD DEFAULT EXP-M. ERWIN</t>
  </si>
  <si>
    <t>599021</t>
  </si>
  <si>
    <t>PCCARD DEFAULT EXP-J. MORLEY</t>
  </si>
  <si>
    <t>599024</t>
  </si>
  <si>
    <t>PCCARD DEFAULT EXP-S. JESTER</t>
  </si>
  <si>
    <t>599025</t>
  </si>
  <si>
    <t>PCCARD DEFAULT EXP-V. TURNER</t>
  </si>
  <si>
    <t>599028</t>
  </si>
  <si>
    <t>PCCARD DEFAULT EXP-W.MCGINNISS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</si>
</sst>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89"/>
  <sheetViews>
    <sheetView tabSelected="1" workbookViewId="0">
      <pane ySplit="7" topLeftCell="A8" activePane="bottomLeft" state="frozen"/>
      <selection activeCell="A2" sqref="A2:M2"/>
      <selection pane="bottomLeft" activeCell="M6" sqref="M6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45565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3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43</v>
      </c>
      <c r="B8" s="66" t="s">
        <v>44</v>
      </c>
      <c r="C8" s="51" t="s">
        <v>45</v>
      </c>
      <c r="D8" s="56">
        <v>919668398</v>
      </c>
      <c r="E8" s="56">
        <v>919668398</v>
      </c>
      <c r="F8" s="56">
        <v>126318560.13</v>
      </c>
      <c r="G8" s="56">
        <v>140673839.78</v>
      </c>
      <c r="H8" s="56">
        <v>0</v>
      </c>
      <c r="I8" s="56">
        <f t="shared" ref="I8" si="0">SUM(G8:H8)</f>
        <v>140673839.78</v>
      </c>
      <c r="J8" s="56">
        <f t="shared" ref="J8" si="1">E8-I8</f>
        <v>778994558.22000003</v>
      </c>
      <c r="K8" s="57">
        <f t="shared" ref="K8:K10" si="2">IF(E8=0,"NA",J8/E8)</f>
        <v>0.84703851944252628</v>
      </c>
      <c r="L8" s="57">
        <f t="shared" ref="L8:L10" si="3">IF(E8=0,"NA",(  ( F8 - (E8/$L$6)) / (E8/$L$6)))</f>
        <v>-0.86264771040876842</v>
      </c>
      <c r="M8" s="57">
        <f t="shared" ref="M8:M10" si="4">IF(E8=0,"NA",(  ( G8 - ($M$6*(E8/12))) / ($M$6*(E8/12))))</f>
        <v>-0.38815407777010513</v>
      </c>
      <c r="R8" s="53"/>
      <c r="S8" s="53"/>
      <c r="T8" s="53"/>
      <c r="U8" s="53"/>
      <c r="V8" s="53"/>
    </row>
    <row r="9" spans="1:25" s="51" customFormat="1" x14ac:dyDescent="0.2">
      <c r="B9" s="66" t="s">
        <v>46</v>
      </c>
      <c r="C9" s="51" t="s">
        <v>47</v>
      </c>
      <c r="D9" s="56">
        <v>6500000</v>
      </c>
      <c r="E9" s="56">
        <v>6500000</v>
      </c>
      <c r="F9" s="56">
        <v>834315</v>
      </c>
      <c r="G9" s="56">
        <v>834315</v>
      </c>
      <c r="H9" s="56">
        <v>0</v>
      </c>
      <c r="I9" s="56">
        <f t="shared" ref="I9:I11" si="5">SUM(G9:H9)</f>
        <v>834315</v>
      </c>
      <c r="J9" s="56">
        <f t="shared" ref="J9:J11" si="6">E9-I9</f>
        <v>5665685</v>
      </c>
      <c r="K9" s="57">
        <f t="shared" si="2"/>
        <v>0.87164384615384616</v>
      </c>
      <c r="L9" s="57">
        <f t="shared" si="3"/>
        <v>-0.87164384615384616</v>
      </c>
      <c r="M9" s="57">
        <f t="shared" si="4"/>
        <v>-0.48657538461538463</v>
      </c>
      <c r="R9" s="53"/>
      <c r="S9" s="53"/>
      <c r="T9" s="53"/>
      <c r="U9" s="53"/>
      <c r="V9" s="53"/>
    </row>
    <row r="10" spans="1:25" s="51" customFormat="1" x14ac:dyDescent="0.2">
      <c r="B10" s="66" t="s">
        <v>48</v>
      </c>
      <c r="C10" s="51" t="s">
        <v>49</v>
      </c>
      <c r="D10" s="56">
        <v>3000000</v>
      </c>
      <c r="E10" s="56">
        <v>3000000</v>
      </c>
      <c r="F10" s="56">
        <v>0</v>
      </c>
      <c r="G10" s="56">
        <v>313708.01</v>
      </c>
      <c r="H10" s="56">
        <v>0</v>
      </c>
      <c r="I10" s="56">
        <f t="shared" si="5"/>
        <v>313708.01</v>
      </c>
      <c r="J10" s="56">
        <f t="shared" si="6"/>
        <v>2686291.99</v>
      </c>
      <c r="K10" s="57">
        <f t="shared" si="2"/>
        <v>0.89543066333333343</v>
      </c>
      <c r="L10" s="57">
        <f t="shared" si="3"/>
        <v>-1</v>
      </c>
      <c r="M10" s="57">
        <f t="shared" si="4"/>
        <v>-0.58172265333333328</v>
      </c>
      <c r="R10" s="53"/>
      <c r="S10" s="53"/>
      <c r="T10" s="53"/>
      <c r="U10" s="53"/>
      <c r="V10" s="53"/>
    </row>
    <row r="11" spans="1:25" s="51" customFormat="1" x14ac:dyDescent="0.2">
      <c r="B11" s="66" t="s">
        <v>50</v>
      </c>
      <c r="C11" s="51" t="s">
        <v>51</v>
      </c>
      <c r="D11" s="56">
        <v>33600000</v>
      </c>
      <c r="E11" s="56">
        <v>33600000</v>
      </c>
      <c r="F11" s="56">
        <v>3312834.42</v>
      </c>
      <c r="G11" s="56">
        <v>6387192.6399999997</v>
      </c>
      <c r="H11" s="56">
        <v>0</v>
      </c>
      <c r="I11" s="56">
        <f t="shared" si="5"/>
        <v>6387192.6399999997</v>
      </c>
      <c r="J11" s="56">
        <f t="shared" si="6"/>
        <v>27212807.359999999</v>
      </c>
      <c r="K11" s="57">
        <f t="shared" ref="K11:K16" si="7">IF(E11=0,"NA",J11/E11)</f>
        <v>0.80990498095238095</v>
      </c>
      <c r="L11" s="57">
        <f t="shared" ref="L11:L16" si="8">IF(E11=0,"NA",(  ( F11 - (E11/$L$6)) / (E11/$L$6)))</f>
        <v>-0.90140373749999991</v>
      </c>
      <c r="M11" s="57">
        <f t="shared" ref="M11:M16" si="9">IF(E11=0,"NA",(  ( G11 - ($M$6*(E11/12))) / ($M$6*(E11/12))))</f>
        <v>-0.23961992380952385</v>
      </c>
      <c r="R11" s="53"/>
      <c r="S11" s="53"/>
      <c r="T11" s="53"/>
      <c r="U11" s="53"/>
      <c r="V11" s="53"/>
    </row>
    <row r="12" spans="1:25" s="51" customFormat="1" x14ac:dyDescent="0.2">
      <c r="B12" s="66" t="s">
        <v>52</v>
      </c>
      <c r="C12" s="51" t="s">
        <v>53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16" si="10">SUM(G12:H12)</f>
        <v>0</v>
      </c>
      <c r="J12" s="56">
        <f t="shared" ref="J12:J16" si="11">E12-I12</f>
        <v>0</v>
      </c>
      <c r="K12" s="57" t="str">
        <f t="shared" si="7"/>
        <v>NA</v>
      </c>
      <c r="L12" s="57" t="str">
        <f t="shared" si="8"/>
        <v>NA</v>
      </c>
      <c r="M12" s="57" t="str">
        <f t="shared" si="9"/>
        <v>NA</v>
      </c>
      <c r="R12" s="53"/>
      <c r="S12" s="53"/>
      <c r="T12" s="53"/>
      <c r="U12" s="53"/>
      <c r="V12" s="53"/>
    </row>
    <row r="13" spans="1:25" s="51" customFormat="1" x14ac:dyDescent="0.2">
      <c r="B13" s="66" t="s">
        <v>54</v>
      </c>
      <c r="C13" s="51" t="s">
        <v>55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7"/>
        <v>NA</v>
      </c>
      <c r="L13" s="57" t="str">
        <f t="shared" si="8"/>
        <v>NA</v>
      </c>
      <c r="M13" s="57" t="str">
        <f t="shared" si="9"/>
        <v>NA</v>
      </c>
      <c r="R13" s="53"/>
      <c r="S13" s="53"/>
      <c r="T13" s="53"/>
      <c r="U13" s="53"/>
      <c r="V13" s="53"/>
    </row>
    <row r="14" spans="1:25" s="51" customFormat="1" x14ac:dyDescent="0.2">
      <c r="B14" s="66" t="s">
        <v>56</v>
      </c>
      <c r="C14" s="51" t="s">
        <v>57</v>
      </c>
      <c r="D14" s="56">
        <v>775000</v>
      </c>
      <c r="E14" s="56">
        <v>775000</v>
      </c>
      <c r="F14" s="56">
        <v>225451.13</v>
      </c>
      <c r="G14" s="56">
        <v>227449.11</v>
      </c>
      <c r="H14" s="56">
        <v>0</v>
      </c>
      <c r="I14" s="56">
        <f t="shared" si="10"/>
        <v>227449.11</v>
      </c>
      <c r="J14" s="56">
        <f t="shared" si="11"/>
        <v>547550.89</v>
      </c>
      <c r="K14" s="57">
        <f t="shared" si="7"/>
        <v>0.70651727741935488</v>
      </c>
      <c r="L14" s="57">
        <f t="shared" si="8"/>
        <v>-0.7090953161290322</v>
      </c>
      <c r="M14" s="57">
        <f t="shared" si="9"/>
        <v>0.17393089032258058</v>
      </c>
      <c r="R14" s="53"/>
      <c r="S14" s="53"/>
      <c r="T14" s="53"/>
      <c r="U14" s="53"/>
      <c r="V14" s="53"/>
    </row>
    <row r="15" spans="1:25" s="51" customFormat="1" x14ac:dyDescent="0.2">
      <c r="B15" s="66" t="s">
        <v>58</v>
      </c>
      <c r="C15" s="51" t="s">
        <v>59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10"/>
        <v>0</v>
      </c>
      <c r="J15" s="56">
        <f t="shared" si="11"/>
        <v>0</v>
      </c>
      <c r="K15" s="57" t="str">
        <f t="shared" si="7"/>
        <v>NA</v>
      </c>
      <c r="L15" s="57" t="str">
        <f t="shared" si="8"/>
        <v>NA</v>
      </c>
      <c r="M15" s="57" t="str">
        <f t="shared" si="9"/>
        <v>NA</v>
      </c>
      <c r="R15" s="53"/>
      <c r="S15" s="53"/>
      <c r="T15" s="53"/>
      <c r="U15" s="53"/>
      <c r="V15" s="53"/>
    </row>
    <row r="16" spans="1:25" s="51" customFormat="1" x14ac:dyDescent="0.2">
      <c r="B16" s="66" t="s">
        <v>60</v>
      </c>
      <c r="C16" s="51" t="s">
        <v>61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10"/>
        <v>0</v>
      </c>
      <c r="J16" s="56">
        <f t="shared" si="11"/>
        <v>0</v>
      </c>
      <c r="K16" s="57" t="str">
        <f t="shared" si="7"/>
        <v>NA</v>
      </c>
      <c r="L16" s="57" t="str">
        <f t="shared" si="8"/>
        <v>NA</v>
      </c>
      <c r="M16" s="57" t="str">
        <f t="shared" si="9"/>
        <v>NA</v>
      </c>
      <c r="R16" s="53"/>
      <c r="S16" s="53"/>
      <c r="T16" s="53"/>
      <c r="U16" s="53"/>
      <c r="V16" s="53"/>
    </row>
    <row r="17" spans="1:22" s="51" customFormat="1" x14ac:dyDescent="0.2">
      <c r="B17" s="66" t="s">
        <v>62</v>
      </c>
      <c r="C17" s="51" t="s">
        <v>63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ref="I17:I23" si="12">SUM(G17:H17)</f>
        <v>0</v>
      </c>
      <c r="J17" s="56">
        <f t="shared" ref="J17:J25" si="13">E17-I17</f>
        <v>0</v>
      </c>
      <c r="K17" s="57" t="str">
        <f t="shared" ref="K17:K25" si="14">IF(E17=0,"NA",J17/E17)</f>
        <v>NA</v>
      </c>
      <c r="L17" s="57" t="str">
        <f t="shared" ref="L17:L25" si="15">IF(E17=0,"NA",(  ( F17 - (E17/$L$6)) / (E17/$L$6)))</f>
        <v>NA</v>
      </c>
      <c r="M17" s="57" t="str">
        <f t="shared" ref="M17:M25" si="16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B18" s="66" t="s">
        <v>64</v>
      </c>
      <c r="C18" s="51" t="s">
        <v>65</v>
      </c>
      <c r="D18" s="56">
        <v>5000000</v>
      </c>
      <c r="E18" s="56">
        <v>5000000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5000000</v>
      </c>
      <c r="K18" s="57">
        <f t="shared" si="14"/>
        <v>1</v>
      </c>
      <c r="L18" s="57">
        <f t="shared" si="15"/>
        <v>-1</v>
      </c>
      <c r="M18" s="57">
        <f t="shared" si="16"/>
        <v>-1</v>
      </c>
      <c r="R18" s="53"/>
      <c r="S18" s="53"/>
      <c r="T18" s="53"/>
      <c r="U18" s="53"/>
      <c r="V18" s="53"/>
    </row>
    <row r="19" spans="1:22" s="51" customFormat="1" x14ac:dyDescent="0.2">
      <c r="B19" s="66" t="s">
        <v>66</v>
      </c>
      <c r="C19" s="51" t="s">
        <v>67</v>
      </c>
      <c r="D19" s="56">
        <v>1730000</v>
      </c>
      <c r="E19" s="56">
        <v>1730000</v>
      </c>
      <c r="F19" s="56">
        <v>26721.809999999998</v>
      </c>
      <c r="G19" s="56">
        <v>499218.69</v>
      </c>
      <c r="H19" s="56">
        <v>0</v>
      </c>
      <c r="I19" s="56">
        <f t="shared" si="12"/>
        <v>499218.69</v>
      </c>
      <c r="J19" s="56">
        <f t="shared" si="13"/>
        <v>1230781.31</v>
      </c>
      <c r="K19" s="57">
        <f t="shared" si="14"/>
        <v>0.7114342832369942</v>
      </c>
      <c r="L19" s="57">
        <f t="shared" si="15"/>
        <v>-0.98455386705202308</v>
      </c>
      <c r="M19" s="57">
        <f t="shared" si="16"/>
        <v>0.15426286705202313</v>
      </c>
      <c r="R19" s="53"/>
      <c r="S19" s="53"/>
      <c r="T19" s="53"/>
      <c r="U19" s="53"/>
      <c r="V19" s="53"/>
    </row>
    <row r="20" spans="1:22" s="51" customFormat="1" x14ac:dyDescent="0.2">
      <c r="B20" s="66" t="s">
        <v>444</v>
      </c>
      <c r="C20" s="51" t="s">
        <v>445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0</v>
      </c>
      <c r="K20" s="57" t="str">
        <f t="shared" si="14"/>
        <v>NA</v>
      </c>
      <c r="L20" s="57" t="str">
        <f t="shared" si="15"/>
        <v>NA</v>
      </c>
      <c r="M20" s="57" t="str">
        <f t="shared" si="16"/>
        <v>NA</v>
      </c>
      <c r="R20" s="53"/>
      <c r="S20" s="53"/>
      <c r="T20" s="53"/>
      <c r="U20" s="53"/>
      <c r="V20" s="53"/>
    </row>
    <row r="21" spans="1:22" s="51" customFormat="1" x14ac:dyDescent="0.2">
      <c r="B21" s="66" t="s">
        <v>68</v>
      </c>
      <c r="C21" s="51" t="s">
        <v>69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2"/>
        <v>0</v>
      </c>
      <c r="J21" s="56">
        <f t="shared" si="13"/>
        <v>0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70</v>
      </c>
      <c r="B22" s="71"/>
      <c r="C22" s="63"/>
      <c r="D22" s="64">
        <v>970273398</v>
      </c>
      <c r="E22" s="64">
        <v>970273398</v>
      </c>
      <c r="F22" s="64">
        <v>130717882.48999999</v>
      </c>
      <c r="G22" s="64">
        <v>148935723.22999999</v>
      </c>
      <c r="H22" s="64">
        <v>0</v>
      </c>
      <c r="I22" s="64">
        <f t="shared" si="12"/>
        <v>148935723.22999999</v>
      </c>
      <c r="J22" s="64">
        <f t="shared" si="13"/>
        <v>821337674.76999998</v>
      </c>
      <c r="K22" s="65">
        <f t="shared" si="14"/>
        <v>0.84650128145634262</v>
      </c>
      <c r="L22" s="65">
        <f t="shared" si="15"/>
        <v>-0.86527726849005082</v>
      </c>
      <c r="M22" s="65">
        <f t="shared" si="16"/>
        <v>-0.38600512582537078</v>
      </c>
      <c r="R22" s="53"/>
      <c r="S22" s="53"/>
      <c r="T22" s="53"/>
      <c r="U22" s="53"/>
      <c r="V22" s="53"/>
    </row>
    <row r="23" spans="1:22" s="51" customFormat="1" x14ac:dyDescent="0.2">
      <c r="A23" s="51" t="s">
        <v>20</v>
      </c>
      <c r="B23" s="66" t="s">
        <v>21</v>
      </c>
      <c r="C23" s="51" t="s">
        <v>22</v>
      </c>
      <c r="D23" s="56">
        <v>15000000</v>
      </c>
      <c r="E23" s="56">
        <v>15000000</v>
      </c>
      <c r="F23" s="56">
        <v>1260011.31</v>
      </c>
      <c r="G23" s="56">
        <v>5003552.71</v>
      </c>
      <c r="H23" s="56">
        <v>0</v>
      </c>
      <c r="I23" s="56">
        <f t="shared" si="12"/>
        <v>5003552.71</v>
      </c>
      <c r="J23" s="56">
        <f t="shared" si="13"/>
        <v>9996447.2899999991</v>
      </c>
      <c r="K23" s="57">
        <f t="shared" si="14"/>
        <v>0.66642981933333323</v>
      </c>
      <c r="L23" s="57">
        <f t="shared" si="15"/>
        <v>-0.91599924599999993</v>
      </c>
      <c r="M23" s="57">
        <f t="shared" si="16"/>
        <v>0.33428072266666664</v>
      </c>
      <c r="R23" s="53"/>
      <c r="S23" s="53"/>
      <c r="T23" s="53"/>
      <c r="U23" s="53"/>
      <c r="V23" s="53"/>
    </row>
    <row r="24" spans="1:22" s="51" customFormat="1" x14ac:dyDescent="0.2">
      <c r="A24" s="63" t="s">
        <v>23</v>
      </c>
      <c r="B24" s="71"/>
      <c r="C24" s="63"/>
      <c r="D24" s="64">
        <v>15000000</v>
      </c>
      <c r="E24" s="64">
        <v>15000000</v>
      </c>
      <c r="F24" s="64">
        <v>1260011.31</v>
      </c>
      <c r="G24" s="64">
        <v>5003552.71</v>
      </c>
      <c r="H24" s="64">
        <v>0</v>
      </c>
      <c r="I24" s="64">
        <f t="shared" ref="I24:I25" si="17">SUM(G24:H24)</f>
        <v>5003552.71</v>
      </c>
      <c r="J24" s="64">
        <f t="shared" si="13"/>
        <v>9996447.2899999991</v>
      </c>
      <c r="K24" s="65">
        <f t="shared" si="14"/>
        <v>0.66642981933333323</v>
      </c>
      <c r="L24" s="65">
        <f t="shared" si="15"/>
        <v>-0.91599924599999993</v>
      </c>
      <c r="M24" s="65">
        <f t="shared" si="16"/>
        <v>0.33428072266666664</v>
      </c>
      <c r="R24" s="53"/>
      <c r="S24" s="53"/>
      <c r="T24" s="53"/>
      <c r="U24" s="53"/>
      <c r="V24" s="53"/>
    </row>
    <row r="25" spans="1:22" s="51" customFormat="1" x14ac:dyDescent="0.2">
      <c r="A25" s="51" t="s">
        <v>71</v>
      </c>
      <c r="B25" s="66" t="s">
        <v>72</v>
      </c>
      <c r="C25" s="51" t="s">
        <v>73</v>
      </c>
      <c r="D25" s="56">
        <v>669730614</v>
      </c>
      <c r="E25" s="56">
        <v>669730614</v>
      </c>
      <c r="F25" s="56">
        <v>55859634</v>
      </c>
      <c r="G25" s="56">
        <v>90975037</v>
      </c>
      <c r="H25" s="56">
        <v>0</v>
      </c>
      <c r="I25" s="56">
        <f t="shared" si="17"/>
        <v>90975037</v>
      </c>
      <c r="J25" s="56">
        <f t="shared" si="13"/>
        <v>578755577</v>
      </c>
      <c r="K25" s="57">
        <f t="shared" si="14"/>
        <v>0.86416174638240439</v>
      </c>
      <c r="L25" s="57">
        <f t="shared" si="15"/>
        <v>-0.91659387695244288</v>
      </c>
      <c r="M25" s="57">
        <f t="shared" si="16"/>
        <v>-0.45664698552961774</v>
      </c>
      <c r="R25" s="53"/>
      <c r="S25" s="53"/>
      <c r="T25" s="53"/>
      <c r="U25" s="53"/>
      <c r="V25" s="53"/>
    </row>
    <row r="26" spans="1:22" s="51" customFormat="1" x14ac:dyDescent="0.2">
      <c r="B26" s="66" t="s">
        <v>74</v>
      </c>
      <c r="C26" s="51" t="s">
        <v>75</v>
      </c>
      <c r="D26" s="56">
        <v>39838074</v>
      </c>
      <c r="E26" s="56">
        <v>39838074</v>
      </c>
      <c r="F26" s="56">
        <v>3324847</v>
      </c>
      <c r="G26" s="56">
        <v>9964621</v>
      </c>
      <c r="H26" s="56">
        <v>0</v>
      </c>
      <c r="I26" s="56">
        <f t="shared" ref="I26:I29" si="18">SUM(G26:H26)</f>
        <v>9964621</v>
      </c>
      <c r="J26" s="56">
        <f t="shared" ref="J26:J40" si="19">E26-I26</f>
        <v>29873453</v>
      </c>
      <c r="K26" s="57">
        <f t="shared" ref="K26:K40" si="20">IF(E26=0,"NA",J26/E26)</f>
        <v>0.74987191900893602</v>
      </c>
      <c r="L26" s="57">
        <f t="shared" ref="L26:L40" si="21">IF(E26=0,"NA",(  ( F26 - (E26/$L$6)) / (E26/$L$6)))</f>
        <v>-0.91654097032903747</v>
      </c>
      <c r="M26" s="57">
        <f t="shared" ref="M26:M40" si="22">IF(E26=0,"NA",(  ( G26 - ($M$6*(E26/12))) / ($M$6*(E26/12))))</f>
        <v>5.1232396425590252E-4</v>
      </c>
      <c r="R26" s="53"/>
      <c r="S26" s="53"/>
      <c r="T26" s="53"/>
      <c r="U26" s="53"/>
      <c r="V26" s="53"/>
    </row>
    <row r="27" spans="1:22" s="51" customFormat="1" x14ac:dyDescent="0.2">
      <c r="B27" s="66" t="s">
        <v>76</v>
      </c>
      <c r="C27" s="51" t="s">
        <v>77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8"/>
        <v>0</v>
      </c>
      <c r="J27" s="56">
        <f t="shared" si="19"/>
        <v>0</v>
      </c>
      <c r="K27" s="57" t="str">
        <f t="shared" si="20"/>
        <v>NA</v>
      </c>
      <c r="L27" s="57" t="str">
        <f t="shared" si="21"/>
        <v>NA</v>
      </c>
      <c r="M27" s="57" t="str">
        <f t="shared" si="22"/>
        <v>NA</v>
      </c>
      <c r="R27" s="53"/>
      <c r="S27" s="53"/>
      <c r="T27" s="53"/>
      <c r="U27" s="53"/>
      <c r="V27" s="53"/>
    </row>
    <row r="28" spans="1:22" s="51" customFormat="1" x14ac:dyDescent="0.2">
      <c r="B28" s="66" t="s">
        <v>78</v>
      </c>
      <c r="C28" s="51" t="s">
        <v>79</v>
      </c>
      <c r="D28" s="56">
        <v>17951797</v>
      </c>
      <c r="E28" s="56">
        <v>17951797</v>
      </c>
      <c r="F28" s="56">
        <v>1496435</v>
      </c>
      <c r="G28" s="56">
        <v>3937621</v>
      </c>
      <c r="H28" s="56">
        <v>0</v>
      </c>
      <c r="I28" s="56">
        <f t="shared" si="18"/>
        <v>3937621</v>
      </c>
      <c r="J28" s="56">
        <f t="shared" si="19"/>
        <v>14014176</v>
      </c>
      <c r="K28" s="57">
        <f t="shared" si="20"/>
        <v>0.78065588642741446</v>
      </c>
      <c r="L28" s="57">
        <f t="shared" si="21"/>
        <v>-0.9166414927708908</v>
      </c>
      <c r="M28" s="57">
        <f t="shared" si="22"/>
        <v>-0.12262354570965793</v>
      </c>
      <c r="R28" s="53"/>
      <c r="S28" s="53"/>
      <c r="T28" s="53"/>
      <c r="U28" s="53"/>
      <c r="V28" s="53"/>
    </row>
    <row r="29" spans="1:22" s="51" customFormat="1" x14ac:dyDescent="0.2">
      <c r="B29" s="66" t="s">
        <v>80</v>
      </c>
      <c r="C29" s="51" t="s">
        <v>81</v>
      </c>
      <c r="D29" s="56">
        <v>-183008042</v>
      </c>
      <c r="E29" s="56">
        <v>-183008042</v>
      </c>
      <c r="F29" s="56">
        <v>-15250749</v>
      </c>
      <c r="G29" s="56">
        <v>-45752201</v>
      </c>
      <c r="H29" s="56">
        <v>0</v>
      </c>
      <c r="I29" s="56">
        <f t="shared" si="18"/>
        <v>-45752201</v>
      </c>
      <c r="J29" s="56">
        <f t="shared" si="19"/>
        <v>-137255841</v>
      </c>
      <c r="K29" s="57">
        <f t="shared" si="20"/>
        <v>0.74999895906213787</v>
      </c>
      <c r="L29" s="57">
        <f t="shared" si="21"/>
        <v>-0.91666623590235452</v>
      </c>
      <c r="M29" s="57">
        <f t="shared" si="22"/>
        <v>4.1637514486931676E-6</v>
      </c>
      <c r="R29" s="53"/>
      <c r="S29" s="53"/>
      <c r="T29" s="53"/>
      <c r="U29" s="53"/>
      <c r="V29" s="53"/>
    </row>
    <row r="30" spans="1:22" s="51" customFormat="1" x14ac:dyDescent="0.2">
      <c r="B30" s="66" t="s">
        <v>82</v>
      </c>
      <c r="C30" s="51" t="s">
        <v>83</v>
      </c>
      <c r="D30" s="56">
        <v>13212300</v>
      </c>
      <c r="E30" s="56">
        <v>13709859</v>
      </c>
      <c r="F30" s="56">
        <v>621205</v>
      </c>
      <c r="G30" s="56">
        <v>2561212</v>
      </c>
      <c r="H30" s="56">
        <v>0</v>
      </c>
      <c r="I30" s="56">
        <f t="shared" ref="I30:I31" si="23">SUM(G30:H30)</f>
        <v>2561212</v>
      </c>
      <c r="J30" s="56">
        <f t="shared" si="19"/>
        <v>11148647</v>
      </c>
      <c r="K30" s="57">
        <f t="shared" si="20"/>
        <v>0.81318465784367289</v>
      </c>
      <c r="L30" s="57">
        <f t="shared" si="21"/>
        <v>-0.95468917659911745</v>
      </c>
      <c r="M30" s="57">
        <f t="shared" si="22"/>
        <v>-0.25273863137469177</v>
      </c>
      <c r="R30" s="53"/>
      <c r="S30" s="53"/>
      <c r="T30" s="53"/>
      <c r="U30" s="53"/>
      <c r="V30" s="53"/>
    </row>
    <row r="31" spans="1:22" s="51" customFormat="1" x14ac:dyDescent="0.2">
      <c r="B31" s="66" t="s">
        <v>84</v>
      </c>
      <c r="C31" s="51" t="s">
        <v>85</v>
      </c>
      <c r="D31" s="56">
        <v>188000</v>
      </c>
      <c r="E31" s="56">
        <v>188000</v>
      </c>
      <c r="F31" s="56">
        <v>0</v>
      </c>
      <c r="G31" s="56">
        <v>0</v>
      </c>
      <c r="H31" s="56">
        <v>0</v>
      </c>
      <c r="I31" s="56">
        <f t="shared" si="23"/>
        <v>0</v>
      </c>
      <c r="J31" s="56">
        <f t="shared" si="19"/>
        <v>188000</v>
      </c>
      <c r="K31" s="57">
        <f t="shared" si="20"/>
        <v>1</v>
      </c>
      <c r="L31" s="57">
        <f t="shared" si="21"/>
        <v>-1</v>
      </c>
      <c r="M31" s="57">
        <f t="shared" si="22"/>
        <v>-1</v>
      </c>
      <c r="R31" s="53"/>
      <c r="S31" s="53"/>
      <c r="T31" s="53"/>
      <c r="U31" s="53"/>
      <c r="V31" s="53"/>
    </row>
    <row r="32" spans="1:22" s="51" customFormat="1" x14ac:dyDescent="0.2">
      <c r="B32" s="66" t="s">
        <v>86</v>
      </c>
      <c r="C32" s="51" t="s">
        <v>87</v>
      </c>
      <c r="D32" s="56">
        <v>1917413</v>
      </c>
      <c r="E32" s="56">
        <v>1917413</v>
      </c>
      <c r="F32" s="56">
        <v>0</v>
      </c>
      <c r="G32" s="56">
        <v>0</v>
      </c>
      <c r="H32" s="56">
        <v>0</v>
      </c>
      <c r="I32" s="56">
        <f t="shared" ref="I32:I38" si="24">SUM(G32:H32)</f>
        <v>0</v>
      </c>
      <c r="J32" s="56">
        <f t="shared" si="19"/>
        <v>1917413</v>
      </c>
      <c r="K32" s="57">
        <f t="shared" si="20"/>
        <v>1</v>
      </c>
      <c r="L32" s="57">
        <f t="shared" si="21"/>
        <v>-1</v>
      </c>
      <c r="M32" s="57">
        <f t="shared" si="22"/>
        <v>-1</v>
      </c>
      <c r="R32" s="53"/>
      <c r="S32" s="53"/>
      <c r="T32" s="53"/>
      <c r="U32" s="53"/>
      <c r="V32" s="53"/>
    </row>
    <row r="33" spans="1:25" s="51" customFormat="1" x14ac:dyDescent="0.2">
      <c r="B33" s="66" t="s">
        <v>88</v>
      </c>
      <c r="C33" s="51" t="s">
        <v>89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4"/>
        <v>0</v>
      </c>
      <c r="J33" s="56">
        <f t="shared" si="19"/>
        <v>0</v>
      </c>
      <c r="K33" s="57" t="str">
        <f t="shared" si="20"/>
        <v>NA</v>
      </c>
      <c r="L33" s="57" t="str">
        <f t="shared" si="21"/>
        <v>NA</v>
      </c>
      <c r="M33" s="57" t="str">
        <f t="shared" si="22"/>
        <v>NA</v>
      </c>
      <c r="R33" s="53"/>
      <c r="S33" s="53"/>
      <c r="T33" s="53"/>
      <c r="U33" s="53"/>
      <c r="V33" s="53"/>
    </row>
    <row r="34" spans="1:25" s="51" customFormat="1" x14ac:dyDescent="0.2">
      <c r="A34" s="63" t="s">
        <v>90</v>
      </c>
      <c r="B34" s="71"/>
      <c r="C34" s="63"/>
      <c r="D34" s="64">
        <v>559830156</v>
      </c>
      <c r="E34" s="64">
        <v>560327715</v>
      </c>
      <c r="F34" s="64">
        <v>46051372</v>
      </c>
      <c r="G34" s="64">
        <v>61686290</v>
      </c>
      <c r="H34" s="64">
        <v>0</v>
      </c>
      <c r="I34" s="64">
        <f t="shared" si="24"/>
        <v>61686290</v>
      </c>
      <c r="J34" s="64">
        <f t="shared" si="19"/>
        <v>498641425</v>
      </c>
      <c r="K34" s="65">
        <f t="shared" si="20"/>
        <v>0.88991033577555589</v>
      </c>
      <c r="L34" s="65">
        <f t="shared" si="21"/>
        <v>-0.91781350312111543</v>
      </c>
      <c r="M34" s="65">
        <f t="shared" si="22"/>
        <v>-0.55964134310222369</v>
      </c>
      <c r="R34" s="53"/>
      <c r="S34" s="53"/>
      <c r="T34" s="53"/>
      <c r="U34" s="53"/>
      <c r="V34" s="53"/>
    </row>
    <row r="35" spans="1:25" s="51" customFormat="1" x14ac:dyDescent="0.2">
      <c r="A35" s="51" t="s">
        <v>91</v>
      </c>
      <c r="B35" s="66" t="s">
        <v>92</v>
      </c>
      <c r="C35" s="51" t="s">
        <v>93</v>
      </c>
      <c r="D35" s="56">
        <v>0</v>
      </c>
      <c r="E35" s="56">
        <v>1650000</v>
      </c>
      <c r="F35" s="56">
        <v>0</v>
      </c>
      <c r="G35" s="56">
        <v>0</v>
      </c>
      <c r="H35" s="56">
        <v>0</v>
      </c>
      <c r="I35" s="56">
        <f t="shared" si="24"/>
        <v>0</v>
      </c>
      <c r="J35" s="56">
        <f t="shared" si="19"/>
        <v>1650000</v>
      </c>
      <c r="K35" s="57">
        <f t="shared" si="20"/>
        <v>1</v>
      </c>
      <c r="L35" s="57">
        <f t="shared" si="21"/>
        <v>-1</v>
      </c>
      <c r="M35" s="57">
        <f t="shared" si="22"/>
        <v>-1</v>
      </c>
      <c r="R35" s="53"/>
      <c r="S35" s="53"/>
      <c r="T35" s="53"/>
      <c r="U35" s="53"/>
      <c r="V35" s="53"/>
    </row>
    <row r="36" spans="1:25" s="51" customFormat="1" x14ac:dyDescent="0.2">
      <c r="A36" s="63" t="s">
        <v>94</v>
      </c>
      <c r="B36" s="71"/>
      <c r="C36" s="63"/>
      <c r="D36" s="64">
        <v>0</v>
      </c>
      <c r="E36" s="64">
        <v>1650000</v>
      </c>
      <c r="F36" s="64">
        <v>0</v>
      </c>
      <c r="G36" s="64">
        <v>0</v>
      </c>
      <c r="H36" s="64">
        <v>0</v>
      </c>
      <c r="I36" s="64">
        <f t="shared" si="24"/>
        <v>0</v>
      </c>
      <c r="J36" s="64">
        <f t="shared" si="19"/>
        <v>1650000</v>
      </c>
      <c r="K36" s="65">
        <f t="shared" si="20"/>
        <v>1</v>
      </c>
      <c r="L36" s="65">
        <f t="shared" si="21"/>
        <v>-1</v>
      </c>
      <c r="M36" s="65">
        <f t="shared" si="22"/>
        <v>-1</v>
      </c>
      <c r="R36" s="53"/>
      <c r="S36" s="53"/>
      <c r="T36" s="53"/>
      <c r="U36" s="53"/>
      <c r="V36" s="53"/>
    </row>
    <row r="37" spans="1:25" s="51" customFormat="1" x14ac:dyDescent="0.2">
      <c r="A37" s="51" t="s">
        <v>24</v>
      </c>
      <c r="B37" s="66" t="s">
        <v>25</v>
      </c>
      <c r="C37" s="51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4"/>
        <v>0</v>
      </c>
      <c r="J37" s="56">
        <f t="shared" si="19"/>
        <v>0</v>
      </c>
      <c r="K37" s="57" t="str">
        <f t="shared" si="20"/>
        <v>NA</v>
      </c>
      <c r="L37" s="57" t="str">
        <f t="shared" si="21"/>
        <v>NA</v>
      </c>
      <c r="M37" s="57" t="str">
        <f t="shared" si="22"/>
        <v>NA</v>
      </c>
      <c r="R37" s="53"/>
      <c r="S37" s="53"/>
      <c r="T37" s="53"/>
      <c r="U37" s="53"/>
      <c r="V37" s="53"/>
    </row>
    <row r="38" spans="1:25" s="51" customFormat="1" x14ac:dyDescent="0.2">
      <c r="B38" s="66" t="s">
        <v>95</v>
      </c>
      <c r="C38" s="51" t="s">
        <v>96</v>
      </c>
      <c r="D38" s="56">
        <v>0</v>
      </c>
      <c r="E38" s="56">
        <v>0</v>
      </c>
      <c r="F38" s="56">
        <v>99028.23</v>
      </c>
      <c r="G38" s="56">
        <v>99028.23</v>
      </c>
      <c r="H38" s="56">
        <v>0</v>
      </c>
      <c r="I38" s="56">
        <f t="shared" si="24"/>
        <v>99028.23</v>
      </c>
      <c r="J38" s="56">
        <f t="shared" si="19"/>
        <v>-99028.23</v>
      </c>
      <c r="K38" s="57" t="str">
        <f t="shared" si="20"/>
        <v>NA</v>
      </c>
      <c r="L38" s="57" t="str">
        <f t="shared" si="21"/>
        <v>NA</v>
      </c>
      <c r="M38" s="57" t="str">
        <f t="shared" si="22"/>
        <v>NA</v>
      </c>
      <c r="R38" s="53"/>
      <c r="S38" s="53"/>
      <c r="T38" s="53"/>
      <c r="U38" s="53"/>
      <c r="V38" s="53"/>
    </row>
    <row r="39" spans="1:25" s="51" customFormat="1" x14ac:dyDescent="0.2">
      <c r="B39" s="66" t="s">
        <v>97</v>
      </c>
      <c r="C39" s="51" t="s">
        <v>98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ref="I39:I40" si="25">SUM(G39:H39)</f>
        <v>0</v>
      </c>
      <c r="J39" s="56">
        <f t="shared" si="19"/>
        <v>0</v>
      </c>
      <c r="K39" s="57" t="str">
        <f t="shared" si="20"/>
        <v>NA</v>
      </c>
      <c r="L39" s="57" t="str">
        <f t="shared" si="21"/>
        <v>NA</v>
      </c>
      <c r="M39" s="57" t="str">
        <f t="shared" si="22"/>
        <v>NA</v>
      </c>
      <c r="R39" s="53"/>
      <c r="S39" s="53"/>
      <c r="T39" s="53"/>
      <c r="U39" s="53"/>
      <c r="V39" s="53"/>
    </row>
    <row r="40" spans="1:25" s="51" customFormat="1" x14ac:dyDescent="0.2">
      <c r="B40" s="66" t="s">
        <v>99</v>
      </c>
      <c r="C40" s="51" t="s">
        <v>100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5"/>
        <v>0</v>
      </c>
      <c r="J40" s="56">
        <f t="shared" si="19"/>
        <v>0</v>
      </c>
      <c r="K40" s="57" t="str">
        <f t="shared" si="20"/>
        <v>NA</v>
      </c>
      <c r="L40" s="57" t="str">
        <f t="shared" si="21"/>
        <v>NA</v>
      </c>
      <c r="M40" s="57" t="str">
        <f t="shared" si="22"/>
        <v>NA</v>
      </c>
      <c r="R40" s="53"/>
      <c r="S40" s="53"/>
      <c r="T40" s="53"/>
      <c r="U40" s="53"/>
      <c r="V40" s="53"/>
    </row>
    <row r="41" spans="1:25" s="51" customFormat="1" x14ac:dyDescent="0.2">
      <c r="A41" s="63" t="s">
        <v>27</v>
      </c>
      <c r="B41" s="71"/>
      <c r="C41" s="63"/>
      <c r="D41" s="64">
        <v>0</v>
      </c>
      <c r="E41" s="64">
        <v>0</v>
      </c>
      <c r="F41" s="64">
        <v>99028.23</v>
      </c>
      <c r="G41" s="64">
        <v>99028.23</v>
      </c>
      <c r="H41" s="64">
        <v>0</v>
      </c>
      <c r="I41" s="64">
        <f t="shared" ref="I41" si="26">SUM(G41:H41)</f>
        <v>99028.23</v>
      </c>
      <c r="J41" s="64">
        <f t="shared" ref="J41" si="27">E41-I41</f>
        <v>-99028.23</v>
      </c>
      <c r="K41" s="65" t="str">
        <f t="shared" ref="K41" si="28">IF(E41=0,"NA",J41/E41)</f>
        <v>NA</v>
      </c>
      <c r="L41" s="65" t="str">
        <f t="shared" ref="L41" si="29">IF(E41=0,"NA",(  ( F41 - (E41/$L$6)) / (E41/$L$6)))</f>
        <v>NA</v>
      </c>
      <c r="M41" s="65" t="str">
        <f t="shared" ref="M41" si="30">IF(E41=0,"NA",(  ( G41 - ($M$6*(E41/12))) / ($M$6*(E41/12))))</f>
        <v>NA</v>
      </c>
      <c r="R41" s="53"/>
      <c r="S41" s="53"/>
      <c r="T41" s="53"/>
      <c r="U41" s="53"/>
      <c r="V41" s="53"/>
    </row>
    <row r="42" spans="1:25" s="17" customFormat="1" ht="12" customHeight="1" x14ac:dyDescent="0.2">
      <c r="B42" s="43"/>
      <c r="D42" s="18"/>
      <c r="E42" s="18"/>
      <c r="F42" s="18"/>
      <c r="G42" s="18"/>
      <c r="H42" s="18"/>
      <c r="I42" s="18"/>
      <c r="J42" s="18"/>
      <c r="K42" s="37"/>
      <c r="L42" s="37"/>
      <c r="M42" s="37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s="54" customFormat="1" ht="15.75" x14ac:dyDescent="0.25">
      <c r="A43" s="25" t="s">
        <v>12</v>
      </c>
      <c r="B43" s="32"/>
      <c r="C43" s="25"/>
      <c r="D43" s="6">
        <f>+D22+D24+D34+D36+D41</f>
        <v>1545103554</v>
      </c>
      <c r="E43" s="6">
        <f t="shared" ref="E43:J43" si="31">+E22+E24+E34+E36+E41</f>
        <v>1547251113</v>
      </c>
      <c r="F43" s="6">
        <f t="shared" si="31"/>
        <v>178128294.03</v>
      </c>
      <c r="G43" s="6">
        <f t="shared" si="31"/>
        <v>215724594.16999999</v>
      </c>
      <c r="H43" s="6">
        <f t="shared" si="31"/>
        <v>0</v>
      </c>
      <c r="I43" s="6">
        <f t="shared" si="31"/>
        <v>215724594.16999999</v>
      </c>
      <c r="J43" s="6">
        <f t="shared" si="31"/>
        <v>1331526518.8299999</v>
      </c>
      <c r="K43" s="38">
        <f>IF(E43=0,"NA",J43/E43)</f>
        <v>0.86057557667434681</v>
      </c>
      <c r="L43" s="38">
        <f>IF(E43=0,"NA",(  ( F43 - (E43/12)) / (E43/12)))</f>
        <v>0.38150783050042636</v>
      </c>
      <c r="M43" s="38">
        <f>IF(E43=0,"NA",(  ( G43 - ($M$6*(E43/12))) / ($M$6*(E43/12))))</f>
        <v>-0.4423023066973874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1" customFormat="1" x14ac:dyDescent="0.2">
      <c r="A45" s="51" t="s">
        <v>101</v>
      </c>
      <c r="B45" s="66" t="s">
        <v>102</v>
      </c>
      <c r="C45" s="51" t="s">
        <v>103</v>
      </c>
      <c r="D45" s="56">
        <v>447376792.34999818</v>
      </c>
      <c r="E45" s="56">
        <v>446819357.17999822</v>
      </c>
      <c r="F45" s="56">
        <v>50295488.509999901</v>
      </c>
      <c r="G45" s="56">
        <v>51676638.979999878</v>
      </c>
      <c r="H45" s="56">
        <v>0</v>
      </c>
      <c r="I45" s="56">
        <f t="shared" ref="I45" si="32">SUM(G45:H45)</f>
        <v>51676638.979999878</v>
      </c>
      <c r="J45" s="56">
        <f t="shared" ref="J45" si="33">E45-I45</f>
        <v>395142718.19999832</v>
      </c>
      <c r="K45" s="57">
        <f t="shared" ref="K45" si="34">IF(E45=0,"NA",J45/E45)</f>
        <v>0.88434556795805441</v>
      </c>
      <c r="L45" s="57">
        <f t="shared" ref="L45" si="35">IF(E45=0,"NA",(  ( F45 - (E45/$L$6)) / (E45/$L$6)))</f>
        <v>-0.88743663921046567</v>
      </c>
      <c r="M45" s="57">
        <f t="shared" ref="M45" si="36">IF(E45=0,"NA",(  ( G45 - ($M$6*(E45/12))) / ($M$6*(E45/12))))</f>
        <v>-0.53738227183221798</v>
      </c>
      <c r="R45" s="53"/>
      <c r="S45" s="53"/>
      <c r="T45" s="53"/>
      <c r="U45" s="53"/>
      <c r="V45" s="53"/>
    </row>
    <row r="46" spans="1:25" s="51" customFormat="1" x14ac:dyDescent="0.2">
      <c r="B46" s="66" t="s">
        <v>104</v>
      </c>
      <c r="C46" s="51" t="s">
        <v>105</v>
      </c>
      <c r="D46" s="56">
        <v>1885000</v>
      </c>
      <c r="E46" s="56">
        <v>1965000</v>
      </c>
      <c r="F46" s="56">
        <v>10527.11</v>
      </c>
      <c r="G46" s="56">
        <v>44981.41</v>
      </c>
      <c r="H46" s="56">
        <v>0</v>
      </c>
      <c r="I46" s="56">
        <f t="shared" ref="I46:I103" si="37">SUM(G46:H46)</f>
        <v>44981.41</v>
      </c>
      <c r="J46" s="56">
        <f t="shared" ref="J46:J103" si="38">E46-I46</f>
        <v>1920018.59</v>
      </c>
      <c r="K46" s="57">
        <f t="shared" ref="K46:K103" si="39">IF(E46=0,"NA",J46/E46)</f>
        <v>0.9771086972010179</v>
      </c>
      <c r="L46" s="57">
        <f t="shared" ref="L46:L103" si="40">IF(E46=0,"NA",(  ( F46 - (E46/$L$6)) / (E46/$L$6)))</f>
        <v>-0.99464269211195921</v>
      </c>
      <c r="M46" s="57">
        <f t="shared" ref="M46:M103" si="41">IF(E46=0,"NA",(  ( G46 - ($M$6*(E46/12))) / ($M$6*(E46/12))))</f>
        <v>-0.90843478880407114</v>
      </c>
      <c r="R46" s="53"/>
      <c r="S46" s="53"/>
      <c r="T46" s="53"/>
      <c r="U46" s="53"/>
      <c r="V46" s="53"/>
    </row>
    <row r="47" spans="1:25" s="51" customFormat="1" x14ac:dyDescent="0.2">
      <c r="B47" s="66" t="s">
        <v>106</v>
      </c>
      <c r="C47" s="51" t="s">
        <v>105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7"/>
        <v>0</v>
      </c>
      <c r="J47" s="56">
        <f t="shared" si="38"/>
        <v>0</v>
      </c>
      <c r="K47" s="57" t="str">
        <f t="shared" si="39"/>
        <v>NA</v>
      </c>
      <c r="L47" s="57" t="str">
        <f t="shared" si="40"/>
        <v>NA</v>
      </c>
      <c r="M47" s="57" t="str">
        <f t="shared" si="41"/>
        <v>NA</v>
      </c>
      <c r="R47" s="53"/>
      <c r="S47" s="53"/>
      <c r="T47" s="53"/>
      <c r="U47" s="53"/>
      <c r="V47" s="53"/>
    </row>
    <row r="48" spans="1:25" s="51" customFormat="1" x14ac:dyDescent="0.2">
      <c r="B48" s="66" t="s">
        <v>107</v>
      </c>
      <c r="C48" s="51" t="s">
        <v>108</v>
      </c>
      <c r="D48" s="56">
        <v>930671.75</v>
      </c>
      <c r="E48" s="56">
        <v>515909</v>
      </c>
      <c r="F48" s="56">
        <v>0</v>
      </c>
      <c r="G48" s="56">
        <v>0</v>
      </c>
      <c r="H48" s="56">
        <v>0</v>
      </c>
      <c r="I48" s="56">
        <f t="shared" si="37"/>
        <v>0</v>
      </c>
      <c r="J48" s="56">
        <f t="shared" si="38"/>
        <v>515909</v>
      </c>
      <c r="K48" s="57">
        <f t="shared" si="39"/>
        <v>1</v>
      </c>
      <c r="L48" s="57">
        <f t="shared" si="40"/>
        <v>-1</v>
      </c>
      <c r="M48" s="57">
        <f t="shared" si="41"/>
        <v>-1</v>
      </c>
      <c r="R48" s="53"/>
      <c r="S48" s="53"/>
      <c r="T48" s="53"/>
      <c r="U48" s="53"/>
      <c r="V48" s="53"/>
    </row>
    <row r="49" spans="2:22" s="51" customFormat="1" x14ac:dyDescent="0.2">
      <c r="B49" s="66" t="s">
        <v>109</v>
      </c>
      <c r="C49" s="51" t="s">
        <v>110</v>
      </c>
      <c r="D49" s="56">
        <v>0</v>
      </c>
      <c r="E49" s="56">
        <v>95000</v>
      </c>
      <c r="F49" s="56">
        <v>6605.98</v>
      </c>
      <c r="G49" s="56">
        <v>7755.98</v>
      </c>
      <c r="H49" s="56">
        <v>0</v>
      </c>
      <c r="I49" s="56">
        <f t="shared" si="37"/>
        <v>7755.98</v>
      </c>
      <c r="J49" s="56">
        <f t="shared" si="38"/>
        <v>87244.02</v>
      </c>
      <c r="K49" s="57">
        <f t="shared" si="39"/>
        <v>0.91835810526315798</v>
      </c>
      <c r="L49" s="57">
        <f t="shared" si="40"/>
        <v>-0.93046336842105271</v>
      </c>
      <c r="M49" s="57">
        <f t="shared" si="41"/>
        <v>-0.67343242105263157</v>
      </c>
      <c r="R49" s="53"/>
      <c r="S49" s="53"/>
      <c r="T49" s="53"/>
      <c r="U49" s="53"/>
      <c r="V49" s="53"/>
    </row>
    <row r="50" spans="2:22" s="51" customFormat="1" x14ac:dyDescent="0.2">
      <c r="B50" s="66" t="s">
        <v>111</v>
      </c>
      <c r="C50" s="51" t="s">
        <v>112</v>
      </c>
      <c r="D50" s="56">
        <v>0</v>
      </c>
      <c r="E50" s="56">
        <v>15911</v>
      </c>
      <c r="F50" s="56">
        <v>1867.51</v>
      </c>
      <c r="G50" s="56">
        <v>1867.51</v>
      </c>
      <c r="H50" s="56">
        <v>0</v>
      </c>
      <c r="I50" s="56">
        <f t="shared" si="37"/>
        <v>1867.51</v>
      </c>
      <c r="J50" s="56">
        <f t="shared" si="38"/>
        <v>14043.49</v>
      </c>
      <c r="K50" s="57">
        <f t="shared" si="39"/>
        <v>0.88262774181383952</v>
      </c>
      <c r="L50" s="57">
        <f t="shared" si="40"/>
        <v>-0.88262774181383952</v>
      </c>
      <c r="M50" s="57">
        <f t="shared" si="41"/>
        <v>-0.53051096725535785</v>
      </c>
      <c r="R50" s="53"/>
      <c r="S50" s="53"/>
      <c r="T50" s="53"/>
      <c r="U50" s="53"/>
      <c r="V50" s="53"/>
    </row>
    <row r="51" spans="2:22" s="51" customFormat="1" x14ac:dyDescent="0.2">
      <c r="B51" s="66" t="s">
        <v>113</v>
      </c>
      <c r="C51" s="51" t="s">
        <v>114</v>
      </c>
      <c r="D51" s="56">
        <v>44328950.24000001</v>
      </c>
      <c r="E51" s="56">
        <v>44315404.49000001</v>
      </c>
      <c r="F51" s="56">
        <v>4298549.78</v>
      </c>
      <c r="G51" s="56">
        <v>4347139.5100000016</v>
      </c>
      <c r="H51" s="56">
        <v>0</v>
      </c>
      <c r="I51" s="56">
        <f t="shared" si="37"/>
        <v>4347139.5100000016</v>
      </c>
      <c r="J51" s="56">
        <f t="shared" si="38"/>
        <v>39968264.980000004</v>
      </c>
      <c r="K51" s="57">
        <f t="shared" si="39"/>
        <v>0.90190455079833565</v>
      </c>
      <c r="L51" s="57">
        <f t="shared" si="40"/>
        <v>-0.90300100316200449</v>
      </c>
      <c r="M51" s="57">
        <f t="shared" si="41"/>
        <v>-0.60761820319334281</v>
      </c>
      <c r="R51" s="53"/>
      <c r="S51" s="53"/>
      <c r="T51" s="53"/>
      <c r="U51" s="53"/>
      <c r="V51" s="53"/>
    </row>
    <row r="52" spans="2:22" s="51" customFormat="1" x14ac:dyDescent="0.2">
      <c r="B52" s="66" t="s">
        <v>115</v>
      </c>
      <c r="C52" s="51" t="s">
        <v>116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72" si="42">SUM(G52:H52)</f>
        <v>0</v>
      </c>
      <c r="J52" s="56">
        <f t="shared" ref="J52:J72" si="43">E52-I52</f>
        <v>0</v>
      </c>
      <c r="K52" s="57" t="str">
        <f t="shared" ref="K52:K72" si="44">IF(E52=0,"NA",J52/E52)</f>
        <v>NA</v>
      </c>
      <c r="L52" s="57" t="str">
        <f t="shared" ref="L52:L72" si="45">IF(E52=0,"NA",(  ( F52 - (E52/$L$6)) / (E52/$L$6)))</f>
        <v>NA</v>
      </c>
      <c r="M52" s="57" t="str">
        <f t="shared" ref="M52:M72" si="46">IF(E52=0,"NA",(  ( G52 - ($M$6*(E52/12))) / ($M$6*(E52/12))))</f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117</v>
      </c>
      <c r="C53" s="51" t="s">
        <v>118</v>
      </c>
      <c r="D53" s="56">
        <v>25017302.889999982</v>
      </c>
      <c r="E53" s="56">
        <v>25010840.249999981</v>
      </c>
      <c r="F53" s="56">
        <v>4125976.0300000003</v>
      </c>
      <c r="G53" s="56">
        <v>4188040.5</v>
      </c>
      <c r="H53" s="56">
        <v>0</v>
      </c>
      <c r="I53" s="56">
        <f t="shared" si="42"/>
        <v>4188040.5</v>
      </c>
      <c r="J53" s="56">
        <f t="shared" si="43"/>
        <v>20822799.749999981</v>
      </c>
      <c r="K53" s="57">
        <f t="shared" si="44"/>
        <v>0.83255098756628121</v>
      </c>
      <c r="L53" s="57">
        <f t="shared" si="45"/>
        <v>-0.83503249036185401</v>
      </c>
      <c r="M53" s="57">
        <f t="shared" si="46"/>
        <v>-0.33020395026512506</v>
      </c>
      <c r="R53" s="53"/>
      <c r="S53" s="53"/>
      <c r="T53" s="53"/>
      <c r="U53" s="53"/>
      <c r="V53" s="53"/>
    </row>
    <row r="54" spans="2:22" s="51" customFormat="1" x14ac:dyDescent="0.2">
      <c r="B54" s="66" t="s">
        <v>119</v>
      </c>
      <c r="C54" s="51" t="s">
        <v>120</v>
      </c>
      <c r="D54" s="56">
        <v>9227324.3199999984</v>
      </c>
      <c r="E54" s="56">
        <v>9227324.3199999984</v>
      </c>
      <c r="F54" s="56">
        <v>0</v>
      </c>
      <c r="G54" s="56">
        <v>0</v>
      </c>
      <c r="H54" s="56">
        <v>0</v>
      </c>
      <c r="I54" s="56">
        <f t="shared" si="42"/>
        <v>0</v>
      </c>
      <c r="J54" s="56">
        <f t="shared" si="43"/>
        <v>9227324.3199999984</v>
      </c>
      <c r="K54" s="57">
        <f t="shared" si="44"/>
        <v>1</v>
      </c>
      <c r="L54" s="57">
        <f t="shared" si="45"/>
        <v>-1</v>
      </c>
      <c r="M54" s="57">
        <f t="shared" si="46"/>
        <v>-1</v>
      </c>
      <c r="R54" s="53"/>
      <c r="S54" s="53"/>
      <c r="T54" s="53"/>
      <c r="U54" s="53"/>
      <c r="V54" s="53"/>
    </row>
    <row r="55" spans="2:22" s="51" customFormat="1" x14ac:dyDescent="0.2">
      <c r="B55" s="66" t="s">
        <v>121</v>
      </c>
      <c r="C55" s="51" t="s">
        <v>122</v>
      </c>
      <c r="D55" s="56">
        <v>0</v>
      </c>
      <c r="E55" s="56">
        <v>0</v>
      </c>
      <c r="F55" s="56">
        <v>33047.5</v>
      </c>
      <c r="G55" s="56">
        <v>33047.5</v>
      </c>
      <c r="H55" s="56">
        <v>0</v>
      </c>
      <c r="I55" s="56">
        <f t="shared" si="42"/>
        <v>33047.5</v>
      </c>
      <c r="J55" s="56">
        <f t="shared" si="43"/>
        <v>-33047.5</v>
      </c>
      <c r="K55" s="57" t="str">
        <f t="shared" si="44"/>
        <v>NA</v>
      </c>
      <c r="L55" s="57" t="str">
        <f t="shared" si="45"/>
        <v>NA</v>
      </c>
      <c r="M55" s="57" t="str">
        <f t="shared" si="46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123</v>
      </c>
      <c r="C56" s="51" t="s">
        <v>124</v>
      </c>
      <c r="D56" s="56">
        <v>83317</v>
      </c>
      <c r="E56" s="56">
        <v>83317</v>
      </c>
      <c r="F56" s="56">
        <v>0</v>
      </c>
      <c r="G56" s="56">
        <v>0</v>
      </c>
      <c r="H56" s="56">
        <v>0</v>
      </c>
      <c r="I56" s="56">
        <f t="shared" si="42"/>
        <v>0</v>
      </c>
      <c r="J56" s="56">
        <f t="shared" si="43"/>
        <v>83317</v>
      </c>
      <c r="K56" s="57">
        <f t="shared" si="44"/>
        <v>1</v>
      </c>
      <c r="L56" s="57">
        <f t="shared" si="45"/>
        <v>-1</v>
      </c>
      <c r="M56" s="57">
        <f t="shared" si="46"/>
        <v>-1</v>
      </c>
      <c r="R56" s="53"/>
      <c r="S56" s="53"/>
      <c r="T56" s="53"/>
      <c r="U56" s="53"/>
      <c r="V56" s="53"/>
    </row>
    <row r="57" spans="2:22" s="51" customFormat="1" x14ac:dyDescent="0.2">
      <c r="B57" s="66" t="s">
        <v>125</v>
      </c>
      <c r="C57" s="51" t="s">
        <v>126</v>
      </c>
      <c r="D57" s="56">
        <v>47283.68</v>
      </c>
      <c r="E57" s="56">
        <v>47283.68</v>
      </c>
      <c r="F57" s="56">
        <v>0</v>
      </c>
      <c r="G57" s="56">
        <v>0</v>
      </c>
      <c r="H57" s="56">
        <v>0</v>
      </c>
      <c r="I57" s="56">
        <f t="shared" si="42"/>
        <v>0</v>
      </c>
      <c r="J57" s="56">
        <f t="shared" si="43"/>
        <v>47283.68</v>
      </c>
      <c r="K57" s="57">
        <f t="shared" si="44"/>
        <v>1</v>
      </c>
      <c r="L57" s="57">
        <f t="shared" si="45"/>
        <v>-1</v>
      </c>
      <c r="M57" s="57">
        <f t="shared" si="46"/>
        <v>-1</v>
      </c>
      <c r="R57" s="53"/>
      <c r="S57" s="53"/>
      <c r="T57" s="53"/>
      <c r="U57" s="53"/>
      <c r="V57" s="53"/>
    </row>
    <row r="58" spans="2:22" s="51" customFormat="1" x14ac:dyDescent="0.2">
      <c r="B58" s="66" t="s">
        <v>127</v>
      </c>
      <c r="C58" s="51" t="s">
        <v>128</v>
      </c>
      <c r="D58" s="56">
        <v>9558767.5199999996</v>
      </c>
      <c r="E58" s="56">
        <v>9558767.5199999996</v>
      </c>
      <c r="F58" s="56">
        <v>754807.37999999989</v>
      </c>
      <c r="G58" s="56">
        <v>801590.15999999992</v>
      </c>
      <c r="H58" s="56">
        <v>0</v>
      </c>
      <c r="I58" s="56">
        <f t="shared" si="42"/>
        <v>801590.15999999992</v>
      </c>
      <c r="J58" s="56">
        <f t="shared" si="43"/>
        <v>8757177.3599999994</v>
      </c>
      <c r="K58" s="57">
        <f t="shared" si="44"/>
        <v>0.91614084573949339</v>
      </c>
      <c r="L58" s="57">
        <f t="shared" si="45"/>
        <v>-0.92103507294003117</v>
      </c>
      <c r="M58" s="57">
        <f t="shared" si="46"/>
        <v>-0.66456338295797368</v>
      </c>
      <c r="R58" s="53"/>
      <c r="S58" s="53"/>
      <c r="T58" s="53"/>
      <c r="U58" s="53"/>
      <c r="V58" s="53"/>
    </row>
    <row r="59" spans="2:22" s="51" customFormat="1" x14ac:dyDescent="0.2">
      <c r="B59" s="66" t="s">
        <v>133</v>
      </c>
      <c r="C59" s="51" t="s">
        <v>134</v>
      </c>
      <c r="D59" s="56">
        <v>0</v>
      </c>
      <c r="E59" s="56">
        <v>0</v>
      </c>
      <c r="F59" s="56">
        <v>52538.79</v>
      </c>
      <c r="G59" s="56">
        <v>54946.689999999995</v>
      </c>
      <c r="H59" s="56">
        <v>0</v>
      </c>
      <c r="I59" s="56">
        <f t="shared" si="42"/>
        <v>54946.689999999995</v>
      </c>
      <c r="J59" s="56">
        <f t="shared" si="43"/>
        <v>-54946.689999999995</v>
      </c>
      <c r="K59" s="57" t="str">
        <f t="shared" si="44"/>
        <v>NA</v>
      </c>
      <c r="L59" s="57" t="str">
        <f t="shared" si="45"/>
        <v>NA</v>
      </c>
      <c r="M59" s="57" t="str">
        <f t="shared" si="46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135</v>
      </c>
      <c r="C60" s="51" t="s">
        <v>136</v>
      </c>
      <c r="D60" s="56">
        <v>0</v>
      </c>
      <c r="E60" s="56">
        <v>0</v>
      </c>
      <c r="F60" s="56">
        <v>39831.47</v>
      </c>
      <c r="G60" s="56">
        <v>39831.47</v>
      </c>
      <c r="H60" s="56">
        <v>0</v>
      </c>
      <c r="I60" s="56">
        <f t="shared" si="42"/>
        <v>39831.47</v>
      </c>
      <c r="J60" s="56">
        <f t="shared" si="43"/>
        <v>-39831.47</v>
      </c>
      <c r="K60" s="57" t="str">
        <f t="shared" si="44"/>
        <v>NA</v>
      </c>
      <c r="L60" s="57" t="str">
        <f t="shared" si="45"/>
        <v>NA</v>
      </c>
      <c r="M60" s="57" t="str">
        <f t="shared" si="46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137</v>
      </c>
      <c r="C61" s="51" t="s">
        <v>138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42"/>
        <v>0</v>
      </c>
      <c r="J61" s="56">
        <f t="shared" si="43"/>
        <v>0</v>
      </c>
      <c r="K61" s="57" t="str">
        <f t="shared" si="44"/>
        <v>NA</v>
      </c>
      <c r="L61" s="57" t="str">
        <f t="shared" si="45"/>
        <v>NA</v>
      </c>
      <c r="M61" s="57" t="str">
        <f t="shared" si="46"/>
        <v>NA</v>
      </c>
      <c r="R61" s="53"/>
      <c r="S61" s="53"/>
      <c r="T61" s="53"/>
      <c r="U61" s="53"/>
      <c r="V61" s="53"/>
    </row>
    <row r="62" spans="2:22" s="51" customFormat="1" x14ac:dyDescent="0.2">
      <c r="B62" s="66" t="s">
        <v>139</v>
      </c>
      <c r="C62" s="51" t="s">
        <v>140</v>
      </c>
      <c r="D62" s="56">
        <v>7354915.3200000077</v>
      </c>
      <c r="E62" s="56">
        <v>7354915.3200000077</v>
      </c>
      <c r="F62" s="56">
        <v>0</v>
      </c>
      <c r="G62" s="56">
        <v>0</v>
      </c>
      <c r="H62" s="56">
        <v>0</v>
      </c>
      <c r="I62" s="56">
        <f t="shared" si="42"/>
        <v>0</v>
      </c>
      <c r="J62" s="56">
        <f t="shared" si="43"/>
        <v>7354915.3200000077</v>
      </c>
      <c r="K62" s="57">
        <f t="shared" si="44"/>
        <v>1</v>
      </c>
      <c r="L62" s="57">
        <f t="shared" si="45"/>
        <v>-1</v>
      </c>
      <c r="M62" s="57">
        <f t="shared" si="46"/>
        <v>-1</v>
      </c>
      <c r="R62" s="53"/>
      <c r="S62" s="53"/>
      <c r="T62" s="53"/>
      <c r="U62" s="53"/>
      <c r="V62" s="53"/>
    </row>
    <row r="63" spans="2:22" s="51" customFormat="1" x14ac:dyDescent="0.2">
      <c r="B63" s="66" t="s">
        <v>141</v>
      </c>
      <c r="C63" s="51" t="s">
        <v>142</v>
      </c>
      <c r="D63" s="56">
        <v>-12107184.460000001</v>
      </c>
      <c r="E63" s="56">
        <v>-12039684.460000001</v>
      </c>
      <c r="F63" s="56">
        <v>3100</v>
      </c>
      <c r="G63" s="56">
        <v>6035</v>
      </c>
      <c r="H63" s="56">
        <v>0</v>
      </c>
      <c r="I63" s="56">
        <f t="shared" si="42"/>
        <v>6035</v>
      </c>
      <c r="J63" s="56">
        <f t="shared" si="43"/>
        <v>-12045719.460000001</v>
      </c>
      <c r="K63" s="57">
        <f t="shared" si="44"/>
        <v>1.0005012589839917</v>
      </c>
      <c r="L63" s="57">
        <f t="shared" si="45"/>
        <v>-1.0002574818310479</v>
      </c>
      <c r="M63" s="57">
        <f t="shared" si="46"/>
        <v>-1.0020050359359667</v>
      </c>
      <c r="R63" s="53"/>
      <c r="S63" s="53"/>
      <c r="T63" s="53"/>
      <c r="U63" s="53"/>
      <c r="V63" s="53"/>
    </row>
    <row r="64" spans="2:22" s="51" customFormat="1" x14ac:dyDescent="0.2">
      <c r="B64" s="66" t="s">
        <v>143</v>
      </c>
      <c r="C64" s="51" t="s">
        <v>144</v>
      </c>
      <c r="D64" s="56">
        <v>101793</v>
      </c>
      <c r="E64" s="56">
        <v>101793</v>
      </c>
      <c r="F64" s="56">
        <v>735</v>
      </c>
      <c r="G64" s="56">
        <v>2397.5</v>
      </c>
      <c r="H64" s="56">
        <v>0</v>
      </c>
      <c r="I64" s="56">
        <f t="shared" si="42"/>
        <v>2397.5</v>
      </c>
      <c r="J64" s="56">
        <f t="shared" si="43"/>
        <v>99395.5</v>
      </c>
      <c r="K64" s="57">
        <f t="shared" si="44"/>
        <v>0.97644729991256762</v>
      </c>
      <c r="L64" s="57">
        <f t="shared" si="45"/>
        <v>-0.99277946420677254</v>
      </c>
      <c r="M64" s="57">
        <f t="shared" si="46"/>
        <v>-0.9057891996502706</v>
      </c>
      <c r="R64" s="53"/>
      <c r="S64" s="53"/>
      <c r="T64" s="53"/>
      <c r="U64" s="53"/>
      <c r="V64" s="53"/>
    </row>
    <row r="65" spans="2:22" s="51" customFormat="1" x14ac:dyDescent="0.2">
      <c r="B65" s="66" t="s">
        <v>145</v>
      </c>
      <c r="C65" s="51" t="s">
        <v>146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42"/>
        <v>0</v>
      </c>
      <c r="J65" s="56">
        <f t="shared" si="43"/>
        <v>0</v>
      </c>
      <c r="K65" s="57" t="str">
        <f t="shared" si="44"/>
        <v>NA</v>
      </c>
      <c r="L65" s="57" t="str">
        <f t="shared" si="45"/>
        <v>NA</v>
      </c>
      <c r="M65" s="57" t="str">
        <f t="shared" si="46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147</v>
      </c>
      <c r="C66" s="51" t="s">
        <v>148</v>
      </c>
      <c r="D66" s="56">
        <v>114666435</v>
      </c>
      <c r="E66" s="56">
        <v>114632156.45999999</v>
      </c>
      <c r="F66" s="56">
        <v>9093519.6999999993</v>
      </c>
      <c r="G66" s="56">
        <v>9195530.7199999988</v>
      </c>
      <c r="H66" s="56">
        <v>0</v>
      </c>
      <c r="I66" s="56">
        <f t="shared" si="42"/>
        <v>9195530.7199999988</v>
      </c>
      <c r="J66" s="56">
        <f t="shared" si="43"/>
        <v>105436625.73999999</v>
      </c>
      <c r="K66" s="57">
        <f t="shared" si="44"/>
        <v>0.91978227572462434</v>
      </c>
      <c r="L66" s="57">
        <f t="shared" si="45"/>
        <v>-0.92067217453792627</v>
      </c>
      <c r="M66" s="57">
        <f t="shared" si="46"/>
        <v>-0.67912910289849748</v>
      </c>
      <c r="R66" s="53"/>
      <c r="S66" s="53"/>
      <c r="T66" s="53"/>
      <c r="U66" s="53"/>
      <c r="V66" s="53"/>
    </row>
    <row r="67" spans="2:22" s="51" customFormat="1" x14ac:dyDescent="0.2">
      <c r="B67" s="66" t="s">
        <v>149</v>
      </c>
      <c r="C67" s="51" t="s">
        <v>150</v>
      </c>
      <c r="D67" s="56">
        <v>0</v>
      </c>
      <c r="E67" s="56">
        <v>0</v>
      </c>
      <c r="F67" s="56">
        <v>956921.85000000033</v>
      </c>
      <c r="G67" s="56">
        <v>1006740.9200000003</v>
      </c>
      <c r="H67" s="56">
        <v>0</v>
      </c>
      <c r="I67" s="56">
        <f t="shared" si="42"/>
        <v>1006740.9200000003</v>
      </c>
      <c r="J67" s="56">
        <f t="shared" si="43"/>
        <v>-1006740.9200000003</v>
      </c>
      <c r="K67" s="57" t="str">
        <f t="shared" si="44"/>
        <v>NA</v>
      </c>
      <c r="L67" s="57" t="str">
        <f t="shared" si="45"/>
        <v>NA</v>
      </c>
      <c r="M67" s="57" t="str">
        <f t="shared" si="46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151</v>
      </c>
      <c r="C68" s="51" t="s">
        <v>152</v>
      </c>
      <c r="D68" s="56">
        <v>109111522.10000002</v>
      </c>
      <c r="E68" s="56">
        <v>109176598.18000002</v>
      </c>
      <c r="F68" s="56">
        <v>9127904.0700000115</v>
      </c>
      <c r="G68" s="56">
        <v>9487574.9600000046</v>
      </c>
      <c r="H68" s="56">
        <v>0</v>
      </c>
      <c r="I68" s="56">
        <f t="shared" si="42"/>
        <v>9487574.9600000046</v>
      </c>
      <c r="J68" s="56">
        <f t="shared" si="43"/>
        <v>99689023.220000014</v>
      </c>
      <c r="K68" s="57">
        <f t="shared" si="44"/>
        <v>0.91309882229195494</v>
      </c>
      <c r="L68" s="57">
        <f t="shared" si="45"/>
        <v>-0.91639321775761151</v>
      </c>
      <c r="M68" s="57">
        <f t="shared" si="46"/>
        <v>-0.65239528916781997</v>
      </c>
      <c r="R68" s="53"/>
      <c r="S68" s="53"/>
      <c r="T68" s="53"/>
      <c r="U68" s="53"/>
      <c r="V68" s="53"/>
    </row>
    <row r="69" spans="2:22" s="51" customFormat="1" x14ac:dyDescent="0.2">
      <c r="B69" s="66" t="s">
        <v>153</v>
      </c>
      <c r="C69" s="51" t="s">
        <v>154</v>
      </c>
      <c r="D69" s="56">
        <v>0</v>
      </c>
      <c r="E69" s="56">
        <v>0</v>
      </c>
      <c r="F69" s="56">
        <v>3476.93</v>
      </c>
      <c r="G69" s="56">
        <v>3476.93</v>
      </c>
      <c r="H69" s="56">
        <v>0</v>
      </c>
      <c r="I69" s="56">
        <f t="shared" si="42"/>
        <v>3476.93</v>
      </c>
      <c r="J69" s="56">
        <f t="shared" si="43"/>
        <v>-3476.93</v>
      </c>
      <c r="K69" s="57" t="str">
        <f t="shared" si="44"/>
        <v>NA</v>
      </c>
      <c r="L69" s="57" t="str">
        <f t="shared" si="45"/>
        <v>NA</v>
      </c>
      <c r="M69" s="57" t="str">
        <f t="shared" si="46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155</v>
      </c>
      <c r="C70" s="51" t="s">
        <v>156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42"/>
        <v>0</v>
      </c>
      <c r="J70" s="56">
        <f t="shared" si="43"/>
        <v>0</v>
      </c>
      <c r="K70" s="57" t="str">
        <f t="shared" si="44"/>
        <v>NA</v>
      </c>
      <c r="L70" s="57" t="str">
        <f t="shared" si="45"/>
        <v>NA</v>
      </c>
      <c r="M70" s="57" t="str">
        <f t="shared" si="46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157</v>
      </c>
      <c r="C71" s="51" t="s">
        <v>158</v>
      </c>
      <c r="D71" s="56">
        <v>8500000</v>
      </c>
      <c r="E71" s="56">
        <v>8500000</v>
      </c>
      <c r="F71" s="56">
        <v>607206.1</v>
      </c>
      <c r="G71" s="56">
        <v>1787707.54</v>
      </c>
      <c r="H71" s="56">
        <v>0</v>
      </c>
      <c r="I71" s="56">
        <f t="shared" si="42"/>
        <v>1787707.54</v>
      </c>
      <c r="J71" s="56">
        <f t="shared" si="43"/>
        <v>6712292.46</v>
      </c>
      <c r="K71" s="57">
        <f t="shared" si="44"/>
        <v>0.78968146588235288</v>
      </c>
      <c r="L71" s="57">
        <f t="shared" si="45"/>
        <v>-0.92856398823529418</v>
      </c>
      <c r="M71" s="57">
        <f t="shared" si="46"/>
        <v>-0.15872586352941176</v>
      </c>
      <c r="R71" s="53"/>
      <c r="S71" s="53"/>
      <c r="T71" s="53"/>
      <c r="U71" s="53"/>
      <c r="V71" s="53"/>
    </row>
    <row r="72" spans="2:22" s="51" customFormat="1" x14ac:dyDescent="0.2">
      <c r="B72" s="66" t="s">
        <v>159</v>
      </c>
      <c r="C72" s="51" t="s">
        <v>160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42"/>
        <v>0</v>
      </c>
      <c r="J72" s="56">
        <f t="shared" si="43"/>
        <v>0</v>
      </c>
      <c r="K72" s="57" t="str">
        <f t="shared" si="44"/>
        <v>NA</v>
      </c>
      <c r="L72" s="57" t="str">
        <f t="shared" si="45"/>
        <v>NA</v>
      </c>
      <c r="M72" s="57" t="str">
        <f t="shared" si="46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161</v>
      </c>
      <c r="C73" s="51" t="s">
        <v>162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7"/>
        <v>0</v>
      </c>
      <c r="J73" s="56">
        <f t="shared" si="38"/>
        <v>0</v>
      </c>
      <c r="K73" s="57" t="str">
        <f t="shared" si="39"/>
        <v>NA</v>
      </c>
      <c r="L73" s="57" t="str">
        <f t="shared" si="40"/>
        <v>NA</v>
      </c>
      <c r="M73" s="57" t="str">
        <f t="shared" si="41"/>
        <v>NA</v>
      </c>
      <c r="R73" s="53"/>
      <c r="S73" s="53"/>
      <c r="T73" s="53"/>
      <c r="U73" s="53"/>
      <c r="V73" s="53"/>
    </row>
    <row r="74" spans="2:22" s="51" customFormat="1" x14ac:dyDescent="0.2">
      <c r="B74" s="66" t="s">
        <v>163</v>
      </c>
      <c r="C74" s="51" t="s">
        <v>164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7"/>
        <v>0</v>
      </c>
      <c r="J74" s="56">
        <f t="shared" si="38"/>
        <v>0</v>
      </c>
      <c r="K74" s="57" t="str">
        <f t="shared" si="39"/>
        <v>NA</v>
      </c>
      <c r="L74" s="57" t="str">
        <f t="shared" si="40"/>
        <v>NA</v>
      </c>
      <c r="M74" s="57" t="str">
        <f t="shared" si="41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165</v>
      </c>
      <c r="C75" s="51" t="s">
        <v>166</v>
      </c>
      <c r="D75" s="56">
        <v>0</v>
      </c>
      <c r="E75" s="56">
        <v>0</v>
      </c>
      <c r="F75" s="56">
        <v>4025.0000000000009</v>
      </c>
      <c r="G75" s="56">
        <v>5483.4600000000019</v>
      </c>
      <c r="H75" s="56">
        <v>0</v>
      </c>
      <c r="I75" s="56">
        <f t="shared" si="37"/>
        <v>5483.4600000000019</v>
      </c>
      <c r="J75" s="56">
        <f t="shared" si="38"/>
        <v>-5483.4600000000019</v>
      </c>
      <c r="K75" s="57" t="str">
        <f t="shared" si="39"/>
        <v>NA</v>
      </c>
      <c r="L75" s="57" t="str">
        <f t="shared" si="40"/>
        <v>NA</v>
      </c>
      <c r="M75" s="57" t="str">
        <f t="shared" si="41"/>
        <v>NA</v>
      </c>
      <c r="R75" s="53"/>
      <c r="S75" s="53"/>
      <c r="T75" s="53"/>
      <c r="U75" s="53"/>
      <c r="V75" s="53"/>
    </row>
    <row r="76" spans="2:22" s="51" customFormat="1" x14ac:dyDescent="0.2">
      <c r="B76" s="66" t="s">
        <v>167</v>
      </c>
      <c r="C76" s="51" t="s">
        <v>168</v>
      </c>
      <c r="D76" s="56">
        <v>19675370.799999971</v>
      </c>
      <c r="E76" s="56">
        <v>19598743.329999972</v>
      </c>
      <c r="F76" s="56">
        <v>563327.25000000012</v>
      </c>
      <c r="G76" s="56">
        <v>586938.62000000011</v>
      </c>
      <c r="H76" s="56">
        <v>0</v>
      </c>
      <c r="I76" s="56">
        <f t="shared" si="37"/>
        <v>586938.62000000011</v>
      </c>
      <c r="J76" s="56">
        <f t="shared" si="38"/>
        <v>19011804.709999971</v>
      </c>
      <c r="K76" s="57">
        <f t="shared" si="39"/>
        <v>0.97005223191521828</v>
      </c>
      <c r="L76" s="57">
        <f t="shared" si="40"/>
        <v>-0.97125697089273522</v>
      </c>
      <c r="M76" s="57">
        <f t="shared" si="41"/>
        <v>-0.88020892766087344</v>
      </c>
      <c r="R76" s="53"/>
      <c r="S76" s="53"/>
      <c r="T76" s="53"/>
      <c r="U76" s="53"/>
      <c r="V76" s="53"/>
    </row>
    <row r="77" spans="2:22" s="51" customFormat="1" x14ac:dyDescent="0.2">
      <c r="B77" s="66" t="s">
        <v>169</v>
      </c>
      <c r="C77" s="51" t="s">
        <v>170</v>
      </c>
      <c r="D77" s="56">
        <v>4223439.3</v>
      </c>
      <c r="E77" s="56">
        <v>5246149.5999999996</v>
      </c>
      <c r="F77" s="56">
        <v>28992</v>
      </c>
      <c r="G77" s="56">
        <v>62200.75</v>
      </c>
      <c r="H77" s="56">
        <v>192711.5</v>
      </c>
      <c r="I77" s="56">
        <f t="shared" si="37"/>
        <v>254912.25</v>
      </c>
      <c r="J77" s="56">
        <f t="shared" si="38"/>
        <v>4991237.3499999996</v>
      </c>
      <c r="K77" s="57">
        <f t="shared" si="39"/>
        <v>0.95140964908816172</v>
      </c>
      <c r="L77" s="57">
        <f t="shared" si="40"/>
        <v>-0.9944736612162185</v>
      </c>
      <c r="M77" s="57">
        <f t="shared" si="41"/>
        <v>-0.95257416982542775</v>
      </c>
      <c r="R77" s="53"/>
      <c r="S77" s="53"/>
      <c r="T77" s="53"/>
      <c r="U77" s="53"/>
      <c r="V77" s="53"/>
    </row>
    <row r="78" spans="2:22" s="51" customFormat="1" x14ac:dyDescent="0.2">
      <c r="B78" s="66" t="s">
        <v>171</v>
      </c>
      <c r="C78" s="51" t="s">
        <v>172</v>
      </c>
      <c r="D78" s="56">
        <v>1530558</v>
      </c>
      <c r="E78" s="56">
        <v>1567058</v>
      </c>
      <c r="F78" s="56">
        <v>87663.75</v>
      </c>
      <c r="G78" s="56">
        <v>1424156.25</v>
      </c>
      <c r="H78" s="56">
        <v>64022</v>
      </c>
      <c r="I78" s="56">
        <f t="shared" si="37"/>
        <v>1488178.25</v>
      </c>
      <c r="J78" s="56">
        <f t="shared" si="38"/>
        <v>78879.75</v>
      </c>
      <c r="K78" s="57">
        <f t="shared" si="39"/>
        <v>5.0336203254761472E-2</v>
      </c>
      <c r="L78" s="57">
        <f t="shared" si="40"/>
        <v>-0.94405838839404799</v>
      </c>
      <c r="M78" s="57">
        <f t="shared" si="41"/>
        <v>2.6352355815802606</v>
      </c>
      <c r="R78" s="53"/>
      <c r="S78" s="53"/>
      <c r="T78" s="53"/>
      <c r="U78" s="53"/>
      <c r="V78" s="53"/>
    </row>
    <row r="79" spans="2:22" s="51" customFormat="1" x14ac:dyDescent="0.2">
      <c r="B79" s="66" t="s">
        <v>173</v>
      </c>
      <c r="C79" s="51" t="s">
        <v>174</v>
      </c>
      <c r="D79" s="56">
        <v>0</v>
      </c>
      <c r="E79" s="56">
        <v>10000</v>
      </c>
      <c r="F79" s="56">
        <v>0</v>
      </c>
      <c r="G79" s="56">
        <v>0</v>
      </c>
      <c r="H79" s="56">
        <v>2318.36</v>
      </c>
      <c r="I79" s="56">
        <f t="shared" si="37"/>
        <v>2318.36</v>
      </c>
      <c r="J79" s="56">
        <f t="shared" si="38"/>
        <v>7681.6399999999994</v>
      </c>
      <c r="K79" s="57">
        <f t="shared" si="39"/>
        <v>0.76816399999999996</v>
      </c>
      <c r="L79" s="57">
        <f t="shared" si="40"/>
        <v>-1</v>
      </c>
      <c r="M79" s="57">
        <f t="shared" si="41"/>
        <v>-1</v>
      </c>
      <c r="R79" s="53"/>
      <c r="S79" s="53"/>
      <c r="T79" s="53"/>
      <c r="U79" s="53"/>
      <c r="V79" s="53"/>
    </row>
    <row r="80" spans="2:22" s="51" customFormat="1" x14ac:dyDescent="0.2">
      <c r="B80" s="66" t="s">
        <v>175</v>
      </c>
      <c r="C80" s="51" t="s">
        <v>176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7"/>
        <v>0</v>
      </c>
      <c r="J80" s="56">
        <f t="shared" si="38"/>
        <v>0</v>
      </c>
      <c r="K80" s="57" t="str">
        <f t="shared" si="39"/>
        <v>NA</v>
      </c>
      <c r="L80" s="57" t="str">
        <f t="shared" si="40"/>
        <v>NA</v>
      </c>
      <c r="M80" s="57" t="str">
        <f t="shared" si="41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347</v>
      </c>
      <c r="C81" s="51" t="s">
        <v>348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7"/>
        <v>0</v>
      </c>
      <c r="J81" s="56">
        <f t="shared" si="38"/>
        <v>0</v>
      </c>
      <c r="K81" s="57" t="str">
        <f t="shared" si="39"/>
        <v>NA</v>
      </c>
      <c r="L81" s="57" t="str">
        <f t="shared" si="40"/>
        <v>NA</v>
      </c>
      <c r="M81" s="57" t="str">
        <f t="shared" si="41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177</v>
      </c>
      <c r="C82" s="51" t="s">
        <v>178</v>
      </c>
      <c r="D82" s="56">
        <v>1097700</v>
      </c>
      <c r="E82" s="56">
        <v>1099595</v>
      </c>
      <c r="F82" s="56">
        <v>510156.5</v>
      </c>
      <c r="G82" s="56">
        <v>1449588.9</v>
      </c>
      <c r="H82" s="56">
        <v>982402.24</v>
      </c>
      <c r="I82" s="56">
        <f t="shared" si="37"/>
        <v>2431991.1399999997</v>
      </c>
      <c r="J82" s="56">
        <f t="shared" si="38"/>
        <v>-1332396.1399999997</v>
      </c>
      <c r="K82" s="57">
        <f t="shared" si="39"/>
        <v>-1.2117153497424049</v>
      </c>
      <c r="L82" s="57">
        <f t="shared" si="40"/>
        <v>-0.53605054588280232</v>
      </c>
      <c r="M82" s="57">
        <f t="shared" si="41"/>
        <v>4.2731738503721823</v>
      </c>
      <c r="R82" s="53"/>
      <c r="S82" s="53"/>
      <c r="T82" s="53"/>
      <c r="U82" s="53"/>
      <c r="V82" s="53"/>
    </row>
    <row r="83" spans="2:22" s="51" customFormat="1" x14ac:dyDescent="0.2">
      <c r="B83" s="66" t="s">
        <v>179</v>
      </c>
      <c r="C83" s="51" t="s">
        <v>180</v>
      </c>
      <c r="D83" s="56">
        <v>36200</v>
      </c>
      <c r="E83" s="56">
        <v>116200</v>
      </c>
      <c r="F83" s="56">
        <v>0</v>
      </c>
      <c r="G83" s="56">
        <v>19986</v>
      </c>
      <c r="H83" s="56">
        <v>0</v>
      </c>
      <c r="I83" s="56">
        <f t="shared" si="37"/>
        <v>19986</v>
      </c>
      <c r="J83" s="56">
        <f t="shared" si="38"/>
        <v>96214</v>
      </c>
      <c r="K83" s="57">
        <f t="shared" si="39"/>
        <v>0.82800344234079171</v>
      </c>
      <c r="L83" s="57">
        <f t="shared" si="40"/>
        <v>-1</v>
      </c>
      <c r="M83" s="57">
        <f t="shared" si="41"/>
        <v>-0.31201376936316694</v>
      </c>
      <c r="R83" s="53"/>
      <c r="S83" s="53"/>
      <c r="T83" s="53"/>
      <c r="U83" s="53"/>
      <c r="V83" s="53"/>
    </row>
    <row r="84" spans="2:22" s="51" customFormat="1" x14ac:dyDescent="0.2">
      <c r="B84" s="66" t="s">
        <v>181</v>
      </c>
      <c r="C84" s="51" t="s">
        <v>182</v>
      </c>
      <c r="D84" s="56">
        <v>85863</v>
      </c>
      <c r="E84" s="56">
        <v>85863</v>
      </c>
      <c r="F84" s="56">
        <v>0</v>
      </c>
      <c r="G84" s="56">
        <v>827.6</v>
      </c>
      <c r="H84" s="56">
        <v>0</v>
      </c>
      <c r="I84" s="56">
        <f t="shared" si="37"/>
        <v>827.6</v>
      </c>
      <c r="J84" s="56">
        <f t="shared" si="38"/>
        <v>85035.4</v>
      </c>
      <c r="K84" s="57">
        <f t="shared" si="39"/>
        <v>0.99036138965561415</v>
      </c>
      <c r="L84" s="57">
        <f t="shared" si="40"/>
        <v>-1</v>
      </c>
      <c r="M84" s="57">
        <f t="shared" si="41"/>
        <v>-0.96144555862245673</v>
      </c>
      <c r="R84" s="53"/>
      <c r="S84" s="53"/>
      <c r="T84" s="53"/>
      <c r="U84" s="53"/>
      <c r="V84" s="53"/>
    </row>
    <row r="85" spans="2:22" s="51" customFormat="1" x14ac:dyDescent="0.2">
      <c r="B85" s="66" t="s">
        <v>255</v>
      </c>
      <c r="C85" s="51" t="s">
        <v>256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37"/>
        <v>0</v>
      </c>
      <c r="J85" s="56">
        <f t="shared" si="38"/>
        <v>0</v>
      </c>
      <c r="K85" s="57" t="str">
        <f t="shared" si="39"/>
        <v>NA</v>
      </c>
      <c r="L85" s="57" t="str">
        <f t="shared" si="40"/>
        <v>NA</v>
      </c>
      <c r="M85" s="57" t="str">
        <f t="shared" si="41"/>
        <v>NA</v>
      </c>
      <c r="R85" s="53"/>
      <c r="S85" s="53"/>
      <c r="T85" s="53"/>
      <c r="U85" s="53"/>
      <c r="V85" s="53"/>
    </row>
    <row r="86" spans="2:22" s="51" customFormat="1" x14ac:dyDescent="0.2">
      <c r="B86" s="66" t="s">
        <v>183</v>
      </c>
      <c r="C86" s="51" t="s">
        <v>184</v>
      </c>
      <c r="D86" s="56">
        <v>43850</v>
      </c>
      <c r="E86" s="56">
        <v>29218.05</v>
      </c>
      <c r="F86" s="56">
        <v>0</v>
      </c>
      <c r="G86" s="56">
        <v>188.22</v>
      </c>
      <c r="H86" s="56">
        <v>0</v>
      </c>
      <c r="I86" s="56">
        <f t="shared" si="37"/>
        <v>188.22</v>
      </c>
      <c r="J86" s="56">
        <f t="shared" si="38"/>
        <v>29029.829999999998</v>
      </c>
      <c r="K86" s="57">
        <f t="shared" si="39"/>
        <v>0.99355809165909426</v>
      </c>
      <c r="L86" s="57">
        <f t="shared" si="40"/>
        <v>-1</v>
      </c>
      <c r="M86" s="57">
        <f t="shared" si="41"/>
        <v>-0.97423236663637713</v>
      </c>
      <c r="R86" s="53"/>
      <c r="S86" s="53"/>
      <c r="T86" s="53"/>
      <c r="U86" s="53"/>
      <c r="V86" s="53"/>
    </row>
    <row r="87" spans="2:22" s="51" customFormat="1" x14ac:dyDescent="0.2">
      <c r="B87" s="66" t="s">
        <v>185</v>
      </c>
      <c r="C87" s="51" t="s">
        <v>186</v>
      </c>
      <c r="D87" s="56">
        <v>1530380</v>
      </c>
      <c r="E87" s="56">
        <v>989446.64000000013</v>
      </c>
      <c r="F87" s="56">
        <v>13683.69</v>
      </c>
      <c r="G87" s="56">
        <v>50117.57</v>
      </c>
      <c r="H87" s="56">
        <v>164990.01999999996</v>
      </c>
      <c r="I87" s="56">
        <f t="shared" si="37"/>
        <v>215107.58999999997</v>
      </c>
      <c r="J87" s="56">
        <f t="shared" si="38"/>
        <v>774339.05000000016</v>
      </c>
      <c r="K87" s="57">
        <f t="shared" si="39"/>
        <v>0.78259808937245978</v>
      </c>
      <c r="L87" s="57">
        <f t="shared" si="40"/>
        <v>-0.98617036083926679</v>
      </c>
      <c r="M87" s="57">
        <f t="shared" si="41"/>
        <v>-0.79739151976907008</v>
      </c>
      <c r="R87" s="53"/>
      <c r="S87" s="53"/>
      <c r="T87" s="53"/>
      <c r="U87" s="53"/>
      <c r="V87" s="53"/>
    </row>
    <row r="88" spans="2:22" s="51" customFormat="1" x14ac:dyDescent="0.2">
      <c r="B88" s="66" t="s">
        <v>187</v>
      </c>
      <c r="C88" s="51" t="s">
        <v>188</v>
      </c>
      <c r="D88" s="56">
        <v>0</v>
      </c>
      <c r="E88" s="56">
        <v>0</v>
      </c>
      <c r="F88" s="56">
        <v>0</v>
      </c>
      <c r="G88" s="56">
        <v>0</v>
      </c>
      <c r="H88" s="56">
        <v>11738</v>
      </c>
      <c r="I88" s="56">
        <f t="shared" si="37"/>
        <v>11738</v>
      </c>
      <c r="J88" s="56">
        <f t="shared" si="38"/>
        <v>-11738</v>
      </c>
      <c r="K88" s="57" t="str">
        <f t="shared" si="39"/>
        <v>NA</v>
      </c>
      <c r="L88" s="57" t="str">
        <f t="shared" si="40"/>
        <v>NA</v>
      </c>
      <c r="M88" s="57" t="str">
        <f t="shared" si="41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189</v>
      </c>
      <c r="C89" s="51" t="s">
        <v>190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37"/>
        <v>0</v>
      </c>
      <c r="J89" s="56">
        <f t="shared" si="38"/>
        <v>0</v>
      </c>
      <c r="K89" s="57" t="str">
        <f t="shared" si="39"/>
        <v>NA</v>
      </c>
      <c r="L89" s="57" t="str">
        <f t="shared" si="40"/>
        <v>NA</v>
      </c>
      <c r="M89" s="57" t="str">
        <f t="shared" si="41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191</v>
      </c>
      <c r="C90" s="51" t="s">
        <v>192</v>
      </c>
      <c r="D90" s="56">
        <v>16500</v>
      </c>
      <c r="E90" s="56">
        <v>16500</v>
      </c>
      <c r="F90" s="56">
        <v>0</v>
      </c>
      <c r="G90" s="56">
        <v>0</v>
      </c>
      <c r="H90" s="56">
        <v>0</v>
      </c>
      <c r="I90" s="56">
        <f t="shared" si="37"/>
        <v>0</v>
      </c>
      <c r="J90" s="56">
        <f t="shared" si="38"/>
        <v>16500</v>
      </c>
      <c r="K90" s="57">
        <f t="shared" si="39"/>
        <v>1</v>
      </c>
      <c r="L90" s="57">
        <f t="shared" si="40"/>
        <v>-1</v>
      </c>
      <c r="M90" s="57">
        <f t="shared" si="41"/>
        <v>-1</v>
      </c>
      <c r="R90" s="53"/>
      <c r="S90" s="53"/>
      <c r="T90" s="53"/>
      <c r="U90" s="53"/>
      <c r="V90" s="53"/>
    </row>
    <row r="91" spans="2:22" s="51" customFormat="1" x14ac:dyDescent="0.2">
      <c r="B91" s="66" t="s">
        <v>193</v>
      </c>
      <c r="C91" s="51" t="s">
        <v>194</v>
      </c>
      <c r="D91" s="56">
        <v>823050</v>
      </c>
      <c r="E91" s="56">
        <v>874525.69000000006</v>
      </c>
      <c r="F91" s="56">
        <v>68576.72</v>
      </c>
      <c r="G91" s="56">
        <v>97581.840000000026</v>
      </c>
      <c r="H91" s="56">
        <v>219.5</v>
      </c>
      <c r="I91" s="56">
        <f t="shared" si="37"/>
        <v>97801.340000000026</v>
      </c>
      <c r="J91" s="56">
        <f t="shared" si="38"/>
        <v>776724.35000000009</v>
      </c>
      <c r="K91" s="57">
        <f t="shared" si="39"/>
        <v>0.88816641853025502</v>
      </c>
      <c r="L91" s="57">
        <f t="shared" si="40"/>
        <v>-0.92158409891880944</v>
      </c>
      <c r="M91" s="57">
        <f t="shared" si="41"/>
        <v>-0.55366964691454623</v>
      </c>
      <c r="R91" s="53"/>
      <c r="S91" s="53"/>
      <c r="T91" s="53"/>
      <c r="U91" s="53"/>
      <c r="V91" s="53"/>
    </row>
    <row r="92" spans="2:22" s="51" customFormat="1" x14ac:dyDescent="0.2">
      <c r="B92" s="66" t="s">
        <v>195</v>
      </c>
      <c r="C92" s="51" t="s">
        <v>196</v>
      </c>
      <c r="D92" s="56">
        <v>1399654</v>
      </c>
      <c r="E92" s="56">
        <v>985551</v>
      </c>
      <c r="F92" s="56">
        <v>155570.08000000002</v>
      </c>
      <c r="G92" s="56">
        <v>302344.24</v>
      </c>
      <c r="H92" s="56">
        <v>0</v>
      </c>
      <c r="I92" s="56">
        <f t="shared" si="37"/>
        <v>302344.24</v>
      </c>
      <c r="J92" s="56">
        <f t="shared" si="38"/>
        <v>683206.76</v>
      </c>
      <c r="K92" s="57">
        <f t="shared" si="39"/>
        <v>0.6932231411667179</v>
      </c>
      <c r="L92" s="57">
        <f t="shared" si="40"/>
        <v>-0.84214913282011783</v>
      </c>
      <c r="M92" s="57">
        <f t="shared" si="41"/>
        <v>0.22710743533312833</v>
      </c>
      <c r="R92" s="53"/>
      <c r="S92" s="53"/>
      <c r="T92" s="53"/>
      <c r="U92" s="53"/>
      <c r="V92" s="53"/>
    </row>
    <row r="93" spans="2:22" s="51" customFormat="1" x14ac:dyDescent="0.2">
      <c r="B93" s="66" t="s">
        <v>197</v>
      </c>
      <c r="C93" s="51" t="s">
        <v>198</v>
      </c>
      <c r="D93" s="56">
        <v>62568382.320000008</v>
      </c>
      <c r="E93" s="56">
        <v>62568382.320000008</v>
      </c>
      <c r="F93" s="56">
        <v>5701503.3700000001</v>
      </c>
      <c r="G93" s="56">
        <v>17104510.109999999</v>
      </c>
      <c r="H93" s="56">
        <v>0</v>
      </c>
      <c r="I93" s="56">
        <f t="shared" si="37"/>
        <v>17104510.109999999</v>
      </c>
      <c r="J93" s="56">
        <f t="shared" si="38"/>
        <v>45463872.210000008</v>
      </c>
      <c r="K93" s="57">
        <f t="shared" si="39"/>
        <v>0.7266269403846719</v>
      </c>
      <c r="L93" s="57">
        <f t="shared" si="40"/>
        <v>-0.90887564679489075</v>
      </c>
      <c r="M93" s="57">
        <f t="shared" si="41"/>
        <v>9.3492238461312188E-2</v>
      </c>
      <c r="R93" s="53"/>
      <c r="S93" s="53"/>
      <c r="T93" s="53"/>
      <c r="U93" s="53"/>
      <c r="V93" s="53"/>
    </row>
    <row r="94" spans="2:22" s="51" customFormat="1" x14ac:dyDescent="0.2">
      <c r="B94" s="66" t="s">
        <v>199</v>
      </c>
      <c r="C94" s="51" t="s">
        <v>200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37"/>
        <v>0</v>
      </c>
      <c r="J94" s="56">
        <f t="shared" si="38"/>
        <v>0</v>
      </c>
      <c r="K94" s="57" t="str">
        <f t="shared" si="39"/>
        <v>NA</v>
      </c>
      <c r="L94" s="57" t="str">
        <f t="shared" si="40"/>
        <v>NA</v>
      </c>
      <c r="M94" s="57" t="str">
        <f t="shared" si="41"/>
        <v>NA</v>
      </c>
      <c r="R94" s="53"/>
      <c r="S94" s="53"/>
      <c r="T94" s="53"/>
      <c r="U94" s="53"/>
      <c r="V94" s="53"/>
    </row>
    <row r="95" spans="2:22" s="51" customFormat="1" x14ac:dyDescent="0.2">
      <c r="B95" s="66" t="s">
        <v>201</v>
      </c>
      <c r="C95" s="51" t="s">
        <v>202</v>
      </c>
      <c r="D95" s="56">
        <v>2700568.88</v>
      </c>
      <c r="E95" s="56">
        <v>8783194.5200000014</v>
      </c>
      <c r="F95" s="56">
        <v>274617.11</v>
      </c>
      <c r="G95" s="56">
        <v>679078.28000000014</v>
      </c>
      <c r="H95" s="56">
        <v>538907.01000000013</v>
      </c>
      <c r="I95" s="56">
        <f t="shared" si="37"/>
        <v>1217985.2900000003</v>
      </c>
      <c r="J95" s="56">
        <f t="shared" si="38"/>
        <v>7565209.2300000014</v>
      </c>
      <c r="K95" s="57">
        <f t="shared" si="39"/>
        <v>0.86132775640724402</v>
      </c>
      <c r="L95" s="57">
        <f t="shared" si="40"/>
        <v>-0.96873380074018911</v>
      </c>
      <c r="M95" s="57">
        <f t="shared" si="41"/>
        <v>-0.69073745163963407</v>
      </c>
      <c r="R95" s="53"/>
      <c r="S95" s="53"/>
      <c r="T95" s="53"/>
      <c r="U95" s="53"/>
      <c r="V95" s="53"/>
    </row>
    <row r="96" spans="2:22" s="51" customFormat="1" x14ac:dyDescent="0.2">
      <c r="B96" s="66" t="s">
        <v>203</v>
      </c>
      <c r="C96" s="51" t="s">
        <v>204</v>
      </c>
      <c r="D96" s="56">
        <v>22500</v>
      </c>
      <c r="E96" s="56">
        <v>2500</v>
      </c>
      <c r="F96" s="56">
        <v>1696.18</v>
      </c>
      <c r="G96" s="56">
        <v>1696.18</v>
      </c>
      <c r="H96" s="56">
        <v>0</v>
      </c>
      <c r="I96" s="56">
        <f t="shared" si="37"/>
        <v>1696.18</v>
      </c>
      <c r="J96" s="56">
        <f t="shared" si="38"/>
        <v>803.81999999999994</v>
      </c>
      <c r="K96" s="57">
        <f t="shared" si="39"/>
        <v>0.32152799999999998</v>
      </c>
      <c r="L96" s="57">
        <f t="shared" si="40"/>
        <v>-0.32152799999999998</v>
      </c>
      <c r="M96" s="57">
        <f t="shared" si="41"/>
        <v>1.7138880000000001</v>
      </c>
      <c r="R96" s="53"/>
      <c r="S96" s="53"/>
      <c r="T96" s="53"/>
      <c r="U96" s="53"/>
      <c r="V96" s="53"/>
    </row>
    <row r="97" spans="1:22" s="51" customFormat="1" x14ac:dyDescent="0.2">
      <c r="B97" s="66" t="s">
        <v>205</v>
      </c>
      <c r="C97" s="51" t="s">
        <v>206</v>
      </c>
      <c r="D97" s="56">
        <v>140962</v>
      </c>
      <c r="E97" s="56">
        <v>280013.86</v>
      </c>
      <c r="F97" s="56">
        <v>22760.880000000005</v>
      </c>
      <c r="G97" s="56">
        <v>34961.56</v>
      </c>
      <c r="H97" s="56">
        <v>33876.130000000005</v>
      </c>
      <c r="I97" s="56">
        <f t="shared" si="37"/>
        <v>68837.69</v>
      </c>
      <c r="J97" s="56">
        <f t="shared" si="38"/>
        <v>211176.16999999998</v>
      </c>
      <c r="K97" s="57">
        <f t="shared" si="39"/>
        <v>0.75416327606069211</v>
      </c>
      <c r="L97" s="57">
        <f t="shared" si="40"/>
        <v>-0.91871516645640328</v>
      </c>
      <c r="M97" s="57">
        <f t="shared" si="41"/>
        <v>-0.5005738644508525</v>
      </c>
      <c r="R97" s="53"/>
      <c r="S97" s="53"/>
      <c r="T97" s="53"/>
      <c r="U97" s="53"/>
      <c r="V97" s="53"/>
    </row>
    <row r="98" spans="1:22" s="51" customFormat="1" x14ac:dyDescent="0.2">
      <c r="B98" s="66" t="s">
        <v>207</v>
      </c>
      <c r="C98" s="51" t="s">
        <v>208</v>
      </c>
      <c r="D98" s="56">
        <v>7869441.5899999999</v>
      </c>
      <c r="E98" s="56">
        <v>8229604.1299999999</v>
      </c>
      <c r="F98" s="56">
        <v>235281.59</v>
      </c>
      <c r="G98" s="56">
        <v>4908835.25</v>
      </c>
      <c r="H98" s="56">
        <v>230973.98</v>
      </c>
      <c r="I98" s="56">
        <f t="shared" si="37"/>
        <v>5139809.2300000004</v>
      </c>
      <c r="J98" s="56">
        <f t="shared" si="38"/>
        <v>3089794.8999999994</v>
      </c>
      <c r="K98" s="57">
        <f t="shared" si="39"/>
        <v>0.37544878844615814</v>
      </c>
      <c r="L98" s="57">
        <f t="shared" si="40"/>
        <v>-0.97141033927229747</v>
      </c>
      <c r="M98" s="57">
        <f t="shared" si="41"/>
        <v>1.3859399176227452</v>
      </c>
      <c r="R98" s="53"/>
      <c r="S98" s="53"/>
      <c r="T98" s="53"/>
      <c r="U98" s="53"/>
      <c r="V98" s="53"/>
    </row>
    <row r="99" spans="1:22" s="51" customFormat="1" x14ac:dyDescent="0.2">
      <c r="B99" s="66" t="s">
        <v>209</v>
      </c>
      <c r="C99" s="51" t="s">
        <v>210</v>
      </c>
      <c r="D99" s="56">
        <v>661268</v>
      </c>
      <c r="E99" s="56">
        <v>2636665.1699999985</v>
      </c>
      <c r="F99" s="56">
        <v>158844.34000000003</v>
      </c>
      <c r="G99" s="56">
        <v>232399.80000000005</v>
      </c>
      <c r="H99" s="56">
        <v>397400.38000000012</v>
      </c>
      <c r="I99" s="56">
        <f t="shared" si="37"/>
        <v>629800.18000000017</v>
      </c>
      <c r="J99" s="56">
        <f t="shared" si="38"/>
        <v>2006864.9899999984</v>
      </c>
      <c r="K99" s="57">
        <f t="shared" si="39"/>
        <v>0.76113759639795275</v>
      </c>
      <c r="L99" s="57">
        <f t="shared" si="40"/>
        <v>-0.93975558906480339</v>
      </c>
      <c r="M99" s="57">
        <f t="shared" si="41"/>
        <v>-0.64743373160271211</v>
      </c>
      <c r="R99" s="53"/>
      <c r="S99" s="53"/>
      <c r="T99" s="53"/>
      <c r="U99" s="53"/>
      <c r="V99" s="53"/>
    </row>
    <row r="100" spans="1:22" s="51" customFormat="1" x14ac:dyDescent="0.2">
      <c r="B100" s="66" t="s">
        <v>211</v>
      </c>
      <c r="C100" s="51" t="s">
        <v>212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37"/>
        <v>0</v>
      </c>
      <c r="J100" s="56">
        <f t="shared" si="38"/>
        <v>0</v>
      </c>
      <c r="K100" s="57" t="str">
        <f t="shared" si="39"/>
        <v>NA</v>
      </c>
      <c r="L100" s="57" t="str">
        <f t="shared" si="40"/>
        <v>NA</v>
      </c>
      <c r="M100" s="57" t="str">
        <f t="shared" si="41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213</v>
      </c>
      <c r="C101" s="51" t="s">
        <v>214</v>
      </c>
      <c r="D101" s="56">
        <v>745400</v>
      </c>
      <c r="E101" s="56">
        <v>883685.22</v>
      </c>
      <c r="F101" s="56">
        <v>16376.25</v>
      </c>
      <c r="G101" s="56">
        <v>70702.239999999991</v>
      </c>
      <c r="H101" s="56">
        <v>60564.54</v>
      </c>
      <c r="I101" s="56">
        <f t="shared" si="37"/>
        <v>131266.78</v>
      </c>
      <c r="J101" s="56">
        <f t="shared" si="38"/>
        <v>752418.44</v>
      </c>
      <c r="K101" s="57">
        <f t="shared" si="39"/>
        <v>0.85145527272709165</v>
      </c>
      <c r="L101" s="57">
        <f t="shared" si="40"/>
        <v>-0.9814682314138965</v>
      </c>
      <c r="M101" s="57">
        <f t="shared" si="41"/>
        <v>-0.67996640251604523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215</v>
      </c>
      <c r="C102" s="51" t="s">
        <v>216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7"/>
        <v>0</v>
      </c>
      <c r="J102" s="56">
        <f t="shared" si="38"/>
        <v>0</v>
      </c>
      <c r="K102" s="57" t="str">
        <f t="shared" si="39"/>
        <v>NA</v>
      </c>
      <c r="L102" s="57" t="str">
        <f t="shared" si="40"/>
        <v>NA</v>
      </c>
      <c r="M102" s="57" t="str">
        <f t="shared" si="41"/>
        <v>NA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217</v>
      </c>
      <c r="C103" s="51" t="s">
        <v>218</v>
      </c>
      <c r="D103" s="56">
        <v>713172.1</v>
      </c>
      <c r="E103" s="56">
        <v>1396667.6500000001</v>
      </c>
      <c r="F103" s="56">
        <v>2700</v>
      </c>
      <c r="G103" s="56">
        <v>2850</v>
      </c>
      <c r="H103" s="56">
        <v>329.67</v>
      </c>
      <c r="I103" s="56">
        <f t="shared" si="37"/>
        <v>3179.67</v>
      </c>
      <c r="J103" s="56">
        <f t="shared" si="38"/>
        <v>1393487.9800000002</v>
      </c>
      <c r="K103" s="57">
        <f t="shared" si="39"/>
        <v>0.99772338823771001</v>
      </c>
      <c r="L103" s="57">
        <f t="shared" si="40"/>
        <v>-0.99806682713672079</v>
      </c>
      <c r="M103" s="57">
        <f t="shared" si="41"/>
        <v>-0.99183771457726544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219</v>
      </c>
      <c r="C104" s="51" t="s">
        <v>220</v>
      </c>
      <c r="D104" s="56">
        <v>5486524.4000000004</v>
      </c>
      <c r="E104" s="56">
        <v>6241256.46</v>
      </c>
      <c r="F104" s="56">
        <v>-879.5</v>
      </c>
      <c r="G104" s="56">
        <v>-879.5</v>
      </c>
      <c r="H104" s="56">
        <v>3568703.4000000004</v>
      </c>
      <c r="I104" s="56">
        <f t="shared" ref="I104:I435" si="47">SUM(G104:H104)</f>
        <v>3567823.9000000004</v>
      </c>
      <c r="J104" s="56">
        <f t="shared" ref="J104:J435" si="48">E104-I104</f>
        <v>2673432.5599999996</v>
      </c>
      <c r="K104" s="57">
        <f t="shared" ref="K104:K435" si="49">IF(E104=0,"NA",J104/E104)</f>
        <v>0.428348454695611</v>
      </c>
      <c r="L104" s="57">
        <f t="shared" ref="L104:L435" si="50">IF(E104=0,"NA",(  ( F104 - (E104/$L$6)) / (E104/$L$6)))</f>
        <v>-1.0001409171383417</v>
      </c>
      <c r="M104" s="57">
        <f t="shared" ref="M104:M435" si="51">IF(E104=0,"NA",(  ( G104 - ($M$6*(E104/12))) / ($M$6*(E104/12))))</f>
        <v>-1.000563668553367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221</v>
      </c>
      <c r="C105" s="51" t="s">
        <v>222</v>
      </c>
      <c r="D105" s="56">
        <v>55650</v>
      </c>
      <c r="E105" s="56">
        <v>96722.5</v>
      </c>
      <c r="F105" s="56">
        <v>7766.56</v>
      </c>
      <c r="G105" s="56">
        <v>12976.91</v>
      </c>
      <c r="H105" s="56">
        <v>13992.45</v>
      </c>
      <c r="I105" s="56">
        <f t="shared" si="47"/>
        <v>26969.360000000001</v>
      </c>
      <c r="J105" s="56">
        <f t="shared" si="48"/>
        <v>69753.14</v>
      </c>
      <c r="K105" s="57">
        <f t="shared" si="49"/>
        <v>0.72116767039727059</v>
      </c>
      <c r="L105" s="57">
        <f t="shared" si="50"/>
        <v>-0.91970265450127942</v>
      </c>
      <c r="M105" s="57">
        <f t="shared" si="51"/>
        <v>-0.46333438445036057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223</v>
      </c>
      <c r="C106" s="51" t="s">
        <v>224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47"/>
        <v>0</v>
      </c>
      <c r="J106" s="56">
        <f t="shared" si="48"/>
        <v>0</v>
      </c>
      <c r="K106" s="57" t="str">
        <f t="shared" si="49"/>
        <v>NA</v>
      </c>
      <c r="L106" s="57" t="str">
        <f t="shared" si="50"/>
        <v>NA</v>
      </c>
      <c r="M106" s="57" t="str">
        <f t="shared" si="51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225</v>
      </c>
      <c r="C107" s="51" t="s">
        <v>226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47"/>
        <v>0</v>
      </c>
      <c r="J107" s="56">
        <f t="shared" si="48"/>
        <v>0</v>
      </c>
      <c r="K107" s="57" t="str">
        <f t="shared" si="49"/>
        <v>NA</v>
      </c>
      <c r="L107" s="57" t="str">
        <f t="shared" si="50"/>
        <v>NA</v>
      </c>
      <c r="M107" s="57" t="str">
        <f t="shared" si="51"/>
        <v>NA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227</v>
      </c>
      <c r="C108" s="51" t="s">
        <v>228</v>
      </c>
      <c r="D108" s="56">
        <v>1878340</v>
      </c>
      <c r="E108" s="56">
        <v>1710195</v>
      </c>
      <c r="F108" s="56">
        <v>0</v>
      </c>
      <c r="G108" s="56">
        <v>0</v>
      </c>
      <c r="H108" s="56">
        <v>27432.68</v>
      </c>
      <c r="I108" s="56">
        <f t="shared" si="47"/>
        <v>27432.68</v>
      </c>
      <c r="J108" s="56">
        <f t="shared" si="48"/>
        <v>1682762.32</v>
      </c>
      <c r="K108" s="57">
        <f t="shared" si="49"/>
        <v>0.98395932627565863</v>
      </c>
      <c r="L108" s="57">
        <f t="shared" si="50"/>
        <v>-1</v>
      </c>
      <c r="M108" s="57">
        <f t="shared" si="51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229</v>
      </c>
      <c r="C109" s="51" t="s">
        <v>230</v>
      </c>
      <c r="D109" s="56">
        <v>20000</v>
      </c>
      <c r="E109" s="56">
        <v>20000</v>
      </c>
      <c r="F109" s="56">
        <v>0</v>
      </c>
      <c r="G109" s="56">
        <v>0</v>
      </c>
      <c r="H109" s="56">
        <v>0</v>
      </c>
      <c r="I109" s="56">
        <f t="shared" si="47"/>
        <v>0</v>
      </c>
      <c r="J109" s="56">
        <f t="shared" si="48"/>
        <v>20000</v>
      </c>
      <c r="K109" s="57">
        <f t="shared" si="49"/>
        <v>1</v>
      </c>
      <c r="L109" s="57">
        <f t="shared" si="50"/>
        <v>-1</v>
      </c>
      <c r="M109" s="57">
        <f t="shared" si="51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231</v>
      </c>
      <c r="C110" s="51" t="s">
        <v>232</v>
      </c>
      <c r="D110" s="56">
        <v>809712</v>
      </c>
      <c r="E110" s="56">
        <v>853390.36</v>
      </c>
      <c r="F110" s="56">
        <v>42207.7</v>
      </c>
      <c r="G110" s="56">
        <v>68772.800000000003</v>
      </c>
      <c r="H110" s="56">
        <v>233363.05</v>
      </c>
      <c r="I110" s="56">
        <f t="shared" si="47"/>
        <v>302135.84999999998</v>
      </c>
      <c r="J110" s="56">
        <f t="shared" si="48"/>
        <v>551254.51</v>
      </c>
      <c r="K110" s="57">
        <f t="shared" si="49"/>
        <v>0.64595821073019855</v>
      </c>
      <c r="L110" s="57">
        <f t="shared" si="50"/>
        <v>-0.95054115680425555</v>
      </c>
      <c r="M110" s="57">
        <f t="shared" si="51"/>
        <v>-0.67764904211010779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233</v>
      </c>
      <c r="C111" s="51" t="s">
        <v>234</v>
      </c>
      <c r="D111" s="56">
        <v>1064369.93</v>
      </c>
      <c r="E111" s="56">
        <v>1064369.93</v>
      </c>
      <c r="F111" s="56">
        <v>0</v>
      </c>
      <c r="G111" s="56">
        <v>0</v>
      </c>
      <c r="H111" s="56">
        <v>0</v>
      </c>
      <c r="I111" s="56">
        <f t="shared" si="47"/>
        <v>0</v>
      </c>
      <c r="J111" s="56">
        <f t="shared" si="48"/>
        <v>1064369.93</v>
      </c>
      <c r="K111" s="57">
        <f t="shared" si="49"/>
        <v>1</v>
      </c>
      <c r="L111" s="57">
        <f t="shared" si="50"/>
        <v>-1</v>
      </c>
      <c r="M111" s="57">
        <f t="shared" si="51"/>
        <v>-1</v>
      </c>
      <c r="R111" s="53"/>
      <c r="S111" s="53"/>
      <c r="T111" s="53"/>
      <c r="U111" s="53"/>
      <c r="V111" s="53"/>
    </row>
    <row r="112" spans="1:22" s="51" customFormat="1" x14ac:dyDescent="0.2">
      <c r="A112" s="63" t="s">
        <v>235</v>
      </c>
      <c r="B112" s="71"/>
      <c r="C112" s="63"/>
      <c r="D112" s="64">
        <v>881281747.02999818</v>
      </c>
      <c r="E112" s="64">
        <v>890765390.36999834</v>
      </c>
      <c r="F112" s="64">
        <v>87306973.179999918</v>
      </c>
      <c r="G112" s="64">
        <v>109800620.35999987</v>
      </c>
      <c r="H112" s="64">
        <v>6523944.9100000001</v>
      </c>
      <c r="I112" s="64">
        <f t="shared" si="47"/>
        <v>116324565.26999986</v>
      </c>
      <c r="J112" s="64">
        <f t="shared" si="48"/>
        <v>774440825.09999847</v>
      </c>
      <c r="K112" s="65">
        <f t="shared" si="49"/>
        <v>0.86941054678641927</v>
      </c>
      <c r="L112" s="65">
        <f t="shared" si="50"/>
        <v>-0.9019865678169926</v>
      </c>
      <c r="M112" s="65">
        <f t="shared" si="51"/>
        <v>-0.50693809370212795</v>
      </c>
      <c r="R112" s="53"/>
      <c r="S112" s="53"/>
      <c r="T112" s="53"/>
      <c r="U112" s="53"/>
      <c r="V112" s="53"/>
    </row>
    <row r="113" spans="1:22" s="51" customFormat="1" x14ac:dyDescent="0.2">
      <c r="A113" s="51" t="s">
        <v>236</v>
      </c>
      <c r="B113" s="66" t="s">
        <v>102</v>
      </c>
      <c r="C113" s="51" t="s">
        <v>103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f t="shared" si="47"/>
        <v>0</v>
      </c>
      <c r="J113" s="56">
        <f t="shared" si="48"/>
        <v>0</v>
      </c>
      <c r="K113" s="57" t="str">
        <f t="shared" si="49"/>
        <v>NA</v>
      </c>
      <c r="L113" s="57" t="str">
        <f t="shared" si="50"/>
        <v>NA</v>
      </c>
      <c r="M113" s="57" t="str">
        <f t="shared" si="51"/>
        <v>NA</v>
      </c>
      <c r="R113" s="53"/>
      <c r="S113" s="53"/>
      <c r="T113" s="53"/>
      <c r="U113" s="53"/>
      <c r="V113" s="53"/>
    </row>
    <row r="114" spans="1:22" s="51" customFormat="1" x14ac:dyDescent="0.2">
      <c r="B114" s="66" t="s">
        <v>106</v>
      </c>
      <c r="C114" s="51" t="s">
        <v>105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47"/>
        <v>0</v>
      </c>
      <c r="J114" s="56">
        <f t="shared" si="48"/>
        <v>0</v>
      </c>
      <c r="K114" s="57" t="str">
        <f t="shared" si="49"/>
        <v>NA</v>
      </c>
      <c r="L114" s="57" t="str">
        <f t="shared" si="50"/>
        <v>NA</v>
      </c>
      <c r="M114" s="57" t="str">
        <f t="shared" si="51"/>
        <v>NA</v>
      </c>
      <c r="R114" s="53"/>
      <c r="S114" s="53"/>
      <c r="T114" s="53"/>
      <c r="U114" s="53"/>
      <c r="V114" s="53"/>
    </row>
    <row r="115" spans="1:22" s="51" customFormat="1" x14ac:dyDescent="0.2">
      <c r="B115" s="66" t="s">
        <v>109</v>
      </c>
      <c r="C115" s="51" t="s">
        <v>110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47"/>
        <v>0</v>
      </c>
      <c r="J115" s="56">
        <f t="shared" si="48"/>
        <v>0</v>
      </c>
      <c r="K115" s="57" t="str">
        <f t="shared" si="49"/>
        <v>NA</v>
      </c>
      <c r="L115" s="57" t="str">
        <f t="shared" si="50"/>
        <v>NA</v>
      </c>
      <c r="M115" s="57" t="str">
        <f t="shared" si="51"/>
        <v>NA</v>
      </c>
      <c r="R115" s="53"/>
      <c r="S115" s="53"/>
      <c r="T115" s="53"/>
      <c r="U115" s="53"/>
      <c r="V115" s="53"/>
    </row>
    <row r="116" spans="1:22" s="51" customFormat="1" x14ac:dyDescent="0.2">
      <c r="B116" s="66" t="s">
        <v>117</v>
      </c>
      <c r="C116" s="51" t="s">
        <v>118</v>
      </c>
      <c r="D116" s="56">
        <v>0</v>
      </c>
      <c r="E116" s="56">
        <v>0</v>
      </c>
      <c r="F116" s="56">
        <v>870</v>
      </c>
      <c r="G116" s="56">
        <v>1530</v>
      </c>
      <c r="H116" s="56">
        <v>0</v>
      </c>
      <c r="I116" s="56">
        <f t="shared" si="47"/>
        <v>1530</v>
      </c>
      <c r="J116" s="56">
        <f t="shared" si="48"/>
        <v>-1530</v>
      </c>
      <c r="K116" s="57" t="str">
        <f t="shared" si="49"/>
        <v>NA</v>
      </c>
      <c r="L116" s="57" t="str">
        <f t="shared" si="50"/>
        <v>NA</v>
      </c>
      <c r="M116" s="57" t="str">
        <f t="shared" si="51"/>
        <v>NA</v>
      </c>
      <c r="R116" s="53"/>
      <c r="S116" s="53"/>
      <c r="T116" s="53"/>
      <c r="U116" s="53"/>
      <c r="V116" s="53"/>
    </row>
    <row r="117" spans="1:22" s="51" customFormat="1" x14ac:dyDescent="0.2">
      <c r="B117" s="66" t="s">
        <v>119</v>
      </c>
      <c r="C117" s="51" t="s">
        <v>120</v>
      </c>
      <c r="D117" s="56">
        <v>2499351.4299999997</v>
      </c>
      <c r="E117" s="56">
        <v>2440136.8299999996</v>
      </c>
      <c r="F117" s="56">
        <v>261845.37000000002</v>
      </c>
      <c r="G117" s="56">
        <v>624927.81999999995</v>
      </c>
      <c r="H117" s="56">
        <v>0</v>
      </c>
      <c r="I117" s="56">
        <f t="shared" si="47"/>
        <v>624927.81999999995</v>
      </c>
      <c r="J117" s="56">
        <f t="shared" si="48"/>
        <v>1815209.0099999998</v>
      </c>
      <c r="K117" s="57">
        <f t="shared" si="49"/>
        <v>0.74389640272754709</v>
      </c>
      <c r="L117" s="57">
        <f t="shared" si="50"/>
        <v>-0.89269234135530007</v>
      </c>
      <c r="M117" s="57">
        <f t="shared" si="51"/>
        <v>2.4414389089811899E-2</v>
      </c>
      <c r="R117" s="53"/>
      <c r="S117" s="53"/>
      <c r="T117" s="53"/>
      <c r="U117" s="53"/>
      <c r="V117" s="53"/>
    </row>
    <row r="118" spans="1:22" s="51" customFormat="1" x14ac:dyDescent="0.2">
      <c r="B118" s="66" t="s">
        <v>121</v>
      </c>
      <c r="C118" s="51" t="s">
        <v>122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f t="shared" si="47"/>
        <v>0</v>
      </c>
      <c r="J118" s="56">
        <f t="shared" si="48"/>
        <v>0</v>
      </c>
      <c r="K118" s="57" t="str">
        <f t="shared" si="49"/>
        <v>NA</v>
      </c>
      <c r="L118" s="57" t="str">
        <f t="shared" si="50"/>
        <v>NA</v>
      </c>
      <c r="M118" s="57" t="str">
        <f t="shared" si="51"/>
        <v>NA</v>
      </c>
      <c r="R118" s="53"/>
      <c r="S118" s="53"/>
      <c r="T118" s="53"/>
      <c r="U118" s="53"/>
      <c r="V118" s="53"/>
    </row>
    <row r="119" spans="1:22" s="51" customFormat="1" x14ac:dyDescent="0.2">
      <c r="B119" s="66" t="s">
        <v>237</v>
      </c>
      <c r="C119" s="51" t="s">
        <v>238</v>
      </c>
      <c r="D119" s="56">
        <v>1399391</v>
      </c>
      <c r="E119" s="56">
        <v>1322410.02</v>
      </c>
      <c r="F119" s="56">
        <v>153668.60999999999</v>
      </c>
      <c r="G119" s="56">
        <v>351135.11</v>
      </c>
      <c r="H119" s="56">
        <v>0</v>
      </c>
      <c r="I119" s="56">
        <f t="shared" si="47"/>
        <v>351135.11</v>
      </c>
      <c r="J119" s="56">
        <f t="shared" si="48"/>
        <v>971274.91</v>
      </c>
      <c r="K119" s="57">
        <f t="shared" si="49"/>
        <v>0.73447334435654077</v>
      </c>
      <c r="L119" s="57">
        <f t="shared" si="50"/>
        <v>-0.88379654745810243</v>
      </c>
      <c r="M119" s="57">
        <f t="shared" si="51"/>
        <v>6.2106622573836763E-2</v>
      </c>
      <c r="R119" s="53"/>
      <c r="S119" s="53"/>
      <c r="T119" s="53"/>
      <c r="U119" s="53"/>
      <c r="V119" s="53"/>
    </row>
    <row r="120" spans="1:22" s="51" customFormat="1" x14ac:dyDescent="0.2">
      <c r="B120" s="66" t="s">
        <v>125</v>
      </c>
      <c r="C120" s="51" t="s">
        <v>126</v>
      </c>
      <c r="D120" s="56">
        <v>6414786.179999996</v>
      </c>
      <c r="E120" s="56">
        <v>6414786.179999996</v>
      </c>
      <c r="F120" s="56">
        <v>828745.1100000001</v>
      </c>
      <c r="G120" s="56">
        <v>996823.77000000014</v>
      </c>
      <c r="H120" s="56">
        <v>0</v>
      </c>
      <c r="I120" s="56">
        <f t="shared" si="47"/>
        <v>996823.77000000014</v>
      </c>
      <c r="J120" s="56">
        <f t="shared" si="48"/>
        <v>5417962.4099999955</v>
      </c>
      <c r="K120" s="57">
        <f t="shared" si="49"/>
        <v>0.844605300624377</v>
      </c>
      <c r="L120" s="57">
        <f t="shared" si="50"/>
        <v>-0.87080705626886523</v>
      </c>
      <c r="M120" s="57">
        <f t="shared" si="51"/>
        <v>-0.37842120249750816</v>
      </c>
      <c r="R120" s="53"/>
      <c r="S120" s="53"/>
      <c r="T120" s="53"/>
      <c r="U120" s="53"/>
      <c r="V120" s="53"/>
    </row>
    <row r="121" spans="1:22" s="51" customFormat="1" x14ac:dyDescent="0.2">
      <c r="B121" s="66" t="s">
        <v>127</v>
      </c>
      <c r="C121" s="51" t="s">
        <v>128</v>
      </c>
      <c r="D121" s="56">
        <v>120347</v>
      </c>
      <c r="E121" s="56">
        <v>120347</v>
      </c>
      <c r="F121" s="56">
        <v>0</v>
      </c>
      <c r="G121" s="56">
        <v>0</v>
      </c>
      <c r="H121" s="56">
        <v>0</v>
      </c>
      <c r="I121" s="56">
        <f t="shared" si="47"/>
        <v>0</v>
      </c>
      <c r="J121" s="56">
        <f t="shared" si="48"/>
        <v>120347</v>
      </c>
      <c r="K121" s="57">
        <f t="shared" si="49"/>
        <v>1</v>
      </c>
      <c r="L121" s="57">
        <f t="shared" si="50"/>
        <v>-1</v>
      </c>
      <c r="M121" s="57">
        <f t="shared" si="51"/>
        <v>-1</v>
      </c>
      <c r="R121" s="53"/>
      <c r="S121" s="53"/>
      <c r="T121" s="53"/>
      <c r="U121" s="53"/>
      <c r="V121" s="53"/>
    </row>
    <row r="122" spans="1:22" s="51" customFormat="1" x14ac:dyDescent="0.2">
      <c r="B122" s="66" t="s">
        <v>131</v>
      </c>
      <c r="C122" s="51" t="s">
        <v>132</v>
      </c>
      <c r="D122" s="56">
        <v>813648.53</v>
      </c>
      <c r="E122" s="56">
        <v>813648.53</v>
      </c>
      <c r="F122" s="56">
        <v>41064.259999999995</v>
      </c>
      <c r="G122" s="56">
        <v>41064.259999999995</v>
      </c>
      <c r="H122" s="56">
        <v>0</v>
      </c>
      <c r="I122" s="56">
        <f t="shared" si="47"/>
        <v>41064.259999999995</v>
      </c>
      <c r="J122" s="56">
        <f t="shared" si="48"/>
        <v>772584.27</v>
      </c>
      <c r="K122" s="57">
        <f t="shared" si="49"/>
        <v>0.94953071444742854</v>
      </c>
      <c r="L122" s="57">
        <f t="shared" si="50"/>
        <v>-0.94953071444742854</v>
      </c>
      <c r="M122" s="57">
        <f t="shared" si="51"/>
        <v>-0.79812285778971415</v>
      </c>
      <c r="R122" s="53"/>
      <c r="S122" s="53"/>
      <c r="T122" s="53"/>
      <c r="U122" s="53"/>
      <c r="V122" s="53"/>
    </row>
    <row r="123" spans="1:22" s="51" customFormat="1" x14ac:dyDescent="0.2">
      <c r="B123" s="66" t="s">
        <v>133</v>
      </c>
      <c r="C123" s="51" t="s">
        <v>134</v>
      </c>
      <c r="D123" s="56">
        <v>9451279.5299999919</v>
      </c>
      <c r="E123" s="56">
        <v>9451279.5299999919</v>
      </c>
      <c r="F123" s="56">
        <v>1064990.7000000002</v>
      </c>
      <c r="G123" s="56">
        <v>1129607.3800000004</v>
      </c>
      <c r="H123" s="56">
        <v>0</v>
      </c>
      <c r="I123" s="56">
        <f t="shared" si="47"/>
        <v>1129607.3800000004</v>
      </c>
      <c r="J123" s="56">
        <f t="shared" si="48"/>
        <v>8321672.1499999911</v>
      </c>
      <c r="K123" s="57">
        <f t="shared" si="49"/>
        <v>0.88048101038442128</v>
      </c>
      <c r="L123" s="57">
        <f t="shared" si="50"/>
        <v>-0.88731782859457964</v>
      </c>
      <c r="M123" s="57">
        <f t="shared" si="51"/>
        <v>-0.52192404153768523</v>
      </c>
      <c r="R123" s="53"/>
      <c r="S123" s="53"/>
      <c r="T123" s="53"/>
      <c r="U123" s="53"/>
      <c r="V123" s="53"/>
    </row>
    <row r="124" spans="1:22" s="51" customFormat="1" x14ac:dyDescent="0.2">
      <c r="B124" s="66" t="s">
        <v>135</v>
      </c>
      <c r="C124" s="51" t="s">
        <v>136</v>
      </c>
      <c r="D124" s="56">
        <v>12753657.079999989</v>
      </c>
      <c r="E124" s="56">
        <v>12711144.359999988</v>
      </c>
      <c r="F124" s="56">
        <v>1440151.7300000002</v>
      </c>
      <c r="G124" s="56">
        <v>1874855.3199999996</v>
      </c>
      <c r="H124" s="56">
        <v>0</v>
      </c>
      <c r="I124" s="56">
        <f t="shared" si="47"/>
        <v>1874855.3199999996</v>
      </c>
      <c r="J124" s="56">
        <f t="shared" si="48"/>
        <v>10836289.039999988</v>
      </c>
      <c r="K124" s="57">
        <f t="shared" si="49"/>
        <v>0.85250302672197786</v>
      </c>
      <c r="L124" s="57">
        <f t="shared" si="50"/>
        <v>-0.88670164627097336</v>
      </c>
      <c r="M124" s="57">
        <f t="shared" si="51"/>
        <v>-0.41001210688791162</v>
      </c>
      <c r="R124" s="53"/>
      <c r="S124" s="53"/>
      <c r="T124" s="53"/>
      <c r="U124" s="53"/>
      <c r="V124" s="53"/>
    </row>
    <row r="125" spans="1:22" s="51" customFormat="1" x14ac:dyDescent="0.2">
      <c r="B125" s="66" t="s">
        <v>241</v>
      </c>
      <c r="C125" s="51" t="s">
        <v>242</v>
      </c>
      <c r="D125" s="56">
        <v>4020316.8800000101</v>
      </c>
      <c r="E125" s="56">
        <v>4020316.8800000101</v>
      </c>
      <c r="F125" s="56">
        <v>455381.09</v>
      </c>
      <c r="G125" s="56">
        <v>506330.38000000006</v>
      </c>
      <c r="H125" s="56">
        <v>0</v>
      </c>
      <c r="I125" s="56">
        <f t="shared" si="47"/>
        <v>506330.38000000006</v>
      </c>
      <c r="J125" s="56">
        <f t="shared" si="48"/>
        <v>3513986.5000000102</v>
      </c>
      <c r="K125" s="57">
        <f t="shared" si="49"/>
        <v>0.87405709671323251</v>
      </c>
      <c r="L125" s="57">
        <f t="shared" si="50"/>
        <v>-0.88673005049293563</v>
      </c>
      <c r="M125" s="57">
        <f t="shared" si="51"/>
        <v>-0.49622838685293008</v>
      </c>
      <c r="R125" s="53"/>
      <c r="S125" s="53"/>
      <c r="T125" s="53"/>
      <c r="U125" s="53"/>
      <c r="V125" s="53"/>
    </row>
    <row r="126" spans="1:22" s="51" customFormat="1" x14ac:dyDescent="0.2">
      <c r="B126" s="66" t="s">
        <v>243</v>
      </c>
      <c r="C126" s="51" t="s">
        <v>244</v>
      </c>
      <c r="D126" s="56">
        <v>5185440.3099999959</v>
      </c>
      <c r="E126" s="56">
        <v>5185440.3099999959</v>
      </c>
      <c r="F126" s="56">
        <v>630294.65</v>
      </c>
      <c r="G126" s="56">
        <v>778397.70000000007</v>
      </c>
      <c r="H126" s="56">
        <v>0</v>
      </c>
      <c r="I126" s="56">
        <f t="shared" si="47"/>
        <v>778397.70000000007</v>
      </c>
      <c r="J126" s="56">
        <f t="shared" si="48"/>
        <v>4407042.6099999957</v>
      </c>
      <c r="K126" s="57">
        <f t="shared" si="49"/>
        <v>0.84988782948694264</v>
      </c>
      <c r="L126" s="57">
        <f t="shared" si="50"/>
        <v>-0.87844915526565948</v>
      </c>
      <c r="M126" s="57">
        <f t="shared" si="51"/>
        <v>-0.39955131794777082</v>
      </c>
      <c r="R126" s="53"/>
      <c r="S126" s="53"/>
      <c r="T126" s="53"/>
      <c r="U126" s="53"/>
      <c r="V126" s="53"/>
    </row>
    <row r="127" spans="1:22" s="51" customFormat="1" x14ac:dyDescent="0.2">
      <c r="B127" s="66" t="s">
        <v>245</v>
      </c>
      <c r="C127" s="51" t="s">
        <v>246</v>
      </c>
      <c r="D127" s="56">
        <v>2810778.7800000003</v>
      </c>
      <c r="E127" s="56">
        <v>2810778.7800000003</v>
      </c>
      <c r="F127" s="56">
        <v>407573.17000000004</v>
      </c>
      <c r="G127" s="56">
        <v>805205.12000000011</v>
      </c>
      <c r="H127" s="56">
        <v>0</v>
      </c>
      <c r="I127" s="56">
        <f t="shared" si="47"/>
        <v>805205.12000000011</v>
      </c>
      <c r="J127" s="56">
        <f t="shared" si="48"/>
        <v>2005573.6600000001</v>
      </c>
      <c r="K127" s="57">
        <f t="shared" si="49"/>
        <v>0.71352952934986935</v>
      </c>
      <c r="L127" s="57">
        <f t="shared" si="50"/>
        <v>-0.85499635442672584</v>
      </c>
      <c r="M127" s="57">
        <f t="shared" si="51"/>
        <v>0.14588188260052259</v>
      </c>
      <c r="R127" s="53"/>
      <c r="S127" s="53"/>
      <c r="T127" s="53"/>
      <c r="U127" s="53"/>
      <c r="V127" s="53"/>
    </row>
    <row r="128" spans="1:22" s="51" customFormat="1" x14ac:dyDescent="0.2">
      <c r="B128" s="66" t="s">
        <v>137</v>
      </c>
      <c r="C128" s="51" t="s">
        <v>138</v>
      </c>
      <c r="D128" s="56">
        <v>2628297.81</v>
      </c>
      <c r="E128" s="56">
        <v>2628297.81</v>
      </c>
      <c r="F128" s="56">
        <v>295189.42</v>
      </c>
      <c r="G128" s="56">
        <v>736564.37</v>
      </c>
      <c r="H128" s="56">
        <v>0</v>
      </c>
      <c r="I128" s="56">
        <f t="shared" si="47"/>
        <v>736564.37</v>
      </c>
      <c r="J128" s="56">
        <f t="shared" si="48"/>
        <v>1891733.44</v>
      </c>
      <c r="K128" s="57">
        <f t="shared" si="49"/>
        <v>0.71975612230944253</v>
      </c>
      <c r="L128" s="57">
        <f t="shared" si="50"/>
        <v>-0.88768798616470335</v>
      </c>
      <c r="M128" s="57">
        <f t="shared" si="51"/>
        <v>0.12097551076222976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139</v>
      </c>
      <c r="C129" s="51" t="s">
        <v>140</v>
      </c>
      <c r="D129" s="56">
        <v>3008380.44</v>
      </c>
      <c r="E129" s="56">
        <v>3008380.44</v>
      </c>
      <c r="F129" s="56">
        <v>952962.72000000009</v>
      </c>
      <c r="G129" s="56">
        <v>1220841.26</v>
      </c>
      <c r="H129" s="56">
        <v>332.5</v>
      </c>
      <c r="I129" s="56">
        <f t="shared" si="47"/>
        <v>1221173.76</v>
      </c>
      <c r="J129" s="56">
        <f t="shared" si="48"/>
        <v>1787206.68</v>
      </c>
      <c r="K129" s="57">
        <f t="shared" si="49"/>
        <v>0.59407602051820285</v>
      </c>
      <c r="L129" s="57">
        <f t="shared" si="50"/>
        <v>-0.68323064884705864</v>
      </c>
      <c r="M129" s="57">
        <f t="shared" si="51"/>
        <v>0.62325381958672754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141</v>
      </c>
      <c r="C130" s="51" t="s">
        <v>142</v>
      </c>
      <c r="D130" s="56">
        <v>19078708</v>
      </c>
      <c r="E130" s="56">
        <v>10930708</v>
      </c>
      <c r="F130" s="56">
        <v>15794.240000000002</v>
      </c>
      <c r="G130" s="56">
        <v>20278.810000000001</v>
      </c>
      <c r="H130" s="56">
        <v>0</v>
      </c>
      <c r="I130" s="56">
        <f t="shared" si="47"/>
        <v>20278.810000000001</v>
      </c>
      <c r="J130" s="56">
        <f t="shared" si="48"/>
        <v>10910429.189999999</v>
      </c>
      <c r="K130" s="57">
        <f t="shared" si="49"/>
        <v>0.9981447853149128</v>
      </c>
      <c r="L130" s="57">
        <f t="shared" si="50"/>
        <v>-0.99855505791573607</v>
      </c>
      <c r="M130" s="57">
        <f t="shared" si="51"/>
        <v>-0.99257914125965119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143</v>
      </c>
      <c r="C131" s="51" t="s">
        <v>144</v>
      </c>
      <c r="D131" s="56">
        <v>60000</v>
      </c>
      <c r="E131" s="56">
        <v>60000</v>
      </c>
      <c r="F131" s="56">
        <v>0</v>
      </c>
      <c r="G131" s="56">
        <v>3420</v>
      </c>
      <c r="H131" s="56">
        <v>0</v>
      </c>
      <c r="I131" s="56">
        <f t="shared" si="47"/>
        <v>3420</v>
      </c>
      <c r="J131" s="56">
        <f t="shared" si="48"/>
        <v>56580</v>
      </c>
      <c r="K131" s="57">
        <f t="shared" si="49"/>
        <v>0.94299999999999995</v>
      </c>
      <c r="L131" s="57">
        <f t="shared" si="50"/>
        <v>-1</v>
      </c>
      <c r="M131" s="57">
        <f t="shared" si="51"/>
        <v>-0.77200000000000002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147</v>
      </c>
      <c r="C132" s="51" t="s">
        <v>148</v>
      </c>
      <c r="D132" s="56">
        <v>9462700</v>
      </c>
      <c r="E132" s="56">
        <v>9441605.5099999998</v>
      </c>
      <c r="F132" s="56">
        <v>934409.21000000008</v>
      </c>
      <c r="G132" s="56">
        <v>1336817.47</v>
      </c>
      <c r="H132" s="56">
        <v>0</v>
      </c>
      <c r="I132" s="56">
        <f t="shared" si="47"/>
        <v>1336817.47</v>
      </c>
      <c r="J132" s="56">
        <f t="shared" si="48"/>
        <v>8104788.04</v>
      </c>
      <c r="K132" s="57">
        <f t="shared" si="49"/>
        <v>0.85841206047169405</v>
      </c>
      <c r="L132" s="57">
        <f t="shared" si="50"/>
        <v>-0.90103280538354102</v>
      </c>
      <c r="M132" s="57">
        <f t="shared" si="51"/>
        <v>-0.43364824188677631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149</v>
      </c>
      <c r="C133" s="51" t="s">
        <v>150</v>
      </c>
      <c r="D133" s="56">
        <v>0</v>
      </c>
      <c r="E133" s="56">
        <v>0</v>
      </c>
      <c r="F133" s="56">
        <v>99544.539999999979</v>
      </c>
      <c r="G133" s="56">
        <v>140148.1999999999</v>
      </c>
      <c r="H133" s="56">
        <v>0</v>
      </c>
      <c r="I133" s="56">
        <f t="shared" si="47"/>
        <v>140148.1999999999</v>
      </c>
      <c r="J133" s="56">
        <f t="shared" si="48"/>
        <v>-140148.1999999999</v>
      </c>
      <c r="K133" s="57" t="str">
        <f t="shared" si="49"/>
        <v>NA</v>
      </c>
      <c r="L133" s="57" t="str">
        <f t="shared" si="50"/>
        <v>NA</v>
      </c>
      <c r="M133" s="57" t="str">
        <f t="shared" si="51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151</v>
      </c>
      <c r="C134" s="51" t="s">
        <v>152</v>
      </c>
      <c r="D134" s="56">
        <v>9568732.3799999934</v>
      </c>
      <c r="E134" s="56">
        <v>9552010.5099999942</v>
      </c>
      <c r="F134" s="56">
        <v>1018794.4799999996</v>
      </c>
      <c r="G134" s="56">
        <v>1527305.389999999</v>
      </c>
      <c r="H134" s="56">
        <v>0</v>
      </c>
      <c r="I134" s="56">
        <f t="shared" si="47"/>
        <v>1527305.389999999</v>
      </c>
      <c r="J134" s="56">
        <f t="shared" si="48"/>
        <v>8024705.1199999955</v>
      </c>
      <c r="K134" s="57">
        <f t="shared" si="49"/>
        <v>0.8401063955697009</v>
      </c>
      <c r="L134" s="57">
        <f t="shared" si="50"/>
        <v>-0.89334240378678131</v>
      </c>
      <c r="M134" s="57">
        <f t="shared" si="51"/>
        <v>-0.36042558227880345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155</v>
      </c>
      <c r="C135" s="51" t="s">
        <v>156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47"/>
        <v>0</v>
      </c>
      <c r="J135" s="56">
        <f t="shared" si="48"/>
        <v>0</v>
      </c>
      <c r="K135" s="57" t="str">
        <f t="shared" si="49"/>
        <v>NA</v>
      </c>
      <c r="L135" s="57" t="str">
        <f t="shared" si="50"/>
        <v>NA</v>
      </c>
      <c r="M135" s="57" t="str">
        <f t="shared" si="51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165</v>
      </c>
      <c r="C136" s="51" t="s">
        <v>166</v>
      </c>
      <c r="D136" s="56">
        <v>0</v>
      </c>
      <c r="E136" s="56">
        <v>0</v>
      </c>
      <c r="F136" s="56">
        <v>1200.29</v>
      </c>
      <c r="G136" s="56">
        <v>1760.28</v>
      </c>
      <c r="H136" s="56">
        <v>0</v>
      </c>
      <c r="I136" s="56">
        <f t="shared" si="47"/>
        <v>1760.28</v>
      </c>
      <c r="J136" s="56">
        <f t="shared" si="48"/>
        <v>-1760.28</v>
      </c>
      <c r="K136" s="57" t="str">
        <f t="shared" si="49"/>
        <v>NA</v>
      </c>
      <c r="L136" s="57" t="str">
        <f t="shared" si="50"/>
        <v>NA</v>
      </c>
      <c r="M136" s="57" t="str">
        <f t="shared" si="51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167</v>
      </c>
      <c r="C137" s="51" t="s">
        <v>168</v>
      </c>
      <c r="D137" s="56">
        <v>1239069.690000002</v>
      </c>
      <c r="E137" s="56">
        <v>1236937.2100000021</v>
      </c>
      <c r="F137" s="56">
        <v>75484.619999999937</v>
      </c>
      <c r="G137" s="56">
        <v>115389.12999999993</v>
      </c>
      <c r="H137" s="56">
        <v>0</v>
      </c>
      <c r="I137" s="56">
        <f t="shared" si="47"/>
        <v>115389.12999999993</v>
      </c>
      <c r="J137" s="56">
        <f t="shared" si="48"/>
        <v>1121548.0800000022</v>
      </c>
      <c r="K137" s="57">
        <f t="shared" si="49"/>
        <v>0.90671383392209559</v>
      </c>
      <c r="L137" s="57">
        <f t="shared" si="50"/>
        <v>-0.93897457414188412</v>
      </c>
      <c r="M137" s="57">
        <f t="shared" si="51"/>
        <v>-0.62685533568838225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169</v>
      </c>
      <c r="C138" s="51" t="s">
        <v>170</v>
      </c>
      <c r="D138" s="56">
        <v>678440</v>
      </c>
      <c r="E138" s="56">
        <v>4927490.32</v>
      </c>
      <c r="F138" s="56">
        <v>67343.8</v>
      </c>
      <c r="G138" s="56">
        <v>113499.43</v>
      </c>
      <c r="H138" s="56">
        <v>712380.58</v>
      </c>
      <c r="I138" s="56">
        <f t="shared" si="47"/>
        <v>825880.01</v>
      </c>
      <c r="J138" s="56">
        <f t="shared" si="48"/>
        <v>4101610.3100000005</v>
      </c>
      <c r="K138" s="57">
        <f t="shared" si="49"/>
        <v>0.83239337748714248</v>
      </c>
      <c r="L138" s="57">
        <f t="shared" si="50"/>
        <v>-0.98633304265933097</v>
      </c>
      <c r="M138" s="57">
        <f t="shared" si="51"/>
        <v>-0.90786431012207458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247</v>
      </c>
      <c r="C139" s="51" t="s">
        <v>248</v>
      </c>
      <c r="D139" s="56">
        <v>0</v>
      </c>
      <c r="E139" s="56">
        <v>0</v>
      </c>
      <c r="F139" s="56">
        <v>0</v>
      </c>
      <c r="G139" s="56">
        <v>7000</v>
      </c>
      <c r="H139" s="56">
        <v>1875</v>
      </c>
      <c r="I139" s="56">
        <f t="shared" si="47"/>
        <v>8875</v>
      </c>
      <c r="J139" s="56">
        <f t="shared" si="48"/>
        <v>-8875</v>
      </c>
      <c r="K139" s="57" t="str">
        <f t="shared" si="49"/>
        <v>NA</v>
      </c>
      <c r="L139" s="57" t="str">
        <f t="shared" si="50"/>
        <v>NA</v>
      </c>
      <c r="M139" s="57" t="str">
        <f t="shared" si="51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249</v>
      </c>
      <c r="C140" s="51" t="s">
        <v>250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47"/>
        <v>0</v>
      </c>
      <c r="J140" s="56">
        <f t="shared" si="48"/>
        <v>0</v>
      </c>
      <c r="K140" s="57" t="str">
        <f t="shared" si="49"/>
        <v>NA</v>
      </c>
      <c r="L140" s="57" t="str">
        <f t="shared" si="50"/>
        <v>NA</v>
      </c>
      <c r="M140" s="57" t="str">
        <f t="shared" si="51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251</v>
      </c>
      <c r="C141" s="51" t="s">
        <v>252</v>
      </c>
      <c r="D141" s="56">
        <v>175000</v>
      </c>
      <c r="E141" s="56">
        <v>157500</v>
      </c>
      <c r="F141" s="56">
        <v>0</v>
      </c>
      <c r="G141" s="56">
        <v>0</v>
      </c>
      <c r="H141" s="56">
        <v>0</v>
      </c>
      <c r="I141" s="56">
        <f t="shared" si="47"/>
        <v>0</v>
      </c>
      <c r="J141" s="56">
        <f t="shared" si="48"/>
        <v>157500</v>
      </c>
      <c r="K141" s="57">
        <f t="shared" si="49"/>
        <v>1</v>
      </c>
      <c r="L141" s="57">
        <f t="shared" si="50"/>
        <v>-1</v>
      </c>
      <c r="M141" s="57">
        <f t="shared" si="51"/>
        <v>-1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253</v>
      </c>
      <c r="C142" s="51" t="s">
        <v>254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47"/>
        <v>0</v>
      </c>
      <c r="J142" s="56">
        <f t="shared" si="48"/>
        <v>0</v>
      </c>
      <c r="K142" s="57" t="str">
        <f t="shared" si="49"/>
        <v>NA</v>
      </c>
      <c r="L142" s="57" t="str">
        <f t="shared" si="50"/>
        <v>NA</v>
      </c>
      <c r="M142" s="57" t="str">
        <f t="shared" si="51"/>
        <v>NA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179</v>
      </c>
      <c r="C143" s="51" t="s">
        <v>180</v>
      </c>
      <c r="D143" s="56">
        <v>250800</v>
      </c>
      <c r="E143" s="56">
        <v>250800</v>
      </c>
      <c r="F143" s="56">
        <v>0</v>
      </c>
      <c r="G143" s="56">
        <v>0</v>
      </c>
      <c r="H143" s="56">
        <v>18735</v>
      </c>
      <c r="I143" s="56">
        <f t="shared" si="47"/>
        <v>18735</v>
      </c>
      <c r="J143" s="56">
        <f t="shared" si="48"/>
        <v>232065</v>
      </c>
      <c r="K143" s="57">
        <f t="shared" si="49"/>
        <v>0.92529904306220101</v>
      </c>
      <c r="L143" s="57">
        <f t="shared" si="50"/>
        <v>-1</v>
      </c>
      <c r="M143" s="57">
        <f t="shared" si="51"/>
        <v>-1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181</v>
      </c>
      <c r="C144" s="51" t="s">
        <v>182</v>
      </c>
      <c r="D144" s="56">
        <v>4000</v>
      </c>
      <c r="E144" s="56">
        <v>4000</v>
      </c>
      <c r="F144" s="56">
        <v>0</v>
      </c>
      <c r="G144" s="56">
        <v>0</v>
      </c>
      <c r="H144" s="56">
        <v>0</v>
      </c>
      <c r="I144" s="56">
        <f t="shared" si="47"/>
        <v>0</v>
      </c>
      <c r="J144" s="56">
        <f t="shared" si="48"/>
        <v>4000</v>
      </c>
      <c r="K144" s="57">
        <f t="shared" si="49"/>
        <v>1</v>
      </c>
      <c r="L144" s="57">
        <f t="shared" si="50"/>
        <v>-1</v>
      </c>
      <c r="M144" s="57">
        <f t="shared" si="51"/>
        <v>-1</v>
      </c>
      <c r="R144" s="53"/>
      <c r="S144" s="53"/>
      <c r="T144" s="53"/>
      <c r="U144" s="53"/>
      <c r="V144" s="53"/>
    </row>
    <row r="145" spans="2:22" s="51" customFormat="1" x14ac:dyDescent="0.2">
      <c r="B145" s="66" t="s">
        <v>255</v>
      </c>
      <c r="C145" s="51" t="s">
        <v>256</v>
      </c>
      <c r="D145" s="56">
        <v>10500</v>
      </c>
      <c r="E145" s="56">
        <v>10500</v>
      </c>
      <c r="F145" s="56">
        <v>0</v>
      </c>
      <c r="G145" s="56">
        <v>0</v>
      </c>
      <c r="H145" s="56">
        <v>7135.38</v>
      </c>
      <c r="I145" s="56">
        <f t="shared" si="47"/>
        <v>7135.38</v>
      </c>
      <c r="J145" s="56">
        <f t="shared" si="48"/>
        <v>3364.62</v>
      </c>
      <c r="K145" s="57">
        <f t="shared" si="49"/>
        <v>0.32044</v>
      </c>
      <c r="L145" s="57">
        <f t="shared" si="50"/>
        <v>-1</v>
      </c>
      <c r="M145" s="57">
        <f t="shared" si="51"/>
        <v>-1</v>
      </c>
      <c r="R145" s="53"/>
      <c r="S145" s="53"/>
      <c r="T145" s="53"/>
      <c r="U145" s="53"/>
      <c r="V145" s="53"/>
    </row>
    <row r="146" spans="2:22" s="51" customFormat="1" x14ac:dyDescent="0.2">
      <c r="B146" s="66" t="s">
        <v>257</v>
      </c>
      <c r="C146" s="51" t="s">
        <v>258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7"/>
        <v>0</v>
      </c>
      <c r="J146" s="56">
        <f t="shared" si="48"/>
        <v>0</v>
      </c>
      <c r="K146" s="57" t="str">
        <f t="shared" si="49"/>
        <v>NA</v>
      </c>
      <c r="L146" s="57" t="str">
        <f t="shared" si="50"/>
        <v>NA</v>
      </c>
      <c r="M146" s="57" t="str">
        <f t="shared" si="51"/>
        <v>NA</v>
      </c>
      <c r="R146" s="53"/>
      <c r="S146" s="53"/>
      <c r="T146" s="53"/>
      <c r="U146" s="53"/>
      <c r="V146" s="53"/>
    </row>
    <row r="147" spans="2:22" s="51" customFormat="1" x14ac:dyDescent="0.2">
      <c r="B147" s="66" t="s">
        <v>259</v>
      </c>
      <c r="C147" s="51" t="s">
        <v>260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47"/>
        <v>0</v>
      </c>
      <c r="J147" s="56">
        <f t="shared" si="48"/>
        <v>0</v>
      </c>
      <c r="K147" s="57" t="str">
        <f t="shared" si="49"/>
        <v>NA</v>
      </c>
      <c r="L147" s="57" t="str">
        <f t="shared" si="50"/>
        <v>NA</v>
      </c>
      <c r="M147" s="57" t="str">
        <f t="shared" si="51"/>
        <v>NA</v>
      </c>
      <c r="R147" s="53"/>
      <c r="S147" s="53"/>
      <c r="T147" s="53"/>
      <c r="U147" s="53"/>
      <c r="V147" s="53"/>
    </row>
    <row r="148" spans="2:22" s="51" customFormat="1" x14ac:dyDescent="0.2">
      <c r="B148" s="66" t="s">
        <v>183</v>
      </c>
      <c r="C148" s="51" t="s">
        <v>184</v>
      </c>
      <c r="D148" s="56">
        <v>13000</v>
      </c>
      <c r="E148" s="56">
        <v>12500</v>
      </c>
      <c r="F148" s="56">
        <v>0</v>
      </c>
      <c r="G148" s="56">
        <v>0</v>
      </c>
      <c r="H148" s="56">
        <v>0</v>
      </c>
      <c r="I148" s="56">
        <f t="shared" si="47"/>
        <v>0</v>
      </c>
      <c r="J148" s="56">
        <f t="shared" si="48"/>
        <v>12500</v>
      </c>
      <c r="K148" s="57">
        <f t="shared" si="49"/>
        <v>1</v>
      </c>
      <c r="L148" s="57">
        <f t="shared" si="50"/>
        <v>-1</v>
      </c>
      <c r="M148" s="57">
        <f t="shared" si="51"/>
        <v>-1</v>
      </c>
      <c r="R148" s="53"/>
      <c r="S148" s="53"/>
      <c r="T148" s="53"/>
      <c r="U148" s="53"/>
      <c r="V148" s="53"/>
    </row>
    <row r="149" spans="2:22" s="51" customFormat="1" x14ac:dyDescent="0.2">
      <c r="B149" s="66" t="s">
        <v>185</v>
      </c>
      <c r="C149" s="51" t="s">
        <v>186</v>
      </c>
      <c r="D149" s="56">
        <v>500</v>
      </c>
      <c r="E149" s="56">
        <v>-550148.17000000004</v>
      </c>
      <c r="F149" s="56">
        <v>0</v>
      </c>
      <c r="G149" s="56">
        <v>269</v>
      </c>
      <c r="H149" s="56">
        <v>816.66</v>
      </c>
      <c r="I149" s="56">
        <f t="shared" si="47"/>
        <v>1085.6599999999999</v>
      </c>
      <c r="J149" s="56">
        <f t="shared" si="48"/>
        <v>-551233.83000000007</v>
      </c>
      <c r="K149" s="57">
        <f t="shared" si="49"/>
        <v>1.0019733956399419</v>
      </c>
      <c r="L149" s="57">
        <f t="shared" si="50"/>
        <v>-1</v>
      </c>
      <c r="M149" s="57">
        <f t="shared" si="51"/>
        <v>-1.0019558367339476</v>
      </c>
      <c r="R149" s="53"/>
      <c r="S149" s="53"/>
      <c r="T149" s="53"/>
      <c r="U149" s="53"/>
      <c r="V149" s="53"/>
    </row>
    <row r="150" spans="2:22" s="51" customFormat="1" x14ac:dyDescent="0.2">
      <c r="B150" s="66" t="s">
        <v>193</v>
      </c>
      <c r="C150" s="51" t="s">
        <v>194</v>
      </c>
      <c r="D150" s="56">
        <v>138900</v>
      </c>
      <c r="E150" s="56">
        <v>146100</v>
      </c>
      <c r="F150" s="56">
        <v>15537.89</v>
      </c>
      <c r="G150" s="56">
        <v>16444.14</v>
      </c>
      <c r="H150" s="56">
        <v>0</v>
      </c>
      <c r="I150" s="56">
        <f t="shared" si="47"/>
        <v>16444.14</v>
      </c>
      <c r="J150" s="56">
        <f t="shared" si="48"/>
        <v>129655.86</v>
      </c>
      <c r="K150" s="57">
        <f t="shared" si="49"/>
        <v>0.88744599589322382</v>
      </c>
      <c r="L150" s="57">
        <f t="shared" si="50"/>
        <v>-0.89364893908281995</v>
      </c>
      <c r="M150" s="57">
        <f t="shared" si="51"/>
        <v>-0.54978398357289526</v>
      </c>
      <c r="R150" s="53"/>
      <c r="S150" s="53"/>
      <c r="T150" s="53"/>
      <c r="U150" s="53"/>
      <c r="V150" s="53"/>
    </row>
    <row r="151" spans="2:22" s="51" customFormat="1" x14ac:dyDescent="0.2">
      <c r="B151" s="66" t="s">
        <v>199</v>
      </c>
      <c r="C151" s="51" t="s">
        <v>200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47"/>
        <v>0</v>
      </c>
      <c r="J151" s="56">
        <f t="shared" si="48"/>
        <v>0</v>
      </c>
      <c r="K151" s="57" t="str">
        <f t="shared" si="49"/>
        <v>NA</v>
      </c>
      <c r="L151" s="57" t="str">
        <f t="shared" si="50"/>
        <v>NA</v>
      </c>
      <c r="M151" s="57" t="str">
        <f t="shared" si="51"/>
        <v>NA</v>
      </c>
      <c r="R151" s="53"/>
      <c r="S151" s="53"/>
      <c r="T151" s="53"/>
      <c r="U151" s="53"/>
      <c r="V151" s="53"/>
    </row>
    <row r="152" spans="2:22" s="51" customFormat="1" x14ac:dyDescent="0.2">
      <c r="B152" s="66" t="s">
        <v>201</v>
      </c>
      <c r="C152" s="51" t="s">
        <v>202</v>
      </c>
      <c r="D152" s="56">
        <v>626729.5</v>
      </c>
      <c r="E152" s="56">
        <v>901729.5</v>
      </c>
      <c r="F152" s="56">
        <v>3663.0499999999997</v>
      </c>
      <c r="G152" s="56">
        <v>11032.880000000001</v>
      </c>
      <c r="H152" s="56">
        <v>12745.619999999999</v>
      </c>
      <c r="I152" s="56">
        <f t="shared" si="47"/>
        <v>23778.5</v>
      </c>
      <c r="J152" s="56">
        <f t="shared" si="48"/>
        <v>877951</v>
      </c>
      <c r="K152" s="57">
        <f t="shared" si="49"/>
        <v>0.97363011856659898</v>
      </c>
      <c r="L152" s="57">
        <f t="shared" si="50"/>
        <v>-0.99593775073345159</v>
      </c>
      <c r="M152" s="57">
        <f t="shared" si="51"/>
        <v>-0.9510590260161168</v>
      </c>
      <c r="R152" s="53"/>
      <c r="S152" s="53"/>
      <c r="T152" s="53"/>
      <c r="U152" s="53"/>
      <c r="V152" s="53"/>
    </row>
    <row r="153" spans="2:22" s="51" customFormat="1" x14ac:dyDescent="0.2">
      <c r="B153" s="66" t="s">
        <v>205</v>
      </c>
      <c r="C153" s="51" t="s">
        <v>206</v>
      </c>
      <c r="D153" s="56">
        <v>3600</v>
      </c>
      <c r="E153" s="56">
        <v>17100</v>
      </c>
      <c r="F153" s="56">
        <v>2279.1</v>
      </c>
      <c r="G153" s="56">
        <v>2279.1</v>
      </c>
      <c r="H153" s="56">
        <v>0</v>
      </c>
      <c r="I153" s="56">
        <f t="shared" si="47"/>
        <v>2279.1</v>
      </c>
      <c r="J153" s="56">
        <f t="shared" si="48"/>
        <v>14820.9</v>
      </c>
      <c r="K153" s="57">
        <f t="shared" si="49"/>
        <v>0.866719298245614</v>
      </c>
      <c r="L153" s="57">
        <f t="shared" si="50"/>
        <v>-0.866719298245614</v>
      </c>
      <c r="M153" s="57">
        <f t="shared" si="51"/>
        <v>-0.46687719298245617</v>
      </c>
      <c r="R153" s="53"/>
      <c r="S153" s="53"/>
      <c r="T153" s="53"/>
      <c r="U153" s="53"/>
      <c r="V153" s="53"/>
    </row>
    <row r="154" spans="2:22" s="51" customFormat="1" x14ac:dyDescent="0.2">
      <c r="B154" s="66" t="s">
        <v>207</v>
      </c>
      <c r="C154" s="51" t="s">
        <v>208</v>
      </c>
      <c r="D154" s="56">
        <v>15000</v>
      </c>
      <c r="E154" s="56">
        <v>13500</v>
      </c>
      <c r="F154" s="56">
        <v>0</v>
      </c>
      <c r="G154" s="56">
        <v>0</v>
      </c>
      <c r="H154" s="56">
        <v>0</v>
      </c>
      <c r="I154" s="56">
        <f t="shared" si="47"/>
        <v>0</v>
      </c>
      <c r="J154" s="56">
        <f t="shared" si="48"/>
        <v>13500</v>
      </c>
      <c r="K154" s="57">
        <f t="shared" si="49"/>
        <v>1</v>
      </c>
      <c r="L154" s="57">
        <f t="shared" si="50"/>
        <v>-1</v>
      </c>
      <c r="M154" s="57">
        <f t="shared" si="51"/>
        <v>-1</v>
      </c>
      <c r="R154" s="53"/>
      <c r="S154" s="53"/>
      <c r="T154" s="53"/>
      <c r="U154" s="53"/>
      <c r="V154" s="53"/>
    </row>
    <row r="155" spans="2:22" s="51" customFormat="1" x14ac:dyDescent="0.2">
      <c r="B155" s="66" t="s">
        <v>209</v>
      </c>
      <c r="C155" s="51" t="s">
        <v>210</v>
      </c>
      <c r="D155" s="56">
        <v>10000</v>
      </c>
      <c r="E155" s="56">
        <v>10000</v>
      </c>
      <c r="F155" s="56">
        <v>3958.82</v>
      </c>
      <c r="G155" s="56">
        <v>3958.82</v>
      </c>
      <c r="H155" s="56">
        <v>0</v>
      </c>
      <c r="I155" s="56">
        <f t="shared" si="47"/>
        <v>3958.82</v>
      </c>
      <c r="J155" s="56">
        <f t="shared" si="48"/>
        <v>6041.18</v>
      </c>
      <c r="K155" s="57">
        <f t="shared" si="49"/>
        <v>0.60411800000000004</v>
      </c>
      <c r="L155" s="57">
        <f t="shared" si="50"/>
        <v>-0.60411800000000004</v>
      </c>
      <c r="M155" s="57">
        <f t="shared" si="51"/>
        <v>0.58352800000000005</v>
      </c>
      <c r="R155" s="53"/>
      <c r="S155" s="53"/>
      <c r="T155" s="53"/>
      <c r="U155" s="53"/>
      <c r="V155" s="53"/>
    </row>
    <row r="156" spans="2:22" s="51" customFormat="1" x14ac:dyDescent="0.2">
      <c r="B156" s="66" t="s">
        <v>213</v>
      </c>
      <c r="C156" s="51" t="s">
        <v>214</v>
      </c>
      <c r="D156" s="56">
        <v>102825</v>
      </c>
      <c r="E156" s="56">
        <v>97542.5</v>
      </c>
      <c r="F156" s="56">
        <v>2690</v>
      </c>
      <c r="G156" s="56">
        <v>2690</v>
      </c>
      <c r="H156" s="56">
        <v>17.399999999999999</v>
      </c>
      <c r="I156" s="56">
        <f t="shared" si="47"/>
        <v>2707.4</v>
      </c>
      <c r="J156" s="56">
        <f t="shared" si="48"/>
        <v>94835.1</v>
      </c>
      <c r="K156" s="57">
        <f t="shared" si="49"/>
        <v>0.97224389368736708</v>
      </c>
      <c r="L156" s="57">
        <f t="shared" si="50"/>
        <v>-0.97242227746879562</v>
      </c>
      <c r="M156" s="57">
        <f t="shared" si="51"/>
        <v>-0.88968910987518257</v>
      </c>
      <c r="R156" s="53"/>
      <c r="S156" s="53"/>
      <c r="T156" s="53"/>
      <c r="U156" s="53"/>
      <c r="V156" s="53"/>
    </row>
    <row r="157" spans="2:22" s="51" customFormat="1" x14ac:dyDescent="0.2">
      <c r="B157" s="66" t="s">
        <v>217</v>
      </c>
      <c r="C157" s="51" t="s">
        <v>218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47"/>
        <v>0</v>
      </c>
      <c r="J157" s="56">
        <f t="shared" si="48"/>
        <v>0</v>
      </c>
      <c r="K157" s="57" t="str">
        <f t="shared" si="49"/>
        <v>NA</v>
      </c>
      <c r="L157" s="57" t="str">
        <f t="shared" si="50"/>
        <v>NA</v>
      </c>
      <c r="M157" s="57" t="str">
        <f t="shared" si="51"/>
        <v>NA</v>
      </c>
      <c r="R157" s="53"/>
      <c r="S157" s="53"/>
      <c r="T157" s="53"/>
      <c r="U157" s="53"/>
      <c r="V157" s="53"/>
    </row>
    <row r="158" spans="2:22" s="51" customFormat="1" x14ac:dyDescent="0.2">
      <c r="B158" s="66" t="s">
        <v>221</v>
      </c>
      <c r="C158" s="51" t="s">
        <v>222</v>
      </c>
      <c r="D158" s="56">
        <v>0</v>
      </c>
      <c r="E158" s="56">
        <v>2000</v>
      </c>
      <c r="F158" s="56">
        <v>0</v>
      </c>
      <c r="G158" s="56">
        <v>0</v>
      </c>
      <c r="H158" s="56">
        <v>0</v>
      </c>
      <c r="I158" s="56">
        <f t="shared" si="47"/>
        <v>0</v>
      </c>
      <c r="J158" s="56">
        <f t="shared" si="48"/>
        <v>2000</v>
      </c>
      <c r="K158" s="57">
        <f t="shared" si="49"/>
        <v>1</v>
      </c>
      <c r="L158" s="57">
        <f t="shared" si="50"/>
        <v>-1</v>
      </c>
      <c r="M158" s="57">
        <f t="shared" si="51"/>
        <v>-1</v>
      </c>
      <c r="R158" s="53"/>
      <c r="S158" s="53"/>
      <c r="T158" s="53"/>
      <c r="U158" s="53"/>
      <c r="V158" s="53"/>
    </row>
    <row r="159" spans="2:22" s="51" customFormat="1" x14ac:dyDescent="0.2">
      <c r="B159" s="66" t="s">
        <v>229</v>
      </c>
      <c r="C159" s="51" t="s">
        <v>230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47"/>
        <v>0</v>
      </c>
      <c r="J159" s="56">
        <f t="shared" si="48"/>
        <v>0</v>
      </c>
      <c r="K159" s="57" t="str">
        <f t="shared" si="49"/>
        <v>NA</v>
      </c>
      <c r="L159" s="57" t="str">
        <f t="shared" si="50"/>
        <v>NA</v>
      </c>
      <c r="M159" s="57" t="str">
        <f t="shared" si="51"/>
        <v>NA</v>
      </c>
      <c r="R159" s="53"/>
      <c r="S159" s="53"/>
      <c r="T159" s="53"/>
      <c r="U159" s="53"/>
      <c r="V159" s="53"/>
    </row>
    <row r="160" spans="2:22" s="51" customFormat="1" x14ac:dyDescent="0.2">
      <c r="B160" s="66" t="s">
        <v>261</v>
      </c>
      <c r="C160" s="51" t="s">
        <v>262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47"/>
        <v>0</v>
      </c>
      <c r="J160" s="56">
        <f t="shared" si="48"/>
        <v>0</v>
      </c>
      <c r="K160" s="57" t="str">
        <f t="shared" si="49"/>
        <v>NA</v>
      </c>
      <c r="L160" s="57" t="str">
        <f t="shared" si="50"/>
        <v>NA</v>
      </c>
      <c r="M160" s="57" t="str">
        <f t="shared" si="51"/>
        <v>NA</v>
      </c>
      <c r="R160" s="53"/>
      <c r="S160" s="53"/>
      <c r="T160" s="53"/>
      <c r="U160" s="53"/>
      <c r="V160" s="53"/>
    </row>
    <row r="161" spans="1:22" s="51" customFormat="1" x14ac:dyDescent="0.2">
      <c r="B161" s="66" t="s">
        <v>231</v>
      </c>
      <c r="C161" s="51" t="s">
        <v>232</v>
      </c>
      <c r="D161" s="56">
        <v>46800</v>
      </c>
      <c r="E161" s="56">
        <v>81456</v>
      </c>
      <c r="F161" s="56">
        <v>6327</v>
      </c>
      <c r="G161" s="56">
        <v>6327</v>
      </c>
      <c r="H161" s="56">
        <v>150</v>
      </c>
      <c r="I161" s="56">
        <f t="shared" si="47"/>
        <v>6477</v>
      </c>
      <c r="J161" s="56">
        <f t="shared" si="48"/>
        <v>74979</v>
      </c>
      <c r="K161" s="57">
        <f t="shared" si="49"/>
        <v>0.92048467884502061</v>
      </c>
      <c r="L161" s="57">
        <f t="shared" si="50"/>
        <v>-0.92232616381850319</v>
      </c>
      <c r="M161" s="57">
        <f t="shared" si="51"/>
        <v>-0.68930465527401297</v>
      </c>
      <c r="R161" s="53"/>
      <c r="S161" s="53"/>
      <c r="T161" s="53"/>
      <c r="U161" s="53"/>
      <c r="V161" s="53"/>
    </row>
    <row r="162" spans="1:22" s="51" customFormat="1" x14ac:dyDescent="0.2">
      <c r="B162" s="66" t="s">
        <v>233</v>
      </c>
      <c r="C162" s="51" t="s">
        <v>234</v>
      </c>
      <c r="D162" s="56">
        <v>553678.74</v>
      </c>
      <c r="E162" s="56">
        <v>552178.74</v>
      </c>
      <c r="F162" s="56">
        <v>0</v>
      </c>
      <c r="G162" s="56">
        <v>0</v>
      </c>
      <c r="H162" s="56">
        <v>0</v>
      </c>
      <c r="I162" s="56">
        <f t="shared" si="47"/>
        <v>0</v>
      </c>
      <c r="J162" s="56">
        <f t="shared" si="48"/>
        <v>552178.74</v>
      </c>
      <c r="K162" s="57">
        <f t="shared" si="49"/>
        <v>1</v>
      </c>
      <c r="L162" s="57">
        <f t="shared" si="50"/>
        <v>-1</v>
      </c>
      <c r="M162" s="57">
        <f t="shared" si="51"/>
        <v>-1</v>
      </c>
      <c r="R162" s="53"/>
      <c r="S162" s="53"/>
      <c r="T162" s="53"/>
      <c r="U162" s="53"/>
      <c r="V162" s="53"/>
    </row>
    <row r="163" spans="1:22" s="51" customFormat="1" x14ac:dyDescent="0.2">
      <c r="A163" s="63" t="s">
        <v>263</v>
      </c>
      <c r="B163" s="71"/>
      <c r="C163" s="63"/>
      <c r="D163" s="64">
        <v>93144658.279999971</v>
      </c>
      <c r="E163" s="64">
        <v>88782476.789999962</v>
      </c>
      <c r="F163" s="64">
        <v>8779763.870000001</v>
      </c>
      <c r="G163" s="64">
        <v>12375902.140000001</v>
      </c>
      <c r="H163" s="64">
        <v>754188.14</v>
      </c>
      <c r="I163" s="64">
        <f t="shared" si="47"/>
        <v>13130090.280000001</v>
      </c>
      <c r="J163" s="64">
        <f t="shared" si="48"/>
        <v>75652386.509999961</v>
      </c>
      <c r="K163" s="65">
        <f t="shared" si="49"/>
        <v>0.85210943921899107</v>
      </c>
      <c r="L163" s="65">
        <f t="shared" si="50"/>
        <v>-0.90110927079938241</v>
      </c>
      <c r="M163" s="65">
        <f t="shared" si="51"/>
        <v>-0.44241690083627117</v>
      </c>
      <c r="R163" s="53"/>
      <c r="S163" s="53"/>
      <c r="T163" s="53"/>
      <c r="U163" s="53"/>
      <c r="V163" s="53"/>
    </row>
    <row r="164" spans="1:22" s="51" customFormat="1" x14ac:dyDescent="0.2">
      <c r="A164" s="51" t="s">
        <v>264</v>
      </c>
      <c r="B164" s="66" t="s">
        <v>102</v>
      </c>
      <c r="C164" s="51" t="s">
        <v>103</v>
      </c>
      <c r="D164" s="56">
        <v>159405</v>
      </c>
      <c r="E164" s="56">
        <v>159405</v>
      </c>
      <c r="F164" s="56">
        <v>1100</v>
      </c>
      <c r="G164" s="56">
        <v>1100</v>
      </c>
      <c r="H164" s="56">
        <v>0</v>
      </c>
      <c r="I164" s="56">
        <f t="shared" si="47"/>
        <v>1100</v>
      </c>
      <c r="J164" s="56">
        <f t="shared" si="48"/>
        <v>158305</v>
      </c>
      <c r="K164" s="57">
        <f t="shared" si="49"/>
        <v>0.99309933816379659</v>
      </c>
      <c r="L164" s="57">
        <f t="shared" si="50"/>
        <v>-0.99309933816379659</v>
      </c>
      <c r="M164" s="57">
        <f t="shared" si="51"/>
        <v>-0.97239735265518645</v>
      </c>
      <c r="R164" s="53"/>
      <c r="S164" s="53"/>
      <c r="T164" s="53"/>
      <c r="U164" s="53"/>
      <c r="V164" s="53"/>
    </row>
    <row r="165" spans="1:22" s="51" customFormat="1" x14ac:dyDescent="0.2">
      <c r="B165" s="66" t="s">
        <v>104</v>
      </c>
      <c r="C165" s="51" t="s">
        <v>105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7"/>
        <v>0</v>
      </c>
      <c r="J165" s="56">
        <f t="shared" si="48"/>
        <v>0</v>
      </c>
      <c r="K165" s="57" t="str">
        <f t="shared" si="49"/>
        <v>NA</v>
      </c>
      <c r="L165" s="57" t="str">
        <f t="shared" si="50"/>
        <v>NA</v>
      </c>
      <c r="M165" s="57" t="str">
        <f t="shared" si="51"/>
        <v>NA</v>
      </c>
      <c r="R165" s="53"/>
      <c r="S165" s="53"/>
      <c r="T165" s="53"/>
      <c r="U165" s="53"/>
      <c r="V165" s="53"/>
    </row>
    <row r="166" spans="1:22" s="51" customFormat="1" x14ac:dyDescent="0.2">
      <c r="B166" s="66" t="s">
        <v>109</v>
      </c>
      <c r="C166" s="51" t="s">
        <v>110</v>
      </c>
      <c r="D166" s="56">
        <v>71000</v>
      </c>
      <c r="E166" s="56">
        <v>532500</v>
      </c>
      <c r="F166" s="56">
        <v>-7481.25</v>
      </c>
      <c r="G166" s="56">
        <v>5643.75</v>
      </c>
      <c r="H166" s="56">
        <v>0</v>
      </c>
      <c r="I166" s="56">
        <f t="shared" si="47"/>
        <v>5643.75</v>
      </c>
      <c r="J166" s="56">
        <f t="shared" si="48"/>
        <v>526856.25</v>
      </c>
      <c r="K166" s="57">
        <f t="shared" si="49"/>
        <v>0.98940140845070423</v>
      </c>
      <c r="L166" s="57">
        <f t="shared" si="50"/>
        <v>-1.0140492957746479</v>
      </c>
      <c r="M166" s="57">
        <f t="shared" si="51"/>
        <v>-0.95760563380281694</v>
      </c>
      <c r="R166" s="53"/>
      <c r="S166" s="53"/>
      <c r="T166" s="53"/>
      <c r="U166" s="53"/>
      <c r="V166" s="53"/>
    </row>
    <row r="167" spans="1:22" s="51" customFormat="1" x14ac:dyDescent="0.2">
      <c r="B167" s="66" t="s">
        <v>265</v>
      </c>
      <c r="C167" s="51" t="s">
        <v>266</v>
      </c>
      <c r="D167" s="56">
        <v>844277.48</v>
      </c>
      <c r="E167" s="56">
        <v>844277.48</v>
      </c>
      <c r="F167" s="56">
        <v>0</v>
      </c>
      <c r="G167" s="56">
        <v>0</v>
      </c>
      <c r="H167" s="56">
        <v>0</v>
      </c>
      <c r="I167" s="56">
        <f t="shared" si="47"/>
        <v>0</v>
      </c>
      <c r="J167" s="56">
        <f t="shared" si="48"/>
        <v>844277.48</v>
      </c>
      <c r="K167" s="57">
        <f t="shared" si="49"/>
        <v>1</v>
      </c>
      <c r="L167" s="57">
        <f t="shared" si="50"/>
        <v>-1</v>
      </c>
      <c r="M167" s="57">
        <f t="shared" si="51"/>
        <v>-1</v>
      </c>
      <c r="R167" s="53"/>
      <c r="S167" s="53"/>
      <c r="T167" s="53"/>
      <c r="U167" s="53"/>
      <c r="V167" s="53"/>
    </row>
    <row r="168" spans="1:22" s="51" customFormat="1" x14ac:dyDescent="0.2">
      <c r="B168" s="66" t="s">
        <v>119</v>
      </c>
      <c r="C168" s="51" t="s">
        <v>120</v>
      </c>
      <c r="D168" s="56">
        <v>206465.5</v>
      </c>
      <c r="E168" s="56">
        <v>206465.5</v>
      </c>
      <c r="F168" s="56">
        <v>6009.12</v>
      </c>
      <c r="G168" s="56">
        <v>11935.65</v>
      </c>
      <c r="H168" s="56">
        <v>0</v>
      </c>
      <c r="I168" s="56">
        <f t="shared" si="47"/>
        <v>11935.65</v>
      </c>
      <c r="J168" s="56">
        <f t="shared" si="48"/>
        <v>194529.85</v>
      </c>
      <c r="K168" s="57">
        <f t="shared" si="49"/>
        <v>0.9421905838990049</v>
      </c>
      <c r="L168" s="57">
        <f t="shared" si="50"/>
        <v>-0.97089528274699655</v>
      </c>
      <c r="M168" s="57">
        <f t="shared" si="51"/>
        <v>-0.7687623355960197</v>
      </c>
      <c r="R168" s="53"/>
      <c r="S168" s="53"/>
      <c r="T168" s="53"/>
      <c r="U168" s="53"/>
      <c r="V168" s="53"/>
    </row>
    <row r="169" spans="1:22" s="51" customFormat="1" x14ac:dyDescent="0.2">
      <c r="B169" s="66" t="s">
        <v>121</v>
      </c>
      <c r="C169" s="51" t="s">
        <v>122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7"/>
        <v>0</v>
      </c>
      <c r="J169" s="56">
        <f t="shared" si="48"/>
        <v>0</v>
      </c>
      <c r="K169" s="57" t="str">
        <f t="shared" si="49"/>
        <v>NA</v>
      </c>
      <c r="L169" s="57" t="str">
        <f t="shared" si="50"/>
        <v>NA</v>
      </c>
      <c r="M169" s="57" t="str">
        <f t="shared" si="51"/>
        <v>NA</v>
      </c>
      <c r="R169" s="53"/>
      <c r="S169" s="53"/>
      <c r="T169" s="53"/>
      <c r="U169" s="53"/>
      <c r="V169" s="53"/>
    </row>
    <row r="170" spans="1:22" s="51" customFormat="1" x14ac:dyDescent="0.2">
      <c r="B170" s="66" t="s">
        <v>131</v>
      </c>
      <c r="C170" s="51" t="s">
        <v>132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47"/>
        <v>0</v>
      </c>
      <c r="J170" s="56">
        <f t="shared" si="48"/>
        <v>0</v>
      </c>
      <c r="K170" s="57" t="str">
        <f t="shared" si="49"/>
        <v>NA</v>
      </c>
      <c r="L170" s="57" t="str">
        <f t="shared" si="50"/>
        <v>NA</v>
      </c>
      <c r="M170" s="57" t="str">
        <f t="shared" si="51"/>
        <v>NA</v>
      </c>
      <c r="R170" s="53"/>
      <c r="S170" s="53"/>
      <c r="T170" s="53"/>
      <c r="U170" s="53"/>
      <c r="V170" s="53"/>
    </row>
    <row r="171" spans="1:22" s="51" customFormat="1" x14ac:dyDescent="0.2">
      <c r="B171" s="66" t="s">
        <v>245</v>
      </c>
      <c r="C171" s="51" t="s">
        <v>246</v>
      </c>
      <c r="D171" s="56">
        <v>201720.2</v>
      </c>
      <c r="E171" s="56">
        <v>201720.2</v>
      </c>
      <c r="F171" s="56">
        <v>15799.83</v>
      </c>
      <c r="G171" s="56">
        <v>25000.799999999999</v>
      </c>
      <c r="H171" s="56">
        <v>0</v>
      </c>
      <c r="I171" s="56">
        <f t="shared" ref="I171:I189" si="52">SUM(G171:H171)</f>
        <v>25000.799999999999</v>
      </c>
      <c r="J171" s="56">
        <f t="shared" ref="J171:J189" si="53">E171-I171</f>
        <v>176719.40000000002</v>
      </c>
      <c r="K171" s="57">
        <f t="shared" ref="K171:K189" si="54">IF(E171=0,"NA",J171/E171)</f>
        <v>0.87606199081698322</v>
      </c>
      <c r="L171" s="57">
        <f t="shared" ref="L171:L189" si="55">IF(E171=0,"NA",(  ( F171 - (E171/$L$6)) / (E171/$L$6)))</f>
        <v>-0.9216745273899194</v>
      </c>
      <c r="M171" s="57">
        <f t="shared" ref="M171:M189" si="56">IF(E171=0,"NA",(  ( G171 - ($M$6*(E171/12))) / ($M$6*(E171/12))))</f>
        <v>-0.50424796326793253</v>
      </c>
      <c r="R171" s="53"/>
      <c r="S171" s="53"/>
      <c r="T171" s="53"/>
      <c r="U171" s="53"/>
      <c r="V171" s="53"/>
    </row>
    <row r="172" spans="1:22" s="51" customFormat="1" x14ac:dyDescent="0.2">
      <c r="B172" s="66" t="s">
        <v>267</v>
      </c>
      <c r="C172" s="51" t="s">
        <v>268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52"/>
        <v>0</v>
      </c>
      <c r="J172" s="56">
        <f t="shared" si="53"/>
        <v>0</v>
      </c>
      <c r="K172" s="57" t="str">
        <f t="shared" si="54"/>
        <v>NA</v>
      </c>
      <c r="L172" s="57" t="str">
        <f t="shared" si="55"/>
        <v>NA</v>
      </c>
      <c r="M172" s="57" t="str">
        <f t="shared" si="56"/>
        <v>NA</v>
      </c>
      <c r="R172" s="53"/>
      <c r="S172" s="53"/>
      <c r="T172" s="53"/>
      <c r="U172" s="53"/>
      <c r="V172" s="53"/>
    </row>
    <row r="173" spans="1:22" s="51" customFormat="1" x14ac:dyDescent="0.2">
      <c r="B173" s="66" t="s">
        <v>137</v>
      </c>
      <c r="C173" s="51" t="s">
        <v>138</v>
      </c>
      <c r="D173" s="56">
        <v>2255990.8199999998</v>
      </c>
      <c r="E173" s="56">
        <v>2330210.8199999998</v>
      </c>
      <c r="F173" s="56">
        <v>395914.94</v>
      </c>
      <c r="G173" s="56">
        <v>984170.76</v>
      </c>
      <c r="H173" s="56">
        <v>0</v>
      </c>
      <c r="I173" s="56">
        <f t="shared" si="52"/>
        <v>984170.76</v>
      </c>
      <c r="J173" s="56">
        <f t="shared" si="53"/>
        <v>1346040.0599999998</v>
      </c>
      <c r="K173" s="57">
        <f t="shared" si="54"/>
        <v>0.57764733063937967</v>
      </c>
      <c r="L173" s="57">
        <f t="shared" si="55"/>
        <v>-0.830094798032051</v>
      </c>
      <c r="M173" s="57">
        <f t="shared" si="56"/>
        <v>0.68941067744248152</v>
      </c>
      <c r="R173" s="53"/>
      <c r="S173" s="53"/>
      <c r="T173" s="53"/>
      <c r="U173" s="53"/>
      <c r="V173" s="53"/>
    </row>
    <row r="174" spans="1:22" s="51" customFormat="1" x14ac:dyDescent="0.2">
      <c r="B174" s="66" t="s">
        <v>139</v>
      </c>
      <c r="C174" s="51" t="s">
        <v>140</v>
      </c>
      <c r="D174" s="56">
        <v>6451699.5</v>
      </c>
      <c r="E174" s="56">
        <v>6594411.5</v>
      </c>
      <c r="F174" s="56">
        <v>442304.21</v>
      </c>
      <c r="G174" s="56">
        <v>1098411.04</v>
      </c>
      <c r="H174" s="56">
        <v>0</v>
      </c>
      <c r="I174" s="56">
        <f t="shared" si="52"/>
        <v>1098411.04</v>
      </c>
      <c r="J174" s="56">
        <f t="shared" si="53"/>
        <v>5496000.46</v>
      </c>
      <c r="K174" s="57">
        <f t="shared" si="54"/>
        <v>0.83343304554166808</v>
      </c>
      <c r="L174" s="57">
        <f t="shared" si="55"/>
        <v>-0.93292741740487384</v>
      </c>
      <c r="M174" s="57">
        <f t="shared" si="56"/>
        <v>-0.33373218216667244</v>
      </c>
      <c r="R174" s="53"/>
      <c r="S174" s="53"/>
      <c r="T174" s="53"/>
      <c r="U174" s="53"/>
      <c r="V174" s="53"/>
    </row>
    <row r="175" spans="1:22" s="51" customFormat="1" x14ac:dyDescent="0.2">
      <c r="B175" s="66" t="s">
        <v>141</v>
      </c>
      <c r="C175" s="51" t="s">
        <v>142</v>
      </c>
      <c r="D175" s="56">
        <v>3863486.62</v>
      </c>
      <c r="E175" s="56">
        <v>3863486.62</v>
      </c>
      <c r="F175" s="56">
        <v>57164.66</v>
      </c>
      <c r="G175" s="56">
        <v>93025.79</v>
      </c>
      <c r="H175" s="56">
        <v>0</v>
      </c>
      <c r="I175" s="56">
        <f t="shared" si="52"/>
        <v>93025.79</v>
      </c>
      <c r="J175" s="56">
        <f t="shared" si="53"/>
        <v>3770460.83</v>
      </c>
      <c r="K175" s="57">
        <f t="shared" si="54"/>
        <v>0.97592180350297164</v>
      </c>
      <c r="L175" s="57">
        <f t="shared" si="55"/>
        <v>-0.98520386748485744</v>
      </c>
      <c r="M175" s="57">
        <f t="shared" si="56"/>
        <v>-0.90368721401188645</v>
      </c>
      <c r="R175" s="53"/>
      <c r="S175" s="53"/>
      <c r="T175" s="53"/>
      <c r="U175" s="53"/>
      <c r="V175" s="53"/>
    </row>
    <row r="176" spans="1:22" s="51" customFormat="1" x14ac:dyDescent="0.2">
      <c r="B176" s="66" t="s">
        <v>143</v>
      </c>
      <c r="C176" s="51" t="s">
        <v>144</v>
      </c>
      <c r="D176" s="56">
        <v>25080</v>
      </c>
      <c r="E176" s="56">
        <v>27580</v>
      </c>
      <c r="F176" s="56">
        <v>1591.81</v>
      </c>
      <c r="G176" s="56">
        <v>1591.81</v>
      </c>
      <c r="H176" s="56">
        <v>0</v>
      </c>
      <c r="I176" s="56">
        <f t="shared" si="52"/>
        <v>1591.81</v>
      </c>
      <c r="J176" s="56">
        <f t="shared" si="53"/>
        <v>25988.19</v>
      </c>
      <c r="K176" s="57">
        <f t="shared" si="54"/>
        <v>0.94228390137780993</v>
      </c>
      <c r="L176" s="57">
        <f t="shared" si="55"/>
        <v>-0.94228390137780993</v>
      </c>
      <c r="M176" s="57">
        <f t="shared" si="56"/>
        <v>-0.76913560551124005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147</v>
      </c>
      <c r="C177" s="51" t="s">
        <v>148</v>
      </c>
      <c r="D177" s="56">
        <v>1268750</v>
      </c>
      <c r="E177" s="56">
        <v>1266113.19</v>
      </c>
      <c r="F177" s="56">
        <v>106989.84</v>
      </c>
      <c r="G177" s="56">
        <v>310154.75000000006</v>
      </c>
      <c r="H177" s="56">
        <v>0</v>
      </c>
      <c r="I177" s="56">
        <f t="shared" si="52"/>
        <v>310154.75000000006</v>
      </c>
      <c r="J177" s="56">
        <f t="shared" si="53"/>
        <v>955958.44</v>
      </c>
      <c r="K177" s="57">
        <f t="shared" si="54"/>
        <v>0.75503394763622989</v>
      </c>
      <c r="L177" s="57">
        <f t="shared" si="55"/>
        <v>-0.91549741299196152</v>
      </c>
      <c r="M177" s="57">
        <f t="shared" si="56"/>
        <v>-2.0135790544919378E-2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149</v>
      </c>
      <c r="C178" s="51" t="s">
        <v>150</v>
      </c>
      <c r="D178" s="56">
        <v>0</v>
      </c>
      <c r="E178" s="56">
        <v>0</v>
      </c>
      <c r="F178" s="56">
        <v>19857.109999999997</v>
      </c>
      <c r="G178" s="56">
        <v>48285.29</v>
      </c>
      <c r="H178" s="56">
        <v>0</v>
      </c>
      <c r="I178" s="56">
        <f t="shared" si="52"/>
        <v>48285.29</v>
      </c>
      <c r="J178" s="56">
        <f t="shared" si="53"/>
        <v>-48285.29</v>
      </c>
      <c r="K178" s="57" t="str">
        <f t="shared" si="54"/>
        <v>NA</v>
      </c>
      <c r="L178" s="57" t="str">
        <f t="shared" si="55"/>
        <v>NA</v>
      </c>
      <c r="M178" s="57" t="str">
        <f t="shared" si="56"/>
        <v>NA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151</v>
      </c>
      <c r="C179" s="51" t="s">
        <v>152</v>
      </c>
      <c r="D179" s="56">
        <v>1814697.4999999998</v>
      </c>
      <c r="E179" s="56">
        <v>1825703.43</v>
      </c>
      <c r="F179" s="56">
        <v>134319.42000000001</v>
      </c>
      <c r="G179" s="56">
        <v>387134.27</v>
      </c>
      <c r="H179" s="56">
        <v>0</v>
      </c>
      <c r="I179" s="56">
        <f t="shared" si="52"/>
        <v>387134.27</v>
      </c>
      <c r="J179" s="56">
        <f t="shared" si="53"/>
        <v>1438569.16</v>
      </c>
      <c r="K179" s="57">
        <f t="shared" si="54"/>
        <v>0.78795336436433161</v>
      </c>
      <c r="L179" s="57">
        <f t="shared" si="55"/>
        <v>-0.92642867522026839</v>
      </c>
      <c r="M179" s="57">
        <f t="shared" si="56"/>
        <v>-0.15181345745732627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167</v>
      </c>
      <c r="C180" s="51" t="s">
        <v>168</v>
      </c>
      <c r="D180" s="56">
        <v>237387.68</v>
      </c>
      <c r="E180" s="56">
        <v>236824.39</v>
      </c>
      <c r="F180" s="56">
        <v>10918.53</v>
      </c>
      <c r="G180" s="56">
        <v>37862.889999999992</v>
      </c>
      <c r="H180" s="56">
        <v>0</v>
      </c>
      <c r="I180" s="56">
        <f t="shared" si="52"/>
        <v>37862.889999999992</v>
      </c>
      <c r="J180" s="56">
        <f t="shared" si="53"/>
        <v>198961.50000000003</v>
      </c>
      <c r="K180" s="57">
        <f t="shared" si="54"/>
        <v>0.84012250596317384</v>
      </c>
      <c r="L180" s="57">
        <f t="shared" si="55"/>
        <v>-0.95389609153009958</v>
      </c>
      <c r="M180" s="57">
        <f t="shared" si="56"/>
        <v>-0.36049002385269541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169</v>
      </c>
      <c r="C181" s="51" t="s">
        <v>170</v>
      </c>
      <c r="D181" s="56">
        <v>1290336.6400000006</v>
      </c>
      <c r="E181" s="56">
        <v>960876.64000000048</v>
      </c>
      <c r="F181" s="56">
        <v>10600</v>
      </c>
      <c r="G181" s="56">
        <v>99148.58</v>
      </c>
      <c r="H181" s="56">
        <v>99641.790000000008</v>
      </c>
      <c r="I181" s="56">
        <f t="shared" si="52"/>
        <v>198790.37</v>
      </c>
      <c r="J181" s="56">
        <f t="shared" si="53"/>
        <v>762086.27000000048</v>
      </c>
      <c r="K181" s="57">
        <f t="shared" si="54"/>
        <v>0.79311561783831075</v>
      </c>
      <c r="L181" s="57">
        <f t="shared" si="55"/>
        <v>-0.98896840701632627</v>
      </c>
      <c r="M181" s="57">
        <f t="shared" si="56"/>
        <v>-0.58725781906822117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269</v>
      </c>
      <c r="C182" s="51" t="s">
        <v>270</v>
      </c>
      <c r="D182" s="56">
        <v>108000</v>
      </c>
      <c r="E182" s="56">
        <v>108000</v>
      </c>
      <c r="F182" s="56">
        <v>0</v>
      </c>
      <c r="G182" s="56">
        <v>0</v>
      </c>
      <c r="H182" s="56">
        <v>0</v>
      </c>
      <c r="I182" s="56">
        <f t="shared" si="52"/>
        <v>0</v>
      </c>
      <c r="J182" s="56">
        <f t="shared" si="53"/>
        <v>108000</v>
      </c>
      <c r="K182" s="57">
        <f t="shared" si="54"/>
        <v>1</v>
      </c>
      <c r="L182" s="57">
        <f t="shared" si="55"/>
        <v>-1</v>
      </c>
      <c r="M182" s="57">
        <f t="shared" si="56"/>
        <v>-1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271</v>
      </c>
      <c r="C183" s="51" t="s">
        <v>272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52"/>
        <v>0</v>
      </c>
      <c r="J183" s="56">
        <f t="shared" si="53"/>
        <v>0</v>
      </c>
      <c r="K183" s="57" t="str">
        <f t="shared" si="54"/>
        <v>NA</v>
      </c>
      <c r="L183" s="57" t="str">
        <f t="shared" si="55"/>
        <v>NA</v>
      </c>
      <c r="M183" s="57" t="str">
        <f t="shared" si="56"/>
        <v>NA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179</v>
      </c>
      <c r="C184" s="51" t="s">
        <v>180</v>
      </c>
      <c r="D184" s="56">
        <v>270000</v>
      </c>
      <c r="E184" s="56">
        <v>260000</v>
      </c>
      <c r="F184" s="56">
        <v>0</v>
      </c>
      <c r="G184" s="56">
        <v>0</v>
      </c>
      <c r="H184" s="56">
        <v>0</v>
      </c>
      <c r="I184" s="56">
        <f t="shared" si="52"/>
        <v>0</v>
      </c>
      <c r="J184" s="56">
        <f t="shared" si="53"/>
        <v>260000</v>
      </c>
      <c r="K184" s="57">
        <f t="shared" si="54"/>
        <v>1</v>
      </c>
      <c r="L184" s="57">
        <f t="shared" si="55"/>
        <v>-1</v>
      </c>
      <c r="M184" s="57">
        <f t="shared" si="56"/>
        <v>-1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273</v>
      </c>
      <c r="C185" s="51" t="s">
        <v>274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52"/>
        <v>0</v>
      </c>
      <c r="J185" s="56">
        <f t="shared" si="53"/>
        <v>0</v>
      </c>
      <c r="K185" s="57" t="str">
        <f t="shared" si="54"/>
        <v>NA</v>
      </c>
      <c r="L185" s="57" t="str">
        <f t="shared" si="55"/>
        <v>NA</v>
      </c>
      <c r="M185" s="57" t="str">
        <f t="shared" si="56"/>
        <v>NA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181</v>
      </c>
      <c r="C186" s="51" t="s">
        <v>182</v>
      </c>
      <c r="D186" s="56">
        <v>1200</v>
      </c>
      <c r="E186" s="56">
        <v>1200</v>
      </c>
      <c r="F186" s="56">
        <v>0</v>
      </c>
      <c r="G186" s="56">
        <v>0</v>
      </c>
      <c r="H186" s="56">
        <v>0</v>
      </c>
      <c r="I186" s="56">
        <f t="shared" si="52"/>
        <v>0</v>
      </c>
      <c r="J186" s="56">
        <f t="shared" si="53"/>
        <v>1200</v>
      </c>
      <c r="K186" s="57">
        <f t="shared" si="54"/>
        <v>1</v>
      </c>
      <c r="L186" s="57">
        <f t="shared" si="55"/>
        <v>-1</v>
      </c>
      <c r="M186" s="57">
        <f t="shared" si="56"/>
        <v>-1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255</v>
      </c>
      <c r="C187" s="51" t="s">
        <v>256</v>
      </c>
      <c r="D187" s="56">
        <v>500</v>
      </c>
      <c r="E187" s="56">
        <v>500</v>
      </c>
      <c r="F187" s="56">
        <v>0</v>
      </c>
      <c r="G187" s="56">
        <v>0</v>
      </c>
      <c r="H187" s="56">
        <v>0</v>
      </c>
      <c r="I187" s="56">
        <f t="shared" si="52"/>
        <v>0</v>
      </c>
      <c r="J187" s="56">
        <f t="shared" si="53"/>
        <v>500</v>
      </c>
      <c r="K187" s="57">
        <f t="shared" si="54"/>
        <v>1</v>
      </c>
      <c r="L187" s="57">
        <f t="shared" si="55"/>
        <v>-1</v>
      </c>
      <c r="M187" s="57">
        <f t="shared" si="56"/>
        <v>-1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183</v>
      </c>
      <c r="C188" s="51" t="s">
        <v>184</v>
      </c>
      <c r="D188" s="56">
        <v>7248.5</v>
      </c>
      <c r="E188" s="56">
        <v>5624</v>
      </c>
      <c r="F188" s="56">
        <v>0</v>
      </c>
      <c r="G188" s="56">
        <v>0</v>
      </c>
      <c r="H188" s="56">
        <v>0</v>
      </c>
      <c r="I188" s="56">
        <f t="shared" si="52"/>
        <v>0</v>
      </c>
      <c r="J188" s="56">
        <f t="shared" si="53"/>
        <v>5624</v>
      </c>
      <c r="K188" s="57">
        <f t="shared" si="54"/>
        <v>1</v>
      </c>
      <c r="L188" s="57">
        <f t="shared" si="55"/>
        <v>-1</v>
      </c>
      <c r="M188" s="57">
        <f t="shared" si="56"/>
        <v>-1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185</v>
      </c>
      <c r="C189" s="51" t="s">
        <v>186</v>
      </c>
      <c r="D189" s="56">
        <v>1916000</v>
      </c>
      <c r="E189" s="56">
        <v>1884800</v>
      </c>
      <c r="F189" s="56">
        <v>0</v>
      </c>
      <c r="G189" s="56">
        <v>726058.48</v>
      </c>
      <c r="H189" s="56">
        <v>952837.2</v>
      </c>
      <c r="I189" s="56">
        <f t="shared" si="52"/>
        <v>1678895.68</v>
      </c>
      <c r="J189" s="56">
        <f t="shared" si="53"/>
        <v>205904.32000000007</v>
      </c>
      <c r="K189" s="57">
        <f t="shared" si="54"/>
        <v>0.10924465195246183</v>
      </c>
      <c r="L189" s="57">
        <f t="shared" si="55"/>
        <v>-1</v>
      </c>
      <c r="M189" s="57">
        <f t="shared" si="56"/>
        <v>0.5408711375212224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193</v>
      </c>
      <c r="C190" s="51" t="s">
        <v>194</v>
      </c>
      <c r="D190" s="56">
        <v>285849</v>
      </c>
      <c r="E190" s="56">
        <v>363389.37</v>
      </c>
      <c r="F190" s="56">
        <v>37238.73000000001</v>
      </c>
      <c r="G190" s="56">
        <v>40131.94000000001</v>
      </c>
      <c r="H190" s="56">
        <v>280</v>
      </c>
      <c r="I190" s="56">
        <f t="shared" si="47"/>
        <v>40411.94000000001</v>
      </c>
      <c r="J190" s="56">
        <f t="shared" si="48"/>
        <v>322977.43</v>
      </c>
      <c r="K190" s="57">
        <f t="shared" si="49"/>
        <v>0.88879162865991379</v>
      </c>
      <c r="L190" s="57">
        <f t="shared" si="50"/>
        <v>-0.89752388739384426</v>
      </c>
      <c r="M190" s="57">
        <f t="shared" si="51"/>
        <v>-0.55824860809769961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201</v>
      </c>
      <c r="C191" s="51" t="s">
        <v>202</v>
      </c>
      <c r="D191" s="56">
        <v>522806.29</v>
      </c>
      <c r="E191" s="56">
        <v>670171.77</v>
      </c>
      <c r="F191" s="56">
        <v>36407.450000000004</v>
      </c>
      <c r="G191" s="56">
        <v>56604.35</v>
      </c>
      <c r="H191" s="56">
        <v>30270.6</v>
      </c>
      <c r="I191" s="56">
        <f t="shared" si="47"/>
        <v>86874.95</v>
      </c>
      <c r="J191" s="56">
        <f t="shared" si="48"/>
        <v>583296.82000000007</v>
      </c>
      <c r="K191" s="57">
        <f t="shared" si="49"/>
        <v>0.87036912939499089</v>
      </c>
      <c r="L191" s="57">
        <f t="shared" si="50"/>
        <v>-0.9456744499995875</v>
      </c>
      <c r="M191" s="57">
        <f t="shared" si="51"/>
        <v>-0.66215019770229944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205</v>
      </c>
      <c r="C192" s="51" t="s">
        <v>206</v>
      </c>
      <c r="D192" s="56">
        <v>249705.9</v>
      </c>
      <c r="E192" s="56">
        <v>254785.9</v>
      </c>
      <c r="F192" s="56">
        <v>177.97</v>
      </c>
      <c r="G192" s="56">
        <v>12650.16</v>
      </c>
      <c r="H192" s="56">
        <v>36313.579999999994</v>
      </c>
      <c r="I192" s="56">
        <f t="shared" si="47"/>
        <v>48963.739999999991</v>
      </c>
      <c r="J192" s="56">
        <f t="shared" si="48"/>
        <v>205822.16</v>
      </c>
      <c r="K192" s="57">
        <f t="shared" si="49"/>
        <v>0.80782398084038409</v>
      </c>
      <c r="L192" s="57">
        <f t="shared" si="50"/>
        <v>-0.99930149195854245</v>
      </c>
      <c r="M192" s="57">
        <f t="shared" si="51"/>
        <v>-0.80139937100129954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207</v>
      </c>
      <c r="C193" s="51" t="s">
        <v>208</v>
      </c>
      <c r="D193" s="56">
        <v>200000</v>
      </c>
      <c r="E193" s="56">
        <v>170000</v>
      </c>
      <c r="F193" s="56">
        <v>0</v>
      </c>
      <c r="G193" s="56">
        <v>0</v>
      </c>
      <c r="H193" s="56">
        <v>0</v>
      </c>
      <c r="I193" s="56">
        <f t="shared" si="47"/>
        <v>0</v>
      </c>
      <c r="J193" s="56">
        <f t="shared" si="48"/>
        <v>170000</v>
      </c>
      <c r="K193" s="57">
        <f t="shared" si="49"/>
        <v>1</v>
      </c>
      <c r="L193" s="57">
        <f t="shared" si="50"/>
        <v>-1</v>
      </c>
      <c r="M193" s="57">
        <f t="shared" si="51"/>
        <v>-1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209</v>
      </c>
      <c r="C194" s="51" t="s">
        <v>210</v>
      </c>
      <c r="D194" s="56">
        <v>56347</v>
      </c>
      <c r="E194" s="56">
        <v>156042</v>
      </c>
      <c r="F194" s="56">
        <v>10341.25</v>
      </c>
      <c r="G194" s="56">
        <v>13065.52</v>
      </c>
      <c r="H194" s="56">
        <v>37169.380000000005</v>
      </c>
      <c r="I194" s="56">
        <f t="shared" si="47"/>
        <v>50234.900000000009</v>
      </c>
      <c r="J194" s="56">
        <f t="shared" si="48"/>
        <v>105807.09999999999</v>
      </c>
      <c r="K194" s="57">
        <f t="shared" si="49"/>
        <v>0.67806808423373188</v>
      </c>
      <c r="L194" s="57">
        <f t="shared" si="50"/>
        <v>-0.93372777841863086</v>
      </c>
      <c r="M194" s="57">
        <f t="shared" si="51"/>
        <v>-0.66507683828712783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213</v>
      </c>
      <c r="C195" s="51" t="s">
        <v>214</v>
      </c>
      <c r="D195" s="56">
        <v>144950</v>
      </c>
      <c r="E195" s="56">
        <v>161575</v>
      </c>
      <c r="F195" s="56">
        <v>0</v>
      </c>
      <c r="G195" s="56">
        <v>42724.68</v>
      </c>
      <c r="H195" s="56">
        <v>18442.879999999997</v>
      </c>
      <c r="I195" s="56">
        <f t="shared" si="47"/>
        <v>61167.56</v>
      </c>
      <c r="J195" s="56">
        <f t="shared" si="48"/>
        <v>100407.44</v>
      </c>
      <c r="K195" s="57">
        <f t="shared" si="49"/>
        <v>0.62142930527618756</v>
      </c>
      <c r="L195" s="57">
        <f t="shared" si="50"/>
        <v>-1</v>
      </c>
      <c r="M195" s="57">
        <f t="shared" si="51"/>
        <v>5.7705214296766213E-2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275</v>
      </c>
      <c r="C196" s="51" t="s">
        <v>276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si="47"/>
        <v>0</v>
      </c>
      <c r="J196" s="56">
        <f t="shared" si="48"/>
        <v>0</v>
      </c>
      <c r="K196" s="57" t="str">
        <f t="shared" si="49"/>
        <v>NA</v>
      </c>
      <c r="L196" s="57" t="str">
        <f t="shared" si="50"/>
        <v>NA</v>
      </c>
      <c r="M196" s="57" t="str">
        <f t="shared" si="51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221</v>
      </c>
      <c r="C197" s="51" t="s">
        <v>222</v>
      </c>
      <c r="D197" s="56">
        <v>198112</v>
      </c>
      <c r="E197" s="56">
        <v>197012</v>
      </c>
      <c r="F197" s="56">
        <v>1841.63</v>
      </c>
      <c r="G197" s="56">
        <v>1841.63</v>
      </c>
      <c r="H197" s="56">
        <v>26017.61</v>
      </c>
      <c r="I197" s="56">
        <f t="shared" si="47"/>
        <v>27859.24</v>
      </c>
      <c r="J197" s="56">
        <f t="shared" si="48"/>
        <v>169152.76</v>
      </c>
      <c r="K197" s="57">
        <f t="shared" si="49"/>
        <v>0.85859115180801171</v>
      </c>
      <c r="L197" s="57">
        <f t="shared" si="50"/>
        <v>-0.99065219377499847</v>
      </c>
      <c r="M197" s="57">
        <f t="shared" si="51"/>
        <v>-0.96260877509999399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227</v>
      </c>
      <c r="C198" s="51" t="s">
        <v>228</v>
      </c>
      <c r="D198" s="56">
        <v>104400</v>
      </c>
      <c r="E198" s="56">
        <v>0</v>
      </c>
      <c r="F198" s="56">
        <v>0</v>
      </c>
      <c r="G198" s="56">
        <v>0</v>
      </c>
      <c r="H198" s="56">
        <v>0</v>
      </c>
      <c r="I198" s="56">
        <f t="shared" si="47"/>
        <v>0</v>
      </c>
      <c r="J198" s="56">
        <f t="shared" si="48"/>
        <v>0</v>
      </c>
      <c r="K198" s="57" t="str">
        <f t="shared" si="49"/>
        <v>NA</v>
      </c>
      <c r="L198" s="57" t="str">
        <f t="shared" si="50"/>
        <v>NA</v>
      </c>
      <c r="M198" s="57" t="str">
        <f t="shared" si="51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231</v>
      </c>
      <c r="C199" s="51" t="s">
        <v>232</v>
      </c>
      <c r="D199" s="56">
        <v>79938</v>
      </c>
      <c r="E199" s="56">
        <v>157713</v>
      </c>
      <c r="F199" s="56">
        <v>60613.5</v>
      </c>
      <c r="G199" s="56">
        <v>67213.5</v>
      </c>
      <c r="H199" s="56">
        <v>1823</v>
      </c>
      <c r="I199" s="56">
        <f t="shared" si="47"/>
        <v>69036.5</v>
      </c>
      <c r="J199" s="56">
        <f t="shared" si="48"/>
        <v>88676.5</v>
      </c>
      <c r="K199" s="57">
        <f t="shared" si="49"/>
        <v>0.56226500034873472</v>
      </c>
      <c r="L199" s="57">
        <f t="shared" si="50"/>
        <v>-0.61567213863156489</v>
      </c>
      <c r="M199" s="57">
        <f t="shared" si="51"/>
        <v>0.70470411443571546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233</v>
      </c>
      <c r="C200" s="51" t="s">
        <v>234</v>
      </c>
      <c r="D200" s="56">
        <v>538678.74</v>
      </c>
      <c r="E200" s="56">
        <v>513678.74</v>
      </c>
      <c r="F200" s="56">
        <v>0</v>
      </c>
      <c r="G200" s="56">
        <v>0</v>
      </c>
      <c r="H200" s="56">
        <v>0</v>
      </c>
      <c r="I200" s="56">
        <f t="shared" si="47"/>
        <v>0</v>
      </c>
      <c r="J200" s="56">
        <f t="shared" si="48"/>
        <v>513678.74</v>
      </c>
      <c r="K200" s="57">
        <f t="shared" si="49"/>
        <v>1</v>
      </c>
      <c r="L200" s="57">
        <f t="shared" si="50"/>
        <v>-1</v>
      </c>
      <c r="M200" s="57">
        <f t="shared" si="51"/>
        <v>-1</v>
      </c>
      <c r="R200" s="53"/>
      <c r="S200" s="53"/>
      <c r="T200" s="53"/>
      <c r="U200" s="53"/>
      <c r="V200" s="53"/>
    </row>
    <row r="201" spans="1:22" s="51" customFormat="1" x14ac:dyDescent="0.2">
      <c r="A201" s="63" t="s">
        <v>277</v>
      </c>
      <c r="B201" s="71"/>
      <c r="C201" s="63"/>
      <c r="D201" s="64">
        <v>23374032.369999997</v>
      </c>
      <c r="E201" s="64">
        <v>23954066.550000001</v>
      </c>
      <c r="F201" s="64">
        <v>1341708.75</v>
      </c>
      <c r="G201" s="64">
        <v>4063755.6400000006</v>
      </c>
      <c r="H201" s="64">
        <v>1202796.0400000003</v>
      </c>
      <c r="I201" s="64">
        <f t="shared" si="47"/>
        <v>5266551.6800000006</v>
      </c>
      <c r="J201" s="64">
        <f t="shared" si="48"/>
        <v>18687514.870000001</v>
      </c>
      <c r="K201" s="65">
        <f t="shared" si="49"/>
        <v>0.78013955713920313</v>
      </c>
      <c r="L201" s="65">
        <f t="shared" si="50"/>
        <v>-0.94398826824667059</v>
      </c>
      <c r="M201" s="65">
        <f t="shared" si="51"/>
        <v>-0.32140864157363702</v>
      </c>
      <c r="R201" s="53"/>
      <c r="S201" s="53"/>
      <c r="T201" s="53"/>
      <c r="U201" s="53"/>
      <c r="V201" s="53"/>
    </row>
    <row r="202" spans="1:22" s="51" customFormat="1" x14ac:dyDescent="0.2">
      <c r="A202" s="51" t="s">
        <v>278</v>
      </c>
      <c r="B202" s="66" t="s">
        <v>104</v>
      </c>
      <c r="C202" s="51" t="s">
        <v>105</v>
      </c>
      <c r="D202" s="56">
        <v>0</v>
      </c>
      <c r="E202" s="56">
        <v>90000</v>
      </c>
      <c r="F202" s="56">
        <v>0</v>
      </c>
      <c r="G202" s="56">
        <v>0</v>
      </c>
      <c r="H202" s="56">
        <v>0</v>
      </c>
      <c r="I202" s="56">
        <f t="shared" si="47"/>
        <v>0</v>
      </c>
      <c r="J202" s="56">
        <f t="shared" si="48"/>
        <v>90000</v>
      </c>
      <c r="K202" s="57">
        <f t="shared" si="49"/>
        <v>1</v>
      </c>
      <c r="L202" s="57">
        <f t="shared" si="50"/>
        <v>-1</v>
      </c>
      <c r="M202" s="57">
        <f t="shared" si="51"/>
        <v>-1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106</v>
      </c>
      <c r="C203" s="51" t="s">
        <v>105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f t="shared" si="47"/>
        <v>0</v>
      </c>
      <c r="J203" s="56">
        <f t="shared" si="48"/>
        <v>0</v>
      </c>
      <c r="K203" s="57" t="str">
        <f t="shared" si="49"/>
        <v>NA</v>
      </c>
      <c r="L203" s="57" t="str">
        <f t="shared" si="50"/>
        <v>NA</v>
      </c>
      <c r="M203" s="57" t="str">
        <f t="shared" si="51"/>
        <v>NA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109</v>
      </c>
      <c r="C204" s="51" t="s">
        <v>110</v>
      </c>
      <c r="D204" s="56">
        <v>11500</v>
      </c>
      <c r="E204" s="56">
        <v>12850</v>
      </c>
      <c r="F204" s="56">
        <v>7440</v>
      </c>
      <c r="G204" s="56">
        <v>7440</v>
      </c>
      <c r="H204" s="56">
        <v>0</v>
      </c>
      <c r="I204" s="56">
        <f t="shared" si="47"/>
        <v>7440</v>
      </c>
      <c r="J204" s="56">
        <f t="shared" si="48"/>
        <v>5410</v>
      </c>
      <c r="K204" s="57">
        <f t="shared" si="49"/>
        <v>0.42101167315175098</v>
      </c>
      <c r="L204" s="57">
        <f t="shared" si="50"/>
        <v>-0.42101167315175098</v>
      </c>
      <c r="M204" s="57">
        <f t="shared" si="51"/>
        <v>1.3159533073929961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137</v>
      </c>
      <c r="C205" s="51" t="s">
        <v>138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f t="shared" si="47"/>
        <v>0</v>
      </c>
      <c r="J205" s="56">
        <f t="shared" si="48"/>
        <v>0</v>
      </c>
      <c r="K205" s="57" t="str">
        <f t="shared" si="49"/>
        <v>NA</v>
      </c>
      <c r="L205" s="57" t="str">
        <f t="shared" si="50"/>
        <v>NA</v>
      </c>
      <c r="M205" s="57" t="str">
        <f t="shared" si="51"/>
        <v>NA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139</v>
      </c>
      <c r="C206" s="51" t="s">
        <v>140</v>
      </c>
      <c r="D206" s="56">
        <v>0</v>
      </c>
      <c r="E206" s="56">
        <v>0</v>
      </c>
      <c r="F206" s="56">
        <v>46061.760000000002</v>
      </c>
      <c r="G206" s="56">
        <v>46061.760000000002</v>
      </c>
      <c r="H206" s="56">
        <v>0</v>
      </c>
      <c r="I206" s="56">
        <f t="shared" si="47"/>
        <v>46061.760000000002</v>
      </c>
      <c r="J206" s="56">
        <f t="shared" si="48"/>
        <v>-46061.760000000002</v>
      </c>
      <c r="K206" s="57" t="str">
        <f t="shared" si="49"/>
        <v>NA</v>
      </c>
      <c r="L206" s="57" t="str">
        <f t="shared" si="50"/>
        <v>NA</v>
      </c>
      <c r="M206" s="57" t="str">
        <f t="shared" si="51"/>
        <v>NA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141</v>
      </c>
      <c r="C207" s="51" t="s">
        <v>142</v>
      </c>
      <c r="D207" s="56">
        <v>5416</v>
      </c>
      <c r="E207" s="56">
        <v>5416</v>
      </c>
      <c r="F207" s="56">
        <v>0</v>
      </c>
      <c r="G207" s="56">
        <v>0</v>
      </c>
      <c r="H207" s="56">
        <v>0</v>
      </c>
      <c r="I207" s="56">
        <f t="shared" si="47"/>
        <v>0</v>
      </c>
      <c r="J207" s="56">
        <f t="shared" si="48"/>
        <v>5416</v>
      </c>
      <c r="K207" s="57">
        <f t="shared" si="49"/>
        <v>1</v>
      </c>
      <c r="L207" s="57">
        <f t="shared" si="50"/>
        <v>-1</v>
      </c>
      <c r="M207" s="57">
        <f t="shared" si="51"/>
        <v>-1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143</v>
      </c>
      <c r="C208" s="51" t="s">
        <v>144</v>
      </c>
      <c r="D208" s="56">
        <v>0</v>
      </c>
      <c r="E208" s="56">
        <v>15000</v>
      </c>
      <c r="F208" s="56">
        <v>0</v>
      </c>
      <c r="G208" s="56">
        <v>24660</v>
      </c>
      <c r="H208" s="56">
        <v>0</v>
      </c>
      <c r="I208" s="56">
        <f t="shared" si="47"/>
        <v>24660</v>
      </c>
      <c r="J208" s="56">
        <f t="shared" si="48"/>
        <v>-9660</v>
      </c>
      <c r="K208" s="57">
        <f t="shared" si="49"/>
        <v>-0.64400000000000002</v>
      </c>
      <c r="L208" s="57">
        <f t="shared" si="50"/>
        <v>-1</v>
      </c>
      <c r="M208" s="57">
        <f t="shared" si="51"/>
        <v>5.5759999999999996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147</v>
      </c>
      <c r="C209" s="51" t="s">
        <v>148</v>
      </c>
      <c r="D209" s="56">
        <v>0</v>
      </c>
      <c r="E209" s="56">
        <v>0</v>
      </c>
      <c r="F209" s="56">
        <v>9342.5099999999984</v>
      </c>
      <c r="G209" s="56">
        <v>12570.3</v>
      </c>
      <c r="H209" s="56">
        <v>0</v>
      </c>
      <c r="I209" s="56">
        <f t="shared" si="47"/>
        <v>12570.3</v>
      </c>
      <c r="J209" s="56">
        <f t="shared" si="48"/>
        <v>-12570.3</v>
      </c>
      <c r="K209" s="57" t="str">
        <f t="shared" si="49"/>
        <v>NA</v>
      </c>
      <c r="L209" s="57" t="str">
        <f t="shared" si="50"/>
        <v>NA</v>
      </c>
      <c r="M209" s="57" t="str">
        <f t="shared" si="51"/>
        <v>NA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149</v>
      </c>
      <c r="C210" s="51" t="s">
        <v>150</v>
      </c>
      <c r="D210" s="56">
        <v>0</v>
      </c>
      <c r="E210" s="56">
        <v>0</v>
      </c>
      <c r="F210" s="56">
        <v>738.45</v>
      </c>
      <c r="G210" s="56">
        <v>1084.0900000000001</v>
      </c>
      <c r="H210" s="56">
        <v>0</v>
      </c>
      <c r="I210" s="56">
        <f t="shared" si="47"/>
        <v>1084.0900000000001</v>
      </c>
      <c r="J210" s="56">
        <f t="shared" si="48"/>
        <v>-1084.0900000000001</v>
      </c>
      <c r="K210" s="57" t="str">
        <f t="shared" si="49"/>
        <v>NA</v>
      </c>
      <c r="L210" s="57" t="str">
        <f t="shared" si="50"/>
        <v>NA</v>
      </c>
      <c r="M210" s="57" t="str">
        <f t="shared" si="51"/>
        <v>NA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151</v>
      </c>
      <c r="C211" s="51" t="s">
        <v>152</v>
      </c>
      <c r="D211" s="56">
        <v>0</v>
      </c>
      <c r="E211" s="56">
        <v>0</v>
      </c>
      <c r="F211" s="56">
        <v>9517.57</v>
      </c>
      <c r="G211" s="56">
        <v>9517.57</v>
      </c>
      <c r="H211" s="56">
        <v>0</v>
      </c>
      <c r="I211" s="56">
        <f t="shared" si="47"/>
        <v>9517.57</v>
      </c>
      <c r="J211" s="56">
        <f t="shared" si="48"/>
        <v>-9517.57</v>
      </c>
      <c r="K211" s="57" t="str">
        <f t="shared" si="49"/>
        <v>NA</v>
      </c>
      <c r="L211" s="57" t="str">
        <f t="shared" si="50"/>
        <v>NA</v>
      </c>
      <c r="M211" s="57" t="str">
        <f t="shared" si="51"/>
        <v>NA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167</v>
      </c>
      <c r="C212" s="51" t="s">
        <v>168</v>
      </c>
      <c r="D212" s="56">
        <v>0</v>
      </c>
      <c r="E212" s="56">
        <v>0</v>
      </c>
      <c r="F212" s="56">
        <v>619.16999999999996</v>
      </c>
      <c r="G212" s="56">
        <v>638.76</v>
      </c>
      <c r="H212" s="56">
        <v>0</v>
      </c>
      <c r="I212" s="56">
        <f t="shared" si="47"/>
        <v>638.76</v>
      </c>
      <c r="J212" s="56">
        <f t="shared" si="48"/>
        <v>-638.76</v>
      </c>
      <c r="K212" s="57" t="str">
        <f t="shared" si="49"/>
        <v>NA</v>
      </c>
      <c r="L212" s="57" t="str">
        <f t="shared" si="50"/>
        <v>NA</v>
      </c>
      <c r="M212" s="57" t="str">
        <f t="shared" si="51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169</v>
      </c>
      <c r="C213" s="51" t="s">
        <v>170</v>
      </c>
      <c r="D213" s="56">
        <v>0</v>
      </c>
      <c r="E213" s="56">
        <v>40050</v>
      </c>
      <c r="F213" s="56">
        <v>0</v>
      </c>
      <c r="G213" s="56">
        <v>0</v>
      </c>
      <c r="H213" s="56">
        <v>0</v>
      </c>
      <c r="I213" s="56">
        <f t="shared" si="47"/>
        <v>0</v>
      </c>
      <c r="J213" s="56">
        <f t="shared" si="48"/>
        <v>40050</v>
      </c>
      <c r="K213" s="57">
        <f t="shared" si="49"/>
        <v>1</v>
      </c>
      <c r="L213" s="57">
        <f t="shared" si="50"/>
        <v>-1</v>
      </c>
      <c r="M213" s="57">
        <f t="shared" si="51"/>
        <v>-1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179</v>
      </c>
      <c r="C214" s="51" t="s">
        <v>180</v>
      </c>
      <c r="D214" s="56">
        <v>0</v>
      </c>
      <c r="E214" s="56">
        <v>8000</v>
      </c>
      <c r="F214" s="56">
        <v>0</v>
      </c>
      <c r="G214" s="56">
        <v>0</v>
      </c>
      <c r="H214" s="56">
        <v>0</v>
      </c>
      <c r="I214" s="56">
        <f t="shared" si="47"/>
        <v>0</v>
      </c>
      <c r="J214" s="56">
        <f t="shared" si="48"/>
        <v>8000</v>
      </c>
      <c r="K214" s="57">
        <f t="shared" si="49"/>
        <v>1</v>
      </c>
      <c r="L214" s="57">
        <f t="shared" si="50"/>
        <v>-1</v>
      </c>
      <c r="M214" s="57">
        <f t="shared" si="51"/>
        <v>-1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193</v>
      </c>
      <c r="C215" s="51" t="s">
        <v>194</v>
      </c>
      <c r="D215" s="56">
        <v>0</v>
      </c>
      <c r="E215" s="56">
        <v>19800</v>
      </c>
      <c r="F215" s="56">
        <v>0</v>
      </c>
      <c r="G215" s="56">
        <v>0</v>
      </c>
      <c r="H215" s="56">
        <v>0</v>
      </c>
      <c r="I215" s="56">
        <f t="shared" si="47"/>
        <v>0</v>
      </c>
      <c r="J215" s="56">
        <f t="shared" si="48"/>
        <v>19800</v>
      </c>
      <c r="K215" s="57">
        <f t="shared" si="49"/>
        <v>1</v>
      </c>
      <c r="L215" s="57">
        <f t="shared" si="50"/>
        <v>-1</v>
      </c>
      <c r="M215" s="57">
        <f t="shared" si="51"/>
        <v>-1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201</v>
      </c>
      <c r="C216" s="51" t="s">
        <v>202</v>
      </c>
      <c r="D216" s="56">
        <v>9360</v>
      </c>
      <c r="E216" s="56">
        <v>23510</v>
      </c>
      <c r="F216" s="56">
        <v>0</v>
      </c>
      <c r="G216" s="56">
        <v>0</v>
      </c>
      <c r="H216" s="56">
        <v>0</v>
      </c>
      <c r="I216" s="56">
        <f t="shared" si="47"/>
        <v>0</v>
      </c>
      <c r="J216" s="56">
        <f t="shared" si="48"/>
        <v>23510</v>
      </c>
      <c r="K216" s="57">
        <f t="shared" si="49"/>
        <v>1</v>
      </c>
      <c r="L216" s="57">
        <f t="shared" si="50"/>
        <v>-1</v>
      </c>
      <c r="M216" s="57">
        <f t="shared" si="51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205</v>
      </c>
      <c r="C217" s="51" t="s">
        <v>206</v>
      </c>
      <c r="D217" s="56">
        <v>3420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7"/>
        <v>0</v>
      </c>
      <c r="J217" s="56">
        <f t="shared" si="48"/>
        <v>0</v>
      </c>
      <c r="K217" s="57" t="str">
        <f t="shared" si="49"/>
        <v>NA</v>
      </c>
      <c r="L217" s="57" t="str">
        <f t="shared" si="50"/>
        <v>NA</v>
      </c>
      <c r="M217" s="57" t="str">
        <f t="shared" si="51"/>
        <v>NA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209</v>
      </c>
      <c r="C218" s="51" t="s">
        <v>210</v>
      </c>
      <c r="D218" s="56">
        <v>1000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47"/>
        <v>0</v>
      </c>
      <c r="J218" s="56">
        <f t="shared" si="48"/>
        <v>0</v>
      </c>
      <c r="K218" s="57" t="str">
        <f t="shared" si="49"/>
        <v>NA</v>
      </c>
      <c r="L218" s="57" t="str">
        <f t="shared" si="50"/>
        <v>NA</v>
      </c>
      <c r="M218" s="57" t="str">
        <f t="shared" si="51"/>
        <v>NA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221</v>
      </c>
      <c r="C219" s="51" t="s">
        <v>222</v>
      </c>
      <c r="D219" s="56">
        <v>79800</v>
      </c>
      <c r="E219" s="56">
        <v>77944.540000000008</v>
      </c>
      <c r="F219" s="56">
        <v>0</v>
      </c>
      <c r="G219" s="56">
        <v>0</v>
      </c>
      <c r="H219" s="56">
        <v>0</v>
      </c>
      <c r="I219" s="56">
        <f t="shared" si="47"/>
        <v>0</v>
      </c>
      <c r="J219" s="56">
        <f t="shared" si="48"/>
        <v>77944.540000000008</v>
      </c>
      <c r="K219" s="57">
        <f t="shared" si="49"/>
        <v>1</v>
      </c>
      <c r="L219" s="57">
        <f t="shared" si="50"/>
        <v>-1</v>
      </c>
      <c r="M219" s="57">
        <f t="shared" si="51"/>
        <v>-1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231</v>
      </c>
      <c r="C220" s="51" t="s">
        <v>232</v>
      </c>
      <c r="D220" s="56">
        <v>10800</v>
      </c>
      <c r="E220" s="56">
        <v>16000</v>
      </c>
      <c r="F220" s="56">
        <v>0</v>
      </c>
      <c r="G220" s="56">
        <v>0</v>
      </c>
      <c r="H220" s="56">
        <v>0</v>
      </c>
      <c r="I220" s="56">
        <f t="shared" si="47"/>
        <v>0</v>
      </c>
      <c r="J220" s="56">
        <f t="shared" si="48"/>
        <v>16000</v>
      </c>
      <c r="K220" s="57">
        <f t="shared" si="49"/>
        <v>1</v>
      </c>
      <c r="L220" s="57">
        <f t="shared" si="50"/>
        <v>-1</v>
      </c>
      <c r="M220" s="57">
        <f t="shared" si="51"/>
        <v>-1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233</v>
      </c>
      <c r="C221" s="51" t="s">
        <v>234</v>
      </c>
      <c r="D221" s="56">
        <v>538678.74</v>
      </c>
      <c r="E221" s="56">
        <v>538678.74</v>
      </c>
      <c r="F221" s="56">
        <v>0</v>
      </c>
      <c r="G221" s="56">
        <v>0</v>
      </c>
      <c r="H221" s="56">
        <v>0</v>
      </c>
      <c r="I221" s="56">
        <f t="shared" si="47"/>
        <v>0</v>
      </c>
      <c r="J221" s="56">
        <f t="shared" si="48"/>
        <v>538678.74</v>
      </c>
      <c r="K221" s="57">
        <f t="shared" si="49"/>
        <v>1</v>
      </c>
      <c r="L221" s="57">
        <f t="shared" si="50"/>
        <v>-1</v>
      </c>
      <c r="M221" s="57">
        <f t="shared" si="51"/>
        <v>-1</v>
      </c>
      <c r="R221" s="53"/>
      <c r="S221" s="53"/>
      <c r="T221" s="53"/>
      <c r="U221" s="53"/>
      <c r="V221" s="53"/>
    </row>
    <row r="222" spans="1:22" s="51" customFormat="1" x14ac:dyDescent="0.2">
      <c r="A222" s="63" t="s">
        <v>279</v>
      </c>
      <c r="B222" s="71"/>
      <c r="C222" s="63"/>
      <c r="D222" s="64">
        <v>659974.74</v>
      </c>
      <c r="E222" s="64">
        <v>847249.28</v>
      </c>
      <c r="F222" s="64">
        <v>73719.460000000006</v>
      </c>
      <c r="G222" s="64">
        <v>101972.48</v>
      </c>
      <c r="H222" s="64">
        <v>0</v>
      </c>
      <c r="I222" s="64">
        <f t="shared" si="47"/>
        <v>101972.48</v>
      </c>
      <c r="J222" s="64">
        <f t="shared" si="48"/>
        <v>745276.8</v>
      </c>
      <c r="K222" s="65">
        <f t="shared" si="49"/>
        <v>0.87964288385113765</v>
      </c>
      <c r="L222" s="65">
        <f t="shared" si="50"/>
        <v>-0.91298964573920915</v>
      </c>
      <c r="M222" s="65">
        <f t="shared" si="51"/>
        <v>-0.51857153540455059</v>
      </c>
      <c r="R222" s="53"/>
      <c r="S222" s="53"/>
      <c r="T222" s="53"/>
      <c r="U222" s="53"/>
      <c r="V222" s="53"/>
    </row>
    <row r="223" spans="1:22" s="51" customFormat="1" x14ac:dyDescent="0.2">
      <c r="A223" s="51" t="s">
        <v>280</v>
      </c>
      <c r="B223" s="66" t="s">
        <v>119</v>
      </c>
      <c r="C223" s="51" t="s">
        <v>120</v>
      </c>
      <c r="D223" s="56">
        <v>174314.96</v>
      </c>
      <c r="E223" s="56">
        <v>174314.96</v>
      </c>
      <c r="F223" s="56">
        <v>167001.58000000002</v>
      </c>
      <c r="G223" s="56">
        <v>286218.5</v>
      </c>
      <c r="H223" s="56">
        <v>0</v>
      </c>
      <c r="I223" s="56">
        <f t="shared" si="47"/>
        <v>286218.5</v>
      </c>
      <c r="J223" s="56">
        <f t="shared" si="48"/>
        <v>-111903.54000000001</v>
      </c>
      <c r="K223" s="57">
        <f t="shared" si="49"/>
        <v>-0.64196176851372944</v>
      </c>
      <c r="L223" s="57">
        <f t="shared" si="50"/>
        <v>-4.1954976210877001E-2</v>
      </c>
      <c r="M223" s="57">
        <f t="shared" si="51"/>
        <v>5.5678470740549182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129</v>
      </c>
      <c r="C224" s="51" t="s">
        <v>130</v>
      </c>
      <c r="D224" s="56">
        <v>10486932.259999979</v>
      </c>
      <c r="E224" s="56">
        <v>10486932.259999979</v>
      </c>
      <c r="F224" s="56">
        <v>1527497.94</v>
      </c>
      <c r="G224" s="56">
        <v>1766353.0499999998</v>
      </c>
      <c r="H224" s="56">
        <v>0</v>
      </c>
      <c r="I224" s="56">
        <f t="shared" si="47"/>
        <v>1766353.0499999998</v>
      </c>
      <c r="J224" s="56">
        <f t="shared" si="48"/>
        <v>8720579.2099999785</v>
      </c>
      <c r="K224" s="57">
        <f t="shared" si="49"/>
        <v>0.83156627637070246</v>
      </c>
      <c r="L224" s="57">
        <f t="shared" si="50"/>
        <v>-0.85434272844249282</v>
      </c>
      <c r="M224" s="57">
        <f t="shared" si="51"/>
        <v>-0.32626510548281035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137</v>
      </c>
      <c r="C225" s="51" t="s">
        <v>138</v>
      </c>
      <c r="D225" s="56">
        <v>0</v>
      </c>
      <c r="E225" s="56">
        <v>8393.0400000000009</v>
      </c>
      <c r="F225" s="56">
        <v>0</v>
      </c>
      <c r="G225" s="56">
        <v>0</v>
      </c>
      <c r="H225" s="56">
        <v>0</v>
      </c>
      <c r="I225" s="56">
        <f t="shared" si="47"/>
        <v>0</v>
      </c>
      <c r="J225" s="56">
        <f t="shared" si="48"/>
        <v>8393.0400000000009</v>
      </c>
      <c r="K225" s="57">
        <f t="shared" si="49"/>
        <v>1</v>
      </c>
      <c r="L225" s="57">
        <f t="shared" si="50"/>
        <v>-1</v>
      </c>
      <c r="M225" s="57">
        <f t="shared" si="51"/>
        <v>-1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141</v>
      </c>
      <c r="C226" s="51" t="s">
        <v>142</v>
      </c>
      <c r="D226" s="56">
        <v>725190</v>
      </c>
      <c r="E226" s="56">
        <v>725617.09</v>
      </c>
      <c r="F226" s="56">
        <v>0</v>
      </c>
      <c r="G226" s="56">
        <v>0</v>
      </c>
      <c r="H226" s="56">
        <v>0</v>
      </c>
      <c r="I226" s="56">
        <f t="shared" si="47"/>
        <v>0</v>
      </c>
      <c r="J226" s="56">
        <f t="shared" si="48"/>
        <v>725617.09</v>
      </c>
      <c r="K226" s="57">
        <f t="shared" si="49"/>
        <v>1</v>
      </c>
      <c r="L226" s="57">
        <f t="shared" si="50"/>
        <v>-1</v>
      </c>
      <c r="M226" s="57">
        <f t="shared" si="51"/>
        <v>-1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147</v>
      </c>
      <c r="C227" s="51" t="s">
        <v>148</v>
      </c>
      <c r="D227" s="56">
        <v>1870500</v>
      </c>
      <c r="E227" s="56">
        <v>1870500</v>
      </c>
      <c r="F227" s="56">
        <v>256276.96999999994</v>
      </c>
      <c r="G227" s="56">
        <v>345922.39999999997</v>
      </c>
      <c r="H227" s="56">
        <v>0</v>
      </c>
      <c r="I227" s="56">
        <f t="shared" si="47"/>
        <v>345922.39999999997</v>
      </c>
      <c r="J227" s="56">
        <f t="shared" si="48"/>
        <v>1524577.6</v>
      </c>
      <c r="K227" s="57">
        <f t="shared" si="49"/>
        <v>0.81506420743116814</v>
      </c>
      <c r="L227" s="57">
        <f t="shared" si="50"/>
        <v>-0.862990125634857</v>
      </c>
      <c r="M227" s="57">
        <f t="shared" si="51"/>
        <v>-0.26025682972467262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149</v>
      </c>
      <c r="C228" s="51" t="s">
        <v>150</v>
      </c>
      <c r="D228" s="56">
        <v>0</v>
      </c>
      <c r="E228" s="56">
        <v>0</v>
      </c>
      <c r="F228" s="56">
        <v>25751.379999999997</v>
      </c>
      <c r="G228" s="56">
        <v>30936.539999999997</v>
      </c>
      <c r="H228" s="56">
        <v>0</v>
      </c>
      <c r="I228" s="56">
        <f t="shared" si="47"/>
        <v>30936.539999999997</v>
      </c>
      <c r="J228" s="56">
        <f t="shared" si="48"/>
        <v>-30936.539999999997</v>
      </c>
      <c r="K228" s="57" t="str">
        <f t="shared" si="49"/>
        <v>NA</v>
      </c>
      <c r="L228" s="57" t="str">
        <f t="shared" si="50"/>
        <v>NA</v>
      </c>
      <c r="M228" s="57" t="str">
        <f t="shared" si="51"/>
        <v>NA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151</v>
      </c>
      <c r="C229" s="51" t="s">
        <v>152</v>
      </c>
      <c r="D229" s="56">
        <v>2198419.9100000006</v>
      </c>
      <c r="E229" s="56">
        <v>2198419.9100000006</v>
      </c>
      <c r="F229" s="56">
        <v>255294.47999999998</v>
      </c>
      <c r="G229" s="56">
        <v>330850.53000000009</v>
      </c>
      <c r="H229" s="56">
        <v>0</v>
      </c>
      <c r="I229" s="56">
        <f t="shared" si="47"/>
        <v>330850.53000000009</v>
      </c>
      <c r="J229" s="56">
        <f t="shared" si="48"/>
        <v>1867569.3800000006</v>
      </c>
      <c r="K229" s="57">
        <f t="shared" si="49"/>
        <v>0.84950530674551616</v>
      </c>
      <c r="L229" s="57">
        <f t="shared" si="50"/>
        <v>-0.88387364996162177</v>
      </c>
      <c r="M229" s="57">
        <f t="shared" si="51"/>
        <v>-0.3980212269820646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155</v>
      </c>
      <c r="C230" s="51" t="s">
        <v>156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7"/>
        <v>0</v>
      </c>
      <c r="J230" s="56">
        <f t="shared" si="48"/>
        <v>0</v>
      </c>
      <c r="K230" s="57" t="str">
        <f t="shared" si="49"/>
        <v>NA</v>
      </c>
      <c r="L230" s="57" t="str">
        <f t="shared" si="50"/>
        <v>NA</v>
      </c>
      <c r="M230" s="57" t="str">
        <f t="shared" si="51"/>
        <v>NA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165</v>
      </c>
      <c r="C231" s="51" t="s">
        <v>166</v>
      </c>
      <c r="D231" s="56">
        <v>0</v>
      </c>
      <c r="E231" s="56">
        <v>0</v>
      </c>
      <c r="F231" s="56">
        <v>228.66</v>
      </c>
      <c r="G231" s="56">
        <v>563.97</v>
      </c>
      <c r="H231" s="56">
        <v>0</v>
      </c>
      <c r="I231" s="56">
        <f t="shared" si="47"/>
        <v>563.97</v>
      </c>
      <c r="J231" s="56">
        <f t="shared" si="48"/>
        <v>-563.97</v>
      </c>
      <c r="K231" s="57" t="str">
        <f t="shared" si="49"/>
        <v>NA</v>
      </c>
      <c r="L231" s="57" t="str">
        <f t="shared" si="50"/>
        <v>NA</v>
      </c>
      <c r="M231" s="57" t="str">
        <f t="shared" si="51"/>
        <v>NA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167</v>
      </c>
      <c r="C232" s="51" t="s">
        <v>168</v>
      </c>
      <c r="D232" s="56">
        <v>280356.82000000082</v>
      </c>
      <c r="E232" s="56">
        <v>280393.91000000085</v>
      </c>
      <c r="F232" s="56">
        <v>21125.31</v>
      </c>
      <c r="G232" s="56">
        <v>25840.720000000005</v>
      </c>
      <c r="H232" s="56">
        <v>0</v>
      </c>
      <c r="I232" s="56">
        <f t="shared" si="47"/>
        <v>25840.720000000005</v>
      </c>
      <c r="J232" s="56">
        <f t="shared" si="48"/>
        <v>254553.19000000085</v>
      </c>
      <c r="K232" s="57">
        <f t="shared" si="49"/>
        <v>0.90784136502822077</v>
      </c>
      <c r="L232" s="57">
        <f t="shared" si="50"/>
        <v>-0.92465845638373556</v>
      </c>
      <c r="M232" s="57">
        <f t="shared" si="51"/>
        <v>-0.63136546011288297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169</v>
      </c>
      <c r="C233" s="51" t="s">
        <v>170</v>
      </c>
      <c r="D233" s="56">
        <v>374414</v>
      </c>
      <c r="E233" s="56">
        <v>292606.06</v>
      </c>
      <c r="F233" s="56">
        <v>5131.0600000000004</v>
      </c>
      <c r="G233" s="56">
        <v>18875.060000000001</v>
      </c>
      <c r="H233" s="56">
        <v>278868.53999999998</v>
      </c>
      <c r="I233" s="56">
        <f t="shared" si="47"/>
        <v>297743.59999999998</v>
      </c>
      <c r="J233" s="56">
        <f t="shared" si="48"/>
        <v>-5137.539999999979</v>
      </c>
      <c r="K233" s="57">
        <f t="shared" si="49"/>
        <v>-1.7557872861553102E-2</v>
      </c>
      <c r="L233" s="57">
        <f t="shared" si="50"/>
        <v>-0.98246427295456562</v>
      </c>
      <c r="M233" s="57">
        <f t="shared" si="51"/>
        <v>-0.7419730814871025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183</v>
      </c>
      <c r="C234" s="51" t="s">
        <v>184</v>
      </c>
      <c r="D234" s="56">
        <v>594</v>
      </c>
      <c r="E234" s="56">
        <v>997.59</v>
      </c>
      <c r="F234" s="56">
        <v>0</v>
      </c>
      <c r="G234" s="56">
        <v>29.68</v>
      </c>
      <c r="H234" s="56">
        <v>0</v>
      </c>
      <c r="I234" s="56">
        <f t="shared" si="47"/>
        <v>29.68</v>
      </c>
      <c r="J234" s="56">
        <f t="shared" si="48"/>
        <v>967.91000000000008</v>
      </c>
      <c r="K234" s="57">
        <f t="shared" si="49"/>
        <v>0.97024829839914195</v>
      </c>
      <c r="L234" s="57">
        <f t="shared" si="50"/>
        <v>-1</v>
      </c>
      <c r="M234" s="57">
        <f t="shared" si="51"/>
        <v>-0.88099319359656769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185</v>
      </c>
      <c r="C235" s="51" t="s">
        <v>186</v>
      </c>
      <c r="D235" s="56">
        <v>0</v>
      </c>
      <c r="E235" s="56">
        <v>436862.53999999992</v>
      </c>
      <c r="F235" s="56">
        <v>6515.6</v>
      </c>
      <c r="G235" s="56">
        <v>7014.6</v>
      </c>
      <c r="H235" s="56">
        <v>89131.43</v>
      </c>
      <c r="I235" s="56">
        <f t="shared" si="47"/>
        <v>96146.03</v>
      </c>
      <c r="J235" s="56">
        <f t="shared" si="48"/>
        <v>340716.50999999989</v>
      </c>
      <c r="K235" s="57">
        <f t="shared" si="49"/>
        <v>0.77991697342601163</v>
      </c>
      <c r="L235" s="57">
        <f t="shared" si="50"/>
        <v>-0.98508546876095171</v>
      </c>
      <c r="M235" s="57">
        <f t="shared" si="51"/>
        <v>-0.93577293214474278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193</v>
      </c>
      <c r="C236" s="51" t="s">
        <v>194</v>
      </c>
      <c r="D236" s="56">
        <v>5271.66</v>
      </c>
      <c r="E236" s="56">
        <v>11104.97</v>
      </c>
      <c r="F236" s="56">
        <v>462.07</v>
      </c>
      <c r="G236" s="56">
        <v>595.07000000000005</v>
      </c>
      <c r="H236" s="56">
        <v>0</v>
      </c>
      <c r="I236" s="56">
        <f t="shared" si="47"/>
        <v>595.07000000000005</v>
      </c>
      <c r="J236" s="56">
        <f t="shared" si="48"/>
        <v>10509.9</v>
      </c>
      <c r="K236" s="57">
        <f t="shared" si="49"/>
        <v>0.94641408306370933</v>
      </c>
      <c r="L236" s="57">
        <f t="shared" si="50"/>
        <v>-0.95839070254129455</v>
      </c>
      <c r="M236" s="57">
        <f t="shared" si="51"/>
        <v>-0.78565633225483722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201</v>
      </c>
      <c r="C237" s="51" t="s">
        <v>202</v>
      </c>
      <c r="D237" s="56">
        <v>11610</v>
      </c>
      <c r="E237" s="56">
        <v>391739.23000000004</v>
      </c>
      <c r="F237" s="56">
        <v>9132.36</v>
      </c>
      <c r="G237" s="56">
        <v>18942.560000000001</v>
      </c>
      <c r="H237" s="56">
        <v>5283.41</v>
      </c>
      <c r="I237" s="56">
        <f t="shared" si="47"/>
        <v>24225.97</v>
      </c>
      <c r="J237" s="56">
        <f t="shared" si="48"/>
        <v>367513.26</v>
      </c>
      <c r="K237" s="57">
        <f t="shared" si="49"/>
        <v>0.9381579169387757</v>
      </c>
      <c r="L237" s="57">
        <f t="shared" si="50"/>
        <v>-0.97668765520369261</v>
      </c>
      <c r="M237" s="57">
        <f t="shared" si="51"/>
        <v>-0.80657990265616242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205</v>
      </c>
      <c r="C238" s="51" t="s">
        <v>206</v>
      </c>
      <c r="D238" s="56">
        <v>0</v>
      </c>
      <c r="E238" s="56">
        <v>30611.75</v>
      </c>
      <c r="F238" s="56">
        <v>192.98</v>
      </c>
      <c r="G238" s="56">
        <v>242.93</v>
      </c>
      <c r="H238" s="56">
        <v>8247</v>
      </c>
      <c r="I238" s="56">
        <f t="shared" si="47"/>
        <v>8489.93</v>
      </c>
      <c r="J238" s="56">
        <f t="shared" si="48"/>
        <v>22121.82</v>
      </c>
      <c r="K238" s="57">
        <f t="shared" si="49"/>
        <v>0.72265780296781468</v>
      </c>
      <c r="L238" s="57">
        <f t="shared" si="50"/>
        <v>-0.99369588475013682</v>
      </c>
      <c r="M238" s="57">
        <f t="shared" si="51"/>
        <v>-0.96825663348224122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209</v>
      </c>
      <c r="C239" s="51" t="s">
        <v>210</v>
      </c>
      <c r="D239" s="56">
        <v>4050</v>
      </c>
      <c r="E239" s="56">
        <v>46956.55</v>
      </c>
      <c r="F239" s="56">
        <v>3645.37</v>
      </c>
      <c r="G239" s="56">
        <v>3645.37</v>
      </c>
      <c r="H239" s="56">
        <v>1860.7599999999998</v>
      </c>
      <c r="I239" s="56">
        <f t="shared" si="47"/>
        <v>5506.1299999999992</v>
      </c>
      <c r="J239" s="56">
        <f t="shared" si="48"/>
        <v>41450.420000000006</v>
      </c>
      <c r="K239" s="57">
        <f t="shared" si="49"/>
        <v>0.88273989464728564</v>
      </c>
      <c r="L239" s="57">
        <f t="shared" si="50"/>
        <v>-0.92236716709383459</v>
      </c>
      <c r="M239" s="57">
        <f t="shared" si="51"/>
        <v>-0.68946866837533849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213</v>
      </c>
      <c r="C240" s="51" t="s">
        <v>214</v>
      </c>
      <c r="D240" s="56">
        <v>0</v>
      </c>
      <c r="E240" s="56">
        <v>26644.97</v>
      </c>
      <c r="F240" s="56">
        <v>0</v>
      </c>
      <c r="G240" s="56">
        <v>3413</v>
      </c>
      <c r="H240" s="56">
        <v>907.37999999999988</v>
      </c>
      <c r="I240" s="56">
        <f t="shared" si="47"/>
        <v>4320.38</v>
      </c>
      <c r="J240" s="56">
        <f t="shared" si="48"/>
        <v>22324.59</v>
      </c>
      <c r="K240" s="57">
        <f t="shared" si="49"/>
        <v>0.83785382381740336</v>
      </c>
      <c r="L240" s="57">
        <f t="shared" si="50"/>
        <v>-1</v>
      </c>
      <c r="M240" s="57">
        <f t="shared" si="51"/>
        <v>-0.48763312550173638</v>
      </c>
      <c r="R240" s="53"/>
      <c r="S240" s="53"/>
      <c r="T240" s="53"/>
      <c r="U240" s="53"/>
      <c r="V240" s="53"/>
    </row>
    <row r="241" spans="1:22" s="51" customFormat="1" x14ac:dyDescent="0.2">
      <c r="B241" s="66" t="s">
        <v>217</v>
      </c>
      <c r="C241" s="51" t="s">
        <v>218</v>
      </c>
      <c r="D241" s="56">
        <v>0</v>
      </c>
      <c r="E241" s="56">
        <v>148993.20000000001</v>
      </c>
      <c r="F241" s="56">
        <v>0</v>
      </c>
      <c r="G241" s="56">
        <v>0</v>
      </c>
      <c r="H241" s="56">
        <v>145941.79</v>
      </c>
      <c r="I241" s="56">
        <f t="shared" si="47"/>
        <v>145941.79</v>
      </c>
      <c r="J241" s="56">
        <f t="shared" si="48"/>
        <v>3051.4100000000035</v>
      </c>
      <c r="K241" s="57">
        <f t="shared" si="49"/>
        <v>2.048019641164834E-2</v>
      </c>
      <c r="L241" s="57">
        <f t="shared" si="50"/>
        <v>-1</v>
      </c>
      <c r="M241" s="57">
        <f t="shared" si="51"/>
        <v>-1</v>
      </c>
      <c r="R241" s="53"/>
      <c r="S241" s="53"/>
      <c r="T241" s="53"/>
      <c r="U241" s="53"/>
      <c r="V241" s="53"/>
    </row>
    <row r="242" spans="1:22" s="51" customFormat="1" x14ac:dyDescent="0.2">
      <c r="B242" s="66" t="s">
        <v>221</v>
      </c>
      <c r="C242" s="51" t="s">
        <v>222</v>
      </c>
      <c r="D242" s="56">
        <v>110463</v>
      </c>
      <c r="E242" s="56">
        <v>964160.41</v>
      </c>
      <c r="F242" s="56">
        <v>40554.99</v>
      </c>
      <c r="G242" s="56">
        <v>45355.939999999995</v>
      </c>
      <c r="H242" s="56">
        <v>22334.43</v>
      </c>
      <c r="I242" s="56">
        <f t="shared" si="47"/>
        <v>67690.37</v>
      </c>
      <c r="J242" s="56">
        <f t="shared" si="48"/>
        <v>896470.04</v>
      </c>
      <c r="K242" s="57">
        <f t="shared" si="49"/>
        <v>0.92979345625693133</v>
      </c>
      <c r="L242" s="57">
        <f t="shared" si="50"/>
        <v>-0.95793750751495799</v>
      </c>
      <c r="M242" s="57">
        <f t="shared" si="51"/>
        <v>-0.81183239000655505</v>
      </c>
      <c r="R242" s="53"/>
      <c r="S242" s="53"/>
      <c r="T242" s="53"/>
      <c r="U242" s="53"/>
      <c r="V242" s="53"/>
    </row>
    <row r="243" spans="1:22" s="51" customFormat="1" x14ac:dyDescent="0.2">
      <c r="B243" s="66" t="s">
        <v>227</v>
      </c>
      <c r="C243" s="51" t="s">
        <v>228</v>
      </c>
      <c r="D243" s="56">
        <v>43560</v>
      </c>
      <c r="E243" s="56">
        <v>21560</v>
      </c>
      <c r="F243" s="56">
        <v>0</v>
      </c>
      <c r="G243" s="56">
        <v>0</v>
      </c>
      <c r="H243" s="56">
        <v>0</v>
      </c>
      <c r="I243" s="56">
        <f t="shared" si="47"/>
        <v>0</v>
      </c>
      <c r="J243" s="56">
        <f t="shared" si="48"/>
        <v>21560</v>
      </c>
      <c r="K243" s="57">
        <f t="shared" si="49"/>
        <v>1</v>
      </c>
      <c r="L243" s="57">
        <f t="shared" si="50"/>
        <v>-1</v>
      </c>
      <c r="M243" s="57">
        <f t="shared" si="51"/>
        <v>-1</v>
      </c>
      <c r="R243" s="53"/>
      <c r="S243" s="53"/>
      <c r="T243" s="53"/>
      <c r="U243" s="53"/>
      <c r="V243" s="53"/>
    </row>
    <row r="244" spans="1:22" s="51" customFormat="1" x14ac:dyDescent="0.2">
      <c r="B244" s="66" t="s">
        <v>231</v>
      </c>
      <c r="C244" s="51" t="s">
        <v>232</v>
      </c>
      <c r="D244" s="56">
        <v>2178</v>
      </c>
      <c r="E244" s="56">
        <v>2438.58</v>
      </c>
      <c r="F244" s="56">
        <v>0</v>
      </c>
      <c r="G244" s="56">
        <v>0</v>
      </c>
      <c r="H244" s="56">
        <v>0</v>
      </c>
      <c r="I244" s="56">
        <f t="shared" si="47"/>
        <v>0</v>
      </c>
      <c r="J244" s="56">
        <f t="shared" si="48"/>
        <v>2438.58</v>
      </c>
      <c r="K244" s="57">
        <f t="shared" si="49"/>
        <v>1</v>
      </c>
      <c r="L244" s="57">
        <f t="shared" si="50"/>
        <v>-1</v>
      </c>
      <c r="M244" s="57">
        <f t="shared" si="51"/>
        <v>-1</v>
      </c>
      <c r="R244" s="53"/>
      <c r="S244" s="53"/>
      <c r="T244" s="53"/>
      <c r="U244" s="53"/>
      <c r="V244" s="53"/>
    </row>
    <row r="245" spans="1:22" s="51" customFormat="1" x14ac:dyDescent="0.2">
      <c r="A245" s="63" t="s">
        <v>281</v>
      </c>
      <c r="B245" s="71"/>
      <c r="C245" s="63"/>
      <c r="D245" s="64">
        <v>16287854.609999981</v>
      </c>
      <c r="E245" s="64">
        <v>18119247.019999977</v>
      </c>
      <c r="F245" s="64">
        <v>2318810.75</v>
      </c>
      <c r="G245" s="64">
        <v>2884799.9200000009</v>
      </c>
      <c r="H245" s="64">
        <v>552574.74</v>
      </c>
      <c r="I245" s="64">
        <f t="shared" si="47"/>
        <v>3437374.6600000011</v>
      </c>
      <c r="J245" s="64">
        <f t="shared" si="48"/>
        <v>14681872.359999977</v>
      </c>
      <c r="K245" s="65">
        <f t="shared" si="49"/>
        <v>0.81029152832864215</v>
      </c>
      <c r="L245" s="65">
        <f t="shared" si="50"/>
        <v>-0.87202499378475817</v>
      </c>
      <c r="M245" s="65">
        <f t="shared" si="51"/>
        <v>-0.36315236128393941</v>
      </c>
      <c r="R245" s="53"/>
      <c r="S245" s="53"/>
      <c r="T245" s="53"/>
      <c r="U245" s="53"/>
      <c r="V245" s="53"/>
    </row>
    <row r="246" spans="1:22" s="51" customFormat="1" x14ac:dyDescent="0.2">
      <c r="A246" s="51" t="s">
        <v>282</v>
      </c>
      <c r="B246" s="66" t="s">
        <v>283</v>
      </c>
      <c r="C246" s="51" t="s">
        <v>284</v>
      </c>
      <c r="D246" s="56">
        <v>163800</v>
      </c>
      <c r="E246" s="56">
        <v>163800</v>
      </c>
      <c r="F246" s="56">
        <v>17733.38</v>
      </c>
      <c r="G246" s="56">
        <v>53200.14</v>
      </c>
      <c r="H246" s="56">
        <v>0</v>
      </c>
      <c r="I246" s="56">
        <f t="shared" si="47"/>
        <v>53200.14</v>
      </c>
      <c r="J246" s="56">
        <f t="shared" si="48"/>
        <v>110599.86</v>
      </c>
      <c r="K246" s="57">
        <f t="shared" si="49"/>
        <v>0.6752128205128205</v>
      </c>
      <c r="L246" s="57">
        <f t="shared" si="50"/>
        <v>-0.89173760683760683</v>
      </c>
      <c r="M246" s="57">
        <f t="shared" si="51"/>
        <v>0.29914871794871795</v>
      </c>
      <c r="R246" s="53"/>
      <c r="S246" s="53"/>
      <c r="T246" s="53"/>
      <c r="U246" s="53"/>
      <c r="V246" s="53"/>
    </row>
    <row r="247" spans="1:22" s="51" customFormat="1" x14ac:dyDescent="0.2">
      <c r="B247" s="66" t="s">
        <v>106</v>
      </c>
      <c r="C247" s="51" t="s">
        <v>105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47"/>
        <v>0</v>
      </c>
      <c r="J247" s="56">
        <f t="shared" si="48"/>
        <v>0</v>
      </c>
      <c r="K247" s="57" t="str">
        <f t="shared" si="49"/>
        <v>NA</v>
      </c>
      <c r="L247" s="57" t="str">
        <f t="shared" si="50"/>
        <v>NA</v>
      </c>
      <c r="M247" s="57" t="str">
        <f t="shared" si="51"/>
        <v>NA</v>
      </c>
      <c r="R247" s="53"/>
      <c r="S247" s="53"/>
      <c r="T247" s="53"/>
      <c r="U247" s="53"/>
      <c r="V247" s="53"/>
    </row>
    <row r="248" spans="1:22" s="51" customFormat="1" x14ac:dyDescent="0.2">
      <c r="B248" s="66" t="s">
        <v>285</v>
      </c>
      <c r="C248" s="51" t="s">
        <v>286</v>
      </c>
      <c r="D248" s="56">
        <v>343000</v>
      </c>
      <c r="E248" s="56">
        <v>343000</v>
      </c>
      <c r="F248" s="56">
        <v>27083.34</v>
      </c>
      <c r="G248" s="56">
        <v>81250.02</v>
      </c>
      <c r="H248" s="56">
        <v>0</v>
      </c>
      <c r="I248" s="56">
        <f t="shared" si="47"/>
        <v>81250.02</v>
      </c>
      <c r="J248" s="56">
        <f t="shared" si="48"/>
        <v>261749.97999999998</v>
      </c>
      <c r="K248" s="57">
        <f t="shared" si="49"/>
        <v>0.76311947521865886</v>
      </c>
      <c r="L248" s="57">
        <f t="shared" si="50"/>
        <v>-0.92103982507288618</v>
      </c>
      <c r="M248" s="57">
        <f t="shared" si="51"/>
        <v>-5.2477900874635518E-2</v>
      </c>
      <c r="R248" s="53"/>
      <c r="S248" s="53"/>
      <c r="T248" s="53"/>
      <c r="U248" s="53"/>
      <c r="V248" s="53"/>
    </row>
    <row r="249" spans="1:22" s="51" customFormat="1" x14ac:dyDescent="0.2">
      <c r="B249" s="66" t="s">
        <v>265</v>
      </c>
      <c r="C249" s="51" t="s">
        <v>266</v>
      </c>
      <c r="D249" s="56">
        <v>4777363.09</v>
      </c>
      <c r="E249" s="56">
        <v>4777363.09</v>
      </c>
      <c r="F249" s="56">
        <v>446822.28000000009</v>
      </c>
      <c r="G249" s="56">
        <v>1188461.75</v>
      </c>
      <c r="H249" s="56">
        <v>0</v>
      </c>
      <c r="I249" s="56">
        <f t="shared" si="47"/>
        <v>1188461.75</v>
      </c>
      <c r="J249" s="56">
        <f t="shared" si="48"/>
        <v>3588901.34</v>
      </c>
      <c r="K249" s="57">
        <f t="shared" si="49"/>
        <v>0.75123059989145602</v>
      </c>
      <c r="L249" s="57">
        <f t="shared" si="50"/>
        <v>-0.90647093980876381</v>
      </c>
      <c r="M249" s="57">
        <f t="shared" si="51"/>
        <v>-4.9223995658240517E-3</v>
      </c>
      <c r="R249" s="53"/>
      <c r="S249" s="53"/>
      <c r="T249" s="53"/>
      <c r="U249" s="53"/>
      <c r="V249" s="53"/>
    </row>
    <row r="250" spans="1:22" s="51" customFormat="1" x14ac:dyDescent="0.2">
      <c r="B250" s="66" t="s">
        <v>287</v>
      </c>
      <c r="C250" s="51" t="s">
        <v>288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47"/>
        <v>0</v>
      </c>
      <c r="J250" s="56">
        <f t="shared" si="48"/>
        <v>0</v>
      </c>
      <c r="K250" s="57" t="str">
        <f t="shared" si="49"/>
        <v>NA</v>
      </c>
      <c r="L250" s="57" t="str">
        <f t="shared" si="50"/>
        <v>NA</v>
      </c>
      <c r="M250" s="57" t="str">
        <f t="shared" si="51"/>
        <v>NA</v>
      </c>
      <c r="R250" s="53"/>
      <c r="S250" s="53"/>
      <c r="T250" s="53"/>
      <c r="U250" s="53"/>
      <c r="V250" s="53"/>
    </row>
    <row r="251" spans="1:22" s="51" customFormat="1" x14ac:dyDescent="0.2">
      <c r="B251" s="66" t="s">
        <v>119</v>
      </c>
      <c r="C251" s="51" t="s">
        <v>120</v>
      </c>
      <c r="D251" s="56">
        <v>8374679.2600000044</v>
      </c>
      <c r="E251" s="56">
        <v>8878098.200000003</v>
      </c>
      <c r="F251" s="56">
        <v>652667.17000000016</v>
      </c>
      <c r="G251" s="56">
        <v>1552502.9100000004</v>
      </c>
      <c r="H251" s="56">
        <v>0</v>
      </c>
      <c r="I251" s="56">
        <f t="shared" si="47"/>
        <v>1552502.9100000004</v>
      </c>
      <c r="J251" s="56">
        <f t="shared" si="48"/>
        <v>7325595.2900000028</v>
      </c>
      <c r="K251" s="57">
        <f t="shared" si="49"/>
        <v>0.82513114013539524</v>
      </c>
      <c r="L251" s="57">
        <f t="shared" si="50"/>
        <v>-0.92648570050734513</v>
      </c>
      <c r="M251" s="57">
        <f t="shared" si="51"/>
        <v>-0.30052456054158094</v>
      </c>
      <c r="R251" s="53"/>
      <c r="S251" s="53"/>
      <c r="T251" s="53"/>
      <c r="U251" s="53"/>
      <c r="V251" s="53"/>
    </row>
    <row r="252" spans="1:22" s="51" customFormat="1" x14ac:dyDescent="0.2">
      <c r="B252" s="66" t="s">
        <v>137</v>
      </c>
      <c r="C252" s="51" t="s">
        <v>138</v>
      </c>
      <c r="D252" s="56">
        <v>3312352.69</v>
      </c>
      <c r="E252" s="56">
        <v>3312352.69</v>
      </c>
      <c r="F252" s="56">
        <v>206781.3</v>
      </c>
      <c r="G252" s="56">
        <v>442095.77</v>
      </c>
      <c r="H252" s="56">
        <v>0</v>
      </c>
      <c r="I252" s="56">
        <f t="shared" si="47"/>
        <v>442095.77</v>
      </c>
      <c r="J252" s="56">
        <f t="shared" si="48"/>
        <v>2870256.92</v>
      </c>
      <c r="K252" s="57">
        <f t="shared" si="49"/>
        <v>0.86653119055386585</v>
      </c>
      <c r="L252" s="57">
        <f t="shared" si="50"/>
        <v>-0.93757268040197739</v>
      </c>
      <c r="M252" s="57">
        <f t="shared" si="51"/>
        <v>-0.46612476221546312</v>
      </c>
      <c r="R252" s="53"/>
      <c r="S252" s="53"/>
      <c r="T252" s="53"/>
      <c r="U252" s="53"/>
      <c r="V252" s="53"/>
    </row>
    <row r="253" spans="1:22" s="51" customFormat="1" x14ac:dyDescent="0.2">
      <c r="B253" s="66" t="s">
        <v>139</v>
      </c>
      <c r="C253" s="51" t="s">
        <v>140</v>
      </c>
      <c r="D253" s="56">
        <v>4621464.75</v>
      </c>
      <c r="E253" s="56">
        <v>4621464.75</v>
      </c>
      <c r="F253" s="56">
        <v>57294.770000000004</v>
      </c>
      <c r="G253" s="56">
        <v>129854.75</v>
      </c>
      <c r="H253" s="56">
        <v>0</v>
      </c>
      <c r="I253" s="56">
        <f t="shared" si="47"/>
        <v>129854.75</v>
      </c>
      <c r="J253" s="56">
        <f t="shared" si="48"/>
        <v>4491610</v>
      </c>
      <c r="K253" s="57">
        <f t="shared" si="49"/>
        <v>0.97190181965577038</v>
      </c>
      <c r="L253" s="57">
        <f t="shared" si="50"/>
        <v>-0.98760246521408612</v>
      </c>
      <c r="M253" s="57">
        <f t="shared" si="51"/>
        <v>-0.88760727862308153</v>
      </c>
      <c r="R253" s="53"/>
      <c r="S253" s="53"/>
      <c r="T253" s="53"/>
      <c r="U253" s="53"/>
      <c r="V253" s="53"/>
    </row>
    <row r="254" spans="1:22" s="51" customFormat="1" x14ac:dyDescent="0.2">
      <c r="B254" s="66" t="s">
        <v>141</v>
      </c>
      <c r="C254" s="51" t="s">
        <v>142</v>
      </c>
      <c r="D254" s="56">
        <v>1703483</v>
      </c>
      <c r="E254" s="56">
        <v>1703483</v>
      </c>
      <c r="F254" s="56">
        <v>12537.5</v>
      </c>
      <c r="G254" s="56">
        <v>42543.75</v>
      </c>
      <c r="H254" s="56">
        <v>0</v>
      </c>
      <c r="I254" s="56">
        <f t="shared" si="47"/>
        <v>42543.75</v>
      </c>
      <c r="J254" s="56">
        <f t="shared" si="48"/>
        <v>1660939.25</v>
      </c>
      <c r="K254" s="57">
        <f t="shared" si="49"/>
        <v>0.97502543318600776</v>
      </c>
      <c r="L254" s="57">
        <f t="shared" si="50"/>
        <v>-0.99264007917895281</v>
      </c>
      <c r="M254" s="57">
        <f t="shared" si="51"/>
        <v>-0.90010173274403094</v>
      </c>
      <c r="R254" s="53"/>
      <c r="S254" s="53"/>
      <c r="T254" s="53"/>
      <c r="U254" s="53"/>
      <c r="V254" s="53"/>
    </row>
    <row r="255" spans="1:22" s="51" customFormat="1" x14ac:dyDescent="0.2">
      <c r="B255" s="66" t="s">
        <v>143</v>
      </c>
      <c r="C255" s="51" t="s">
        <v>144</v>
      </c>
      <c r="D255" s="56">
        <v>0</v>
      </c>
      <c r="E255" s="56">
        <v>-3688.5</v>
      </c>
      <c r="F255" s="56">
        <v>0</v>
      </c>
      <c r="G255" s="56">
        <v>0</v>
      </c>
      <c r="H255" s="56">
        <v>0</v>
      </c>
      <c r="I255" s="56">
        <f t="shared" si="47"/>
        <v>0</v>
      </c>
      <c r="J255" s="56">
        <f t="shared" si="48"/>
        <v>-3688.5</v>
      </c>
      <c r="K255" s="57">
        <f t="shared" si="49"/>
        <v>1</v>
      </c>
      <c r="L255" s="57">
        <f t="shared" si="50"/>
        <v>-1</v>
      </c>
      <c r="M255" s="57">
        <f t="shared" si="51"/>
        <v>-1</v>
      </c>
      <c r="R255" s="53"/>
      <c r="S255" s="53"/>
      <c r="T255" s="53"/>
      <c r="U255" s="53"/>
      <c r="V255" s="53"/>
    </row>
    <row r="256" spans="1:22" s="51" customFormat="1" x14ac:dyDescent="0.2">
      <c r="B256" s="66" t="s">
        <v>573</v>
      </c>
      <c r="C256" s="51" t="s">
        <v>574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47"/>
        <v>0</v>
      </c>
      <c r="J256" s="56">
        <f t="shared" si="48"/>
        <v>0</v>
      </c>
      <c r="K256" s="57" t="str">
        <f t="shared" si="49"/>
        <v>NA</v>
      </c>
      <c r="L256" s="57" t="str">
        <f t="shared" si="50"/>
        <v>NA</v>
      </c>
      <c r="M256" s="57" t="str">
        <f t="shared" si="51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147</v>
      </c>
      <c r="C257" s="51" t="s">
        <v>148</v>
      </c>
      <c r="D257" s="56">
        <v>4719025</v>
      </c>
      <c r="E257" s="56">
        <v>4719025</v>
      </c>
      <c r="F257" s="56">
        <v>158855.99</v>
      </c>
      <c r="G257" s="56">
        <v>451389.33</v>
      </c>
      <c r="H257" s="56">
        <v>0</v>
      </c>
      <c r="I257" s="56">
        <f t="shared" si="47"/>
        <v>451389.33</v>
      </c>
      <c r="J257" s="56">
        <f t="shared" si="48"/>
        <v>4267635.67</v>
      </c>
      <c r="K257" s="57">
        <f t="shared" si="49"/>
        <v>0.90434690852453625</v>
      </c>
      <c r="L257" s="57">
        <f t="shared" si="50"/>
        <v>-0.96633711624752994</v>
      </c>
      <c r="M257" s="57">
        <f t="shared" si="51"/>
        <v>-0.61738763409814523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149</v>
      </c>
      <c r="C258" s="51" t="s">
        <v>150</v>
      </c>
      <c r="D258" s="56">
        <v>0</v>
      </c>
      <c r="E258" s="56">
        <v>0</v>
      </c>
      <c r="F258" s="56">
        <v>21339.570000000003</v>
      </c>
      <c r="G258" s="56">
        <v>52846.160000000018</v>
      </c>
      <c r="H258" s="56">
        <v>0</v>
      </c>
      <c r="I258" s="56">
        <f t="shared" si="47"/>
        <v>52846.160000000018</v>
      </c>
      <c r="J258" s="56">
        <f t="shared" si="48"/>
        <v>-52846.160000000018</v>
      </c>
      <c r="K258" s="57" t="str">
        <f t="shared" si="49"/>
        <v>NA</v>
      </c>
      <c r="L258" s="57" t="str">
        <f t="shared" si="50"/>
        <v>NA</v>
      </c>
      <c r="M258" s="57" t="str">
        <f t="shared" si="51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151</v>
      </c>
      <c r="C259" s="51" t="s">
        <v>152</v>
      </c>
      <c r="D259" s="56">
        <v>4580710.3899999997</v>
      </c>
      <c r="E259" s="56">
        <v>4580710.3899999997</v>
      </c>
      <c r="F259" s="56">
        <v>221525.15000000002</v>
      </c>
      <c r="G259" s="56">
        <v>622901.78</v>
      </c>
      <c r="H259" s="56">
        <v>0</v>
      </c>
      <c r="I259" s="56">
        <f t="shared" si="47"/>
        <v>622901.78</v>
      </c>
      <c r="J259" s="56">
        <f t="shared" si="48"/>
        <v>3957808.6099999994</v>
      </c>
      <c r="K259" s="57">
        <f t="shared" si="49"/>
        <v>0.86401633655778876</v>
      </c>
      <c r="L259" s="57">
        <f t="shared" si="50"/>
        <v>-0.95163956436023445</v>
      </c>
      <c r="M259" s="57">
        <f t="shared" si="51"/>
        <v>-0.45606534623115513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155</v>
      </c>
      <c r="C260" s="51" t="s">
        <v>156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47"/>
        <v>0</v>
      </c>
      <c r="J260" s="56">
        <f t="shared" si="48"/>
        <v>0</v>
      </c>
      <c r="K260" s="57" t="str">
        <f t="shared" si="49"/>
        <v>NA</v>
      </c>
      <c r="L260" s="57" t="str">
        <f t="shared" si="50"/>
        <v>NA</v>
      </c>
      <c r="M260" s="57" t="str">
        <f t="shared" si="51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289</v>
      </c>
      <c r="C261" s="51" t="s">
        <v>290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47"/>
        <v>0</v>
      </c>
      <c r="J261" s="56">
        <f t="shared" si="48"/>
        <v>0</v>
      </c>
      <c r="K261" s="57" t="str">
        <f t="shared" si="49"/>
        <v>NA</v>
      </c>
      <c r="L261" s="57" t="str">
        <f t="shared" si="50"/>
        <v>NA</v>
      </c>
      <c r="M261" s="57" t="str">
        <f t="shared" si="51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165</v>
      </c>
      <c r="C262" s="51" t="s">
        <v>166</v>
      </c>
      <c r="D262" s="56">
        <v>0</v>
      </c>
      <c r="E262" s="56">
        <v>0</v>
      </c>
      <c r="F262" s="56">
        <v>278.18</v>
      </c>
      <c r="G262" s="56">
        <v>834.54</v>
      </c>
      <c r="H262" s="56">
        <v>0</v>
      </c>
      <c r="I262" s="56">
        <f t="shared" si="47"/>
        <v>834.54</v>
      </c>
      <c r="J262" s="56">
        <f t="shared" si="48"/>
        <v>-834.54</v>
      </c>
      <c r="K262" s="57" t="str">
        <f t="shared" si="49"/>
        <v>NA</v>
      </c>
      <c r="L262" s="57" t="str">
        <f t="shared" si="50"/>
        <v>NA</v>
      </c>
      <c r="M262" s="57" t="str">
        <f t="shared" si="51"/>
        <v>NA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167</v>
      </c>
      <c r="C263" s="51" t="s">
        <v>168</v>
      </c>
      <c r="D263" s="56">
        <v>592737.67000000004</v>
      </c>
      <c r="E263" s="56">
        <v>592737.67000000004</v>
      </c>
      <c r="F263" s="56">
        <v>25285.91</v>
      </c>
      <c r="G263" s="56">
        <v>54060.439999999988</v>
      </c>
      <c r="H263" s="56">
        <v>0</v>
      </c>
      <c r="I263" s="56">
        <f t="shared" si="47"/>
        <v>54060.439999999988</v>
      </c>
      <c r="J263" s="56">
        <f t="shared" si="48"/>
        <v>538677.2300000001</v>
      </c>
      <c r="K263" s="57">
        <f t="shared" si="49"/>
        <v>0.90879533605481844</v>
      </c>
      <c r="L263" s="57">
        <f t="shared" si="50"/>
        <v>-0.95734047070097628</v>
      </c>
      <c r="M263" s="57">
        <f t="shared" si="51"/>
        <v>-0.63518134421927341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169</v>
      </c>
      <c r="C264" s="51" t="s">
        <v>170</v>
      </c>
      <c r="D264" s="56">
        <v>1615253.9</v>
      </c>
      <c r="E264" s="56">
        <v>2136143</v>
      </c>
      <c r="F264" s="56">
        <v>71815.95</v>
      </c>
      <c r="G264" s="56">
        <v>199299.28</v>
      </c>
      <c r="H264" s="56">
        <v>421740.3</v>
      </c>
      <c r="I264" s="56">
        <f t="shared" si="47"/>
        <v>621039.57999999996</v>
      </c>
      <c r="J264" s="56">
        <f t="shared" si="48"/>
        <v>1515103.42</v>
      </c>
      <c r="K264" s="57">
        <f t="shared" si="49"/>
        <v>0.70927059658459191</v>
      </c>
      <c r="L264" s="57">
        <f t="shared" si="50"/>
        <v>-0.96638055130204303</v>
      </c>
      <c r="M264" s="57">
        <f t="shared" si="51"/>
        <v>-0.6268053590045235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291</v>
      </c>
      <c r="C265" s="51" t="s">
        <v>292</v>
      </c>
      <c r="D265" s="56">
        <v>23500000</v>
      </c>
      <c r="E265" s="56">
        <v>23188774.010000002</v>
      </c>
      <c r="F265" s="56">
        <v>22500000</v>
      </c>
      <c r="G265" s="56">
        <v>22204774.010000002</v>
      </c>
      <c r="H265" s="56">
        <v>0</v>
      </c>
      <c r="I265" s="56">
        <f t="shared" si="47"/>
        <v>22204774.010000002</v>
      </c>
      <c r="J265" s="56">
        <f t="shared" si="48"/>
        <v>984000</v>
      </c>
      <c r="K265" s="57">
        <f t="shared" si="49"/>
        <v>4.2434326177643401E-2</v>
      </c>
      <c r="L265" s="57">
        <f t="shared" si="50"/>
        <v>-2.9702907523397853E-2</v>
      </c>
      <c r="M265" s="57">
        <f t="shared" si="51"/>
        <v>2.8302626952894263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171</v>
      </c>
      <c r="C266" s="51" t="s">
        <v>172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f t="shared" si="47"/>
        <v>0</v>
      </c>
      <c r="J266" s="56">
        <f t="shared" si="48"/>
        <v>0</v>
      </c>
      <c r="K266" s="57" t="str">
        <f t="shared" si="49"/>
        <v>NA</v>
      </c>
      <c r="L266" s="57" t="str">
        <f t="shared" si="50"/>
        <v>NA</v>
      </c>
      <c r="M266" s="57" t="str">
        <f t="shared" si="51"/>
        <v>NA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293</v>
      </c>
      <c r="C267" s="51" t="s">
        <v>294</v>
      </c>
      <c r="D267" s="56">
        <v>336000</v>
      </c>
      <c r="E267" s="56">
        <v>336500</v>
      </c>
      <c r="F267" s="56">
        <v>0</v>
      </c>
      <c r="G267" s="56">
        <v>122662</v>
      </c>
      <c r="H267" s="56">
        <v>82134</v>
      </c>
      <c r="I267" s="56">
        <f t="shared" si="47"/>
        <v>204796</v>
      </c>
      <c r="J267" s="56">
        <f t="shared" si="48"/>
        <v>131704</v>
      </c>
      <c r="K267" s="57">
        <f t="shared" si="49"/>
        <v>0.39139375928677561</v>
      </c>
      <c r="L267" s="57">
        <f t="shared" si="50"/>
        <v>-1</v>
      </c>
      <c r="M267" s="57">
        <f t="shared" si="51"/>
        <v>0.45809212481426448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251</v>
      </c>
      <c r="C268" s="51" t="s">
        <v>252</v>
      </c>
      <c r="D268" s="56">
        <v>3000000</v>
      </c>
      <c r="E268" s="56">
        <v>3000000</v>
      </c>
      <c r="F268" s="56">
        <v>0</v>
      </c>
      <c r="G268" s="56">
        <v>376395.24</v>
      </c>
      <c r="H268" s="56">
        <v>2600000</v>
      </c>
      <c r="I268" s="56">
        <f t="shared" si="47"/>
        <v>2976395.24</v>
      </c>
      <c r="J268" s="56">
        <f t="shared" si="48"/>
        <v>23604.759999999776</v>
      </c>
      <c r="K268" s="57">
        <f t="shared" si="49"/>
        <v>7.868253333333259E-3</v>
      </c>
      <c r="L268" s="57">
        <f t="shared" si="50"/>
        <v>-1</v>
      </c>
      <c r="M268" s="57">
        <f t="shared" si="51"/>
        <v>-0.49813968000000003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181</v>
      </c>
      <c r="C269" s="51" t="s">
        <v>182</v>
      </c>
      <c r="D269" s="56">
        <v>8000</v>
      </c>
      <c r="E269" s="56">
        <v>8000</v>
      </c>
      <c r="F269" s="56">
        <v>376.27</v>
      </c>
      <c r="G269" s="56">
        <v>7892.27</v>
      </c>
      <c r="H269" s="56">
        <v>0</v>
      </c>
      <c r="I269" s="56">
        <f t="shared" si="47"/>
        <v>7892.27</v>
      </c>
      <c r="J269" s="56">
        <f t="shared" si="48"/>
        <v>107.72999999999956</v>
      </c>
      <c r="K269" s="57">
        <f t="shared" si="49"/>
        <v>1.3466249999999945E-2</v>
      </c>
      <c r="L269" s="57">
        <f t="shared" si="50"/>
        <v>-0.9529662499999999</v>
      </c>
      <c r="M269" s="57">
        <f t="shared" si="51"/>
        <v>2.9461350000000004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259</v>
      </c>
      <c r="C270" s="51" t="s">
        <v>260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ref="I270:I383" si="57">SUM(G270:H270)</f>
        <v>0</v>
      </c>
      <c r="J270" s="56">
        <f t="shared" ref="J270:J383" si="58">E270-I270</f>
        <v>0</v>
      </c>
      <c r="K270" s="57" t="str">
        <f t="shared" ref="K270:K383" si="59">IF(E270=0,"NA",J270/E270)</f>
        <v>NA</v>
      </c>
      <c r="L270" s="57" t="str">
        <f t="shared" ref="L270:L383" si="60">IF(E270=0,"NA",(  ( F270 - (E270/$L$6)) / (E270/$L$6)))</f>
        <v>NA</v>
      </c>
      <c r="M270" s="57" t="str">
        <f t="shared" ref="M270:M383" si="61">IF(E270=0,"NA",(  ( G270 - ($M$6*(E270/12))) / ($M$6*(E270/12))))</f>
        <v>NA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183</v>
      </c>
      <c r="C271" s="51" t="s">
        <v>184</v>
      </c>
      <c r="D271" s="56">
        <v>5806</v>
      </c>
      <c r="E271" s="56">
        <v>5756</v>
      </c>
      <c r="F271" s="56">
        <v>35</v>
      </c>
      <c r="G271" s="56">
        <v>35.69</v>
      </c>
      <c r="H271" s="56">
        <v>0</v>
      </c>
      <c r="I271" s="56">
        <f t="shared" si="57"/>
        <v>35.69</v>
      </c>
      <c r="J271" s="56">
        <f t="shared" si="58"/>
        <v>5720.31</v>
      </c>
      <c r="K271" s="57">
        <f t="shared" si="59"/>
        <v>0.99379951355107721</v>
      </c>
      <c r="L271" s="57">
        <f t="shared" si="60"/>
        <v>-0.99391938846421124</v>
      </c>
      <c r="M271" s="57">
        <f t="shared" si="61"/>
        <v>-0.9751980542043085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185</v>
      </c>
      <c r="C272" s="51" t="s">
        <v>186</v>
      </c>
      <c r="D272" s="56">
        <v>14000</v>
      </c>
      <c r="E272" s="56">
        <v>12900</v>
      </c>
      <c r="F272" s="56">
        <v>330</v>
      </c>
      <c r="G272" s="56">
        <v>330</v>
      </c>
      <c r="H272" s="56">
        <v>0</v>
      </c>
      <c r="I272" s="56">
        <f t="shared" si="57"/>
        <v>330</v>
      </c>
      <c r="J272" s="56">
        <f t="shared" si="58"/>
        <v>12570</v>
      </c>
      <c r="K272" s="57">
        <f t="shared" si="59"/>
        <v>0.97441860465116281</v>
      </c>
      <c r="L272" s="57">
        <f t="shared" si="60"/>
        <v>-0.97441860465116281</v>
      </c>
      <c r="M272" s="57">
        <f t="shared" si="61"/>
        <v>-0.89767441860465114</v>
      </c>
      <c r="R272" s="53"/>
      <c r="S272" s="53"/>
      <c r="T272" s="53"/>
      <c r="U272" s="53"/>
      <c r="V272" s="53"/>
    </row>
    <row r="273" spans="2:22" s="51" customFormat="1" x14ac:dyDescent="0.2">
      <c r="B273" s="66" t="s">
        <v>193</v>
      </c>
      <c r="C273" s="51" t="s">
        <v>194</v>
      </c>
      <c r="D273" s="56">
        <v>57850</v>
      </c>
      <c r="E273" s="56">
        <v>89850</v>
      </c>
      <c r="F273" s="56">
        <v>7317.0199999999995</v>
      </c>
      <c r="G273" s="56">
        <v>10981.26</v>
      </c>
      <c r="H273" s="56">
        <v>0</v>
      </c>
      <c r="I273" s="56">
        <f t="shared" si="57"/>
        <v>10981.26</v>
      </c>
      <c r="J273" s="56">
        <f t="shared" si="58"/>
        <v>78868.740000000005</v>
      </c>
      <c r="K273" s="57">
        <f t="shared" si="59"/>
        <v>0.87778230383973299</v>
      </c>
      <c r="L273" s="57">
        <f t="shared" si="60"/>
        <v>-0.91856405119643847</v>
      </c>
      <c r="M273" s="57">
        <f t="shared" si="61"/>
        <v>-0.51112921535893152</v>
      </c>
      <c r="R273" s="53"/>
      <c r="S273" s="53"/>
      <c r="T273" s="53"/>
      <c r="U273" s="53"/>
      <c r="V273" s="53"/>
    </row>
    <row r="274" spans="2:22" s="51" customFormat="1" x14ac:dyDescent="0.2">
      <c r="B274" s="66" t="s">
        <v>295</v>
      </c>
      <c r="C274" s="51" t="s">
        <v>296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57"/>
        <v>0</v>
      </c>
      <c r="J274" s="56">
        <f t="shared" si="58"/>
        <v>0</v>
      </c>
      <c r="K274" s="57" t="str">
        <f t="shared" si="59"/>
        <v>NA</v>
      </c>
      <c r="L274" s="57" t="str">
        <f t="shared" si="60"/>
        <v>NA</v>
      </c>
      <c r="M274" s="57" t="str">
        <f t="shared" si="61"/>
        <v>NA</v>
      </c>
      <c r="R274" s="53"/>
      <c r="S274" s="53"/>
      <c r="T274" s="53"/>
      <c r="U274" s="53"/>
      <c r="V274" s="53"/>
    </row>
    <row r="275" spans="2:22" s="51" customFormat="1" x14ac:dyDescent="0.2">
      <c r="B275" s="66" t="s">
        <v>297</v>
      </c>
      <c r="C275" s="51" t="s">
        <v>298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57"/>
        <v>0</v>
      </c>
      <c r="J275" s="56">
        <f t="shared" si="58"/>
        <v>0</v>
      </c>
      <c r="K275" s="57" t="str">
        <f t="shared" si="59"/>
        <v>NA</v>
      </c>
      <c r="L275" s="57" t="str">
        <f t="shared" si="60"/>
        <v>NA</v>
      </c>
      <c r="M275" s="57" t="str">
        <f t="shared" si="61"/>
        <v>NA</v>
      </c>
      <c r="R275" s="53"/>
      <c r="S275" s="53"/>
      <c r="T275" s="53"/>
      <c r="U275" s="53"/>
      <c r="V275" s="53"/>
    </row>
    <row r="276" spans="2:22" s="51" customFormat="1" x14ac:dyDescent="0.2">
      <c r="B276" s="66" t="s">
        <v>299</v>
      </c>
      <c r="C276" s="51" t="s">
        <v>300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57"/>
        <v>0</v>
      </c>
      <c r="J276" s="56">
        <f t="shared" si="58"/>
        <v>0</v>
      </c>
      <c r="K276" s="57" t="str">
        <f t="shared" si="59"/>
        <v>NA</v>
      </c>
      <c r="L276" s="57" t="str">
        <f t="shared" si="60"/>
        <v>NA</v>
      </c>
      <c r="M276" s="57" t="str">
        <f t="shared" si="61"/>
        <v>NA</v>
      </c>
      <c r="R276" s="53"/>
      <c r="S276" s="53"/>
      <c r="T276" s="53"/>
      <c r="U276" s="53"/>
      <c r="V276" s="53"/>
    </row>
    <row r="277" spans="2:22" s="51" customFormat="1" x14ac:dyDescent="0.2">
      <c r="B277" s="66" t="s">
        <v>301</v>
      </c>
      <c r="C277" s="51" t="s">
        <v>302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57"/>
        <v>0</v>
      </c>
      <c r="J277" s="56">
        <f t="shared" si="58"/>
        <v>0</v>
      </c>
      <c r="K277" s="57" t="str">
        <f t="shared" si="59"/>
        <v>NA</v>
      </c>
      <c r="L277" s="57" t="str">
        <f t="shared" si="60"/>
        <v>NA</v>
      </c>
      <c r="M277" s="57" t="str">
        <f t="shared" si="61"/>
        <v>NA</v>
      </c>
      <c r="R277" s="53"/>
      <c r="S277" s="53"/>
      <c r="T277" s="53"/>
      <c r="U277" s="53"/>
      <c r="V277" s="53"/>
    </row>
    <row r="278" spans="2:22" s="51" customFormat="1" x14ac:dyDescent="0.2">
      <c r="B278" s="66" t="s">
        <v>303</v>
      </c>
      <c r="C278" s="51" t="s">
        <v>304</v>
      </c>
      <c r="D278" s="56">
        <v>8000</v>
      </c>
      <c r="E278" s="56">
        <v>8000</v>
      </c>
      <c r="F278" s="56">
        <v>1837.38</v>
      </c>
      <c r="G278" s="56">
        <v>1837.38</v>
      </c>
      <c r="H278" s="56">
        <v>0</v>
      </c>
      <c r="I278" s="56">
        <f t="shared" si="57"/>
        <v>1837.38</v>
      </c>
      <c r="J278" s="56">
        <f t="shared" si="58"/>
        <v>6162.62</v>
      </c>
      <c r="K278" s="57">
        <f t="shared" si="59"/>
        <v>0.77032749999999994</v>
      </c>
      <c r="L278" s="57">
        <f t="shared" si="60"/>
        <v>-0.77032749999999994</v>
      </c>
      <c r="M278" s="57">
        <f t="shared" si="61"/>
        <v>-8.1309999999999952E-2</v>
      </c>
      <c r="R278" s="53"/>
      <c r="S278" s="53"/>
      <c r="T278" s="53"/>
      <c r="U278" s="53"/>
      <c r="V278" s="53"/>
    </row>
    <row r="279" spans="2:22" s="51" customFormat="1" x14ac:dyDescent="0.2">
      <c r="B279" s="66" t="s">
        <v>305</v>
      </c>
      <c r="C279" s="51" t="s">
        <v>306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57"/>
        <v>0</v>
      </c>
      <c r="J279" s="56">
        <f t="shared" si="58"/>
        <v>0</v>
      </c>
      <c r="K279" s="57" t="str">
        <f t="shared" si="59"/>
        <v>NA</v>
      </c>
      <c r="L279" s="57" t="str">
        <f t="shared" si="60"/>
        <v>NA</v>
      </c>
      <c r="M279" s="57" t="str">
        <f t="shared" si="61"/>
        <v>NA</v>
      </c>
      <c r="R279" s="53"/>
      <c r="S279" s="53"/>
      <c r="T279" s="53"/>
      <c r="U279" s="53"/>
      <c r="V279" s="53"/>
    </row>
    <row r="280" spans="2:22" s="51" customFormat="1" x14ac:dyDescent="0.2">
      <c r="B280" s="66" t="s">
        <v>307</v>
      </c>
      <c r="C280" s="51" t="s">
        <v>308</v>
      </c>
      <c r="D280" s="56">
        <v>8000</v>
      </c>
      <c r="E280" s="56">
        <v>8000</v>
      </c>
      <c r="F280" s="56">
        <v>5590.83</v>
      </c>
      <c r="G280" s="56">
        <v>6121.67</v>
      </c>
      <c r="H280" s="56">
        <v>0</v>
      </c>
      <c r="I280" s="56">
        <f t="shared" si="57"/>
        <v>6121.67</v>
      </c>
      <c r="J280" s="56">
        <f t="shared" si="58"/>
        <v>1878.33</v>
      </c>
      <c r="K280" s="57">
        <f t="shared" si="59"/>
        <v>0.23479124999999998</v>
      </c>
      <c r="L280" s="57">
        <f t="shared" si="60"/>
        <v>-0.30114625</v>
      </c>
      <c r="M280" s="57">
        <f t="shared" si="61"/>
        <v>2.060835</v>
      </c>
      <c r="R280" s="53"/>
      <c r="S280" s="53"/>
      <c r="T280" s="53"/>
      <c r="U280" s="53"/>
      <c r="V280" s="53"/>
    </row>
    <row r="281" spans="2:22" s="51" customFormat="1" x14ac:dyDescent="0.2">
      <c r="B281" s="66" t="s">
        <v>309</v>
      </c>
      <c r="C281" s="51" t="s">
        <v>310</v>
      </c>
      <c r="D281" s="56">
        <v>8000</v>
      </c>
      <c r="E281" s="56">
        <v>8000</v>
      </c>
      <c r="F281" s="56">
        <v>0</v>
      </c>
      <c r="G281" s="56">
        <v>854.37</v>
      </c>
      <c r="H281" s="56">
        <v>0</v>
      </c>
      <c r="I281" s="56">
        <f t="shared" si="57"/>
        <v>854.37</v>
      </c>
      <c r="J281" s="56">
        <f t="shared" si="58"/>
        <v>7145.63</v>
      </c>
      <c r="K281" s="57">
        <f t="shared" si="59"/>
        <v>0.89320374999999996</v>
      </c>
      <c r="L281" s="57">
        <f t="shared" si="60"/>
        <v>-1</v>
      </c>
      <c r="M281" s="57">
        <f t="shared" si="61"/>
        <v>-0.57281500000000007</v>
      </c>
      <c r="R281" s="53"/>
      <c r="S281" s="53"/>
      <c r="T281" s="53"/>
      <c r="U281" s="53"/>
      <c r="V281" s="53"/>
    </row>
    <row r="282" spans="2:22" s="51" customFormat="1" x14ac:dyDescent="0.2">
      <c r="B282" s="66" t="s">
        <v>311</v>
      </c>
      <c r="C282" s="51" t="s">
        <v>312</v>
      </c>
      <c r="D282" s="56">
        <v>8000</v>
      </c>
      <c r="E282" s="56">
        <v>8000</v>
      </c>
      <c r="F282" s="56">
        <v>4988.8599999999997</v>
      </c>
      <c r="G282" s="56">
        <v>5252.38</v>
      </c>
      <c r="H282" s="56">
        <v>0</v>
      </c>
      <c r="I282" s="56">
        <f t="shared" si="57"/>
        <v>5252.38</v>
      </c>
      <c r="J282" s="56">
        <f t="shared" si="58"/>
        <v>2747.62</v>
      </c>
      <c r="K282" s="57">
        <f t="shared" si="59"/>
        <v>0.34345249999999999</v>
      </c>
      <c r="L282" s="57">
        <f t="shared" si="60"/>
        <v>-0.37639250000000002</v>
      </c>
      <c r="M282" s="57">
        <f t="shared" si="61"/>
        <v>1.62619</v>
      </c>
      <c r="R282" s="53"/>
      <c r="S282" s="53"/>
      <c r="T282" s="53"/>
      <c r="U282" s="53"/>
      <c r="V282" s="53"/>
    </row>
    <row r="283" spans="2:22" s="51" customFormat="1" x14ac:dyDescent="0.2">
      <c r="B283" s="66" t="s">
        <v>313</v>
      </c>
      <c r="C283" s="51" t="s">
        <v>314</v>
      </c>
      <c r="D283" s="56">
        <v>8000</v>
      </c>
      <c r="E283" s="56">
        <v>8000</v>
      </c>
      <c r="F283" s="56">
        <v>0</v>
      </c>
      <c r="G283" s="56">
        <v>0</v>
      </c>
      <c r="H283" s="56">
        <v>0</v>
      </c>
      <c r="I283" s="56">
        <f t="shared" si="57"/>
        <v>0</v>
      </c>
      <c r="J283" s="56">
        <f t="shared" si="58"/>
        <v>8000</v>
      </c>
      <c r="K283" s="57">
        <f t="shared" si="59"/>
        <v>1</v>
      </c>
      <c r="L283" s="57">
        <f t="shared" si="60"/>
        <v>-1</v>
      </c>
      <c r="M283" s="57">
        <f t="shared" si="61"/>
        <v>-1</v>
      </c>
      <c r="R283" s="53"/>
      <c r="S283" s="53"/>
      <c r="T283" s="53"/>
      <c r="U283" s="53"/>
      <c r="V283" s="53"/>
    </row>
    <row r="284" spans="2:22" s="51" customFormat="1" x14ac:dyDescent="0.2">
      <c r="B284" s="66" t="s">
        <v>315</v>
      </c>
      <c r="C284" s="51" t="s">
        <v>316</v>
      </c>
      <c r="D284" s="56">
        <v>8000</v>
      </c>
      <c r="E284" s="56">
        <v>8000</v>
      </c>
      <c r="F284" s="56">
        <v>1838.19</v>
      </c>
      <c r="G284" s="56">
        <v>2134.0100000000002</v>
      </c>
      <c r="H284" s="56">
        <v>0</v>
      </c>
      <c r="I284" s="56">
        <f t="shared" si="57"/>
        <v>2134.0100000000002</v>
      </c>
      <c r="J284" s="56">
        <f t="shared" si="58"/>
        <v>5865.99</v>
      </c>
      <c r="K284" s="57">
        <f t="shared" si="59"/>
        <v>0.73324875</v>
      </c>
      <c r="L284" s="57">
        <f t="shared" si="60"/>
        <v>-0.77022624999999989</v>
      </c>
      <c r="M284" s="57">
        <f t="shared" si="61"/>
        <v>6.7005000000000106E-2</v>
      </c>
      <c r="R284" s="53"/>
      <c r="S284" s="53"/>
      <c r="T284" s="53"/>
      <c r="U284" s="53"/>
      <c r="V284" s="53"/>
    </row>
    <row r="285" spans="2:22" s="51" customFormat="1" x14ac:dyDescent="0.2">
      <c r="B285" s="66" t="s">
        <v>317</v>
      </c>
      <c r="C285" s="51" t="s">
        <v>318</v>
      </c>
      <c r="D285" s="56">
        <v>8000</v>
      </c>
      <c r="E285" s="56">
        <v>8000</v>
      </c>
      <c r="F285" s="56">
        <v>0</v>
      </c>
      <c r="G285" s="56">
        <v>0</v>
      </c>
      <c r="H285" s="56">
        <v>0</v>
      </c>
      <c r="I285" s="56">
        <f t="shared" si="57"/>
        <v>0</v>
      </c>
      <c r="J285" s="56">
        <f t="shared" si="58"/>
        <v>8000</v>
      </c>
      <c r="K285" s="57">
        <f t="shared" si="59"/>
        <v>1</v>
      </c>
      <c r="L285" s="57">
        <f t="shared" si="60"/>
        <v>-1</v>
      </c>
      <c r="M285" s="57">
        <f t="shared" si="61"/>
        <v>-1</v>
      </c>
      <c r="R285" s="53"/>
      <c r="S285" s="53"/>
      <c r="T285" s="53"/>
      <c r="U285" s="53"/>
      <c r="V285" s="53"/>
    </row>
    <row r="286" spans="2:22" s="51" customFormat="1" x14ac:dyDescent="0.2">
      <c r="B286" s="66" t="s">
        <v>319</v>
      </c>
      <c r="C286" s="51" t="s">
        <v>320</v>
      </c>
      <c r="D286" s="56">
        <v>25956</v>
      </c>
      <c r="E286" s="56">
        <v>28756</v>
      </c>
      <c r="F286" s="56">
        <v>4259.3999999999996</v>
      </c>
      <c r="G286" s="56">
        <v>4259.3999999999996</v>
      </c>
      <c r="H286" s="56">
        <v>0</v>
      </c>
      <c r="I286" s="56">
        <f t="shared" si="57"/>
        <v>4259.3999999999996</v>
      </c>
      <c r="J286" s="56">
        <f t="shared" si="58"/>
        <v>24496.6</v>
      </c>
      <c r="K286" s="57">
        <f t="shared" si="59"/>
        <v>0.85187786896647655</v>
      </c>
      <c r="L286" s="57">
        <f t="shared" si="60"/>
        <v>-0.85187786896647655</v>
      </c>
      <c r="M286" s="57">
        <f t="shared" si="61"/>
        <v>-0.4075114758659063</v>
      </c>
      <c r="R286" s="53"/>
      <c r="S286" s="53"/>
      <c r="T286" s="53"/>
      <c r="U286" s="53"/>
      <c r="V286" s="53"/>
    </row>
    <row r="287" spans="2:22" s="51" customFormat="1" x14ac:dyDescent="0.2">
      <c r="B287" s="66" t="s">
        <v>201</v>
      </c>
      <c r="C287" s="51" t="s">
        <v>202</v>
      </c>
      <c r="D287" s="56">
        <v>369750</v>
      </c>
      <c r="E287" s="56">
        <v>465820.66</v>
      </c>
      <c r="F287" s="56">
        <v>7366.9</v>
      </c>
      <c r="G287" s="56">
        <v>30449.350000000002</v>
      </c>
      <c r="H287" s="56">
        <v>12654.969999999998</v>
      </c>
      <c r="I287" s="56">
        <f t="shared" si="57"/>
        <v>43104.32</v>
      </c>
      <c r="J287" s="56">
        <f t="shared" si="58"/>
        <v>422716.33999999997</v>
      </c>
      <c r="K287" s="57">
        <f t="shared" si="59"/>
        <v>0.90746584747872705</v>
      </c>
      <c r="L287" s="57">
        <f t="shared" si="60"/>
        <v>-0.98418511536177888</v>
      </c>
      <c r="M287" s="57">
        <f t="shared" si="61"/>
        <v>-0.73853156276924248</v>
      </c>
      <c r="R287" s="53"/>
      <c r="S287" s="53"/>
      <c r="T287" s="53"/>
      <c r="U287" s="53"/>
      <c r="V287" s="53"/>
    </row>
    <row r="288" spans="2:22" s="51" customFormat="1" x14ac:dyDescent="0.2">
      <c r="B288" s="66" t="s">
        <v>205</v>
      </c>
      <c r="C288" s="51" t="s">
        <v>206</v>
      </c>
      <c r="D288" s="56">
        <v>26150</v>
      </c>
      <c r="E288" s="56">
        <v>27590</v>
      </c>
      <c r="F288" s="56">
        <v>20.51</v>
      </c>
      <c r="G288" s="56">
        <v>512.96</v>
      </c>
      <c r="H288" s="56">
        <v>501.98</v>
      </c>
      <c r="I288" s="56">
        <f t="shared" si="57"/>
        <v>1014.94</v>
      </c>
      <c r="J288" s="56">
        <f t="shared" si="58"/>
        <v>26575.06</v>
      </c>
      <c r="K288" s="57">
        <f t="shared" si="59"/>
        <v>0.96321348314606747</v>
      </c>
      <c r="L288" s="57">
        <f t="shared" si="60"/>
        <v>-0.99925661471547667</v>
      </c>
      <c r="M288" s="57">
        <f t="shared" si="61"/>
        <v>-0.92563102573396161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207</v>
      </c>
      <c r="C289" s="51" t="s">
        <v>208</v>
      </c>
      <c r="D289" s="56">
        <v>77000</v>
      </c>
      <c r="E289" s="56">
        <v>77000</v>
      </c>
      <c r="F289" s="56">
        <v>18252.48</v>
      </c>
      <c r="G289" s="56">
        <v>18252.48</v>
      </c>
      <c r="H289" s="56">
        <v>48293.3</v>
      </c>
      <c r="I289" s="56">
        <f t="shared" si="57"/>
        <v>66545.78</v>
      </c>
      <c r="J289" s="56">
        <f t="shared" si="58"/>
        <v>10454.220000000001</v>
      </c>
      <c r="K289" s="57">
        <f t="shared" si="59"/>
        <v>0.13576909090909092</v>
      </c>
      <c r="L289" s="57">
        <f t="shared" si="60"/>
        <v>-0.7629548051948053</v>
      </c>
      <c r="M289" s="57">
        <f t="shared" si="61"/>
        <v>-5.1819220779220805E-2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209</v>
      </c>
      <c r="C290" s="51" t="s">
        <v>210</v>
      </c>
      <c r="D290" s="56">
        <v>139200</v>
      </c>
      <c r="E290" s="56">
        <v>154650</v>
      </c>
      <c r="F290" s="56">
        <v>0</v>
      </c>
      <c r="G290" s="56">
        <v>918</v>
      </c>
      <c r="H290" s="56">
        <v>13482.4</v>
      </c>
      <c r="I290" s="56">
        <f t="shared" si="57"/>
        <v>14400.4</v>
      </c>
      <c r="J290" s="56">
        <f t="shared" si="58"/>
        <v>140249.60000000001</v>
      </c>
      <c r="K290" s="57">
        <f t="shared" si="59"/>
        <v>0.90688393145813129</v>
      </c>
      <c r="L290" s="57">
        <f t="shared" si="60"/>
        <v>-1</v>
      </c>
      <c r="M290" s="57">
        <f t="shared" si="61"/>
        <v>-0.97625606207565474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213</v>
      </c>
      <c r="C291" s="51" t="s">
        <v>214</v>
      </c>
      <c r="D291" s="56">
        <v>188920</v>
      </c>
      <c r="E291" s="56">
        <v>237020</v>
      </c>
      <c r="F291" s="56">
        <v>0</v>
      </c>
      <c r="G291" s="56">
        <v>42256.28</v>
      </c>
      <c r="H291" s="56">
        <v>2535</v>
      </c>
      <c r="I291" s="56">
        <f t="shared" si="57"/>
        <v>44791.28</v>
      </c>
      <c r="J291" s="56">
        <f t="shared" si="58"/>
        <v>192228.72</v>
      </c>
      <c r="K291" s="57">
        <f t="shared" si="59"/>
        <v>0.81102320479284451</v>
      </c>
      <c r="L291" s="57">
        <f t="shared" si="60"/>
        <v>-1</v>
      </c>
      <c r="M291" s="57">
        <f t="shared" si="61"/>
        <v>-0.28687401907012067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215</v>
      </c>
      <c r="C292" s="51" t="s">
        <v>216</v>
      </c>
      <c r="D292" s="56">
        <v>15000</v>
      </c>
      <c r="E292" s="56">
        <v>15000</v>
      </c>
      <c r="F292" s="56">
        <v>488.88</v>
      </c>
      <c r="G292" s="56">
        <v>488.88</v>
      </c>
      <c r="H292" s="56">
        <v>0</v>
      </c>
      <c r="I292" s="56">
        <f t="shared" si="57"/>
        <v>488.88</v>
      </c>
      <c r="J292" s="56">
        <f t="shared" si="58"/>
        <v>14511.12</v>
      </c>
      <c r="K292" s="57">
        <f t="shared" si="59"/>
        <v>0.96740800000000005</v>
      </c>
      <c r="L292" s="57">
        <f t="shared" si="60"/>
        <v>-0.96740800000000005</v>
      </c>
      <c r="M292" s="57">
        <f t="shared" si="61"/>
        <v>-0.86963199999999996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221</v>
      </c>
      <c r="C293" s="51" t="s">
        <v>222</v>
      </c>
      <c r="D293" s="56">
        <v>20500</v>
      </c>
      <c r="E293" s="56">
        <v>20500</v>
      </c>
      <c r="F293" s="56">
        <v>0</v>
      </c>
      <c r="G293" s="56">
        <v>0</v>
      </c>
      <c r="H293" s="56">
        <v>1337.3</v>
      </c>
      <c r="I293" s="56">
        <f t="shared" si="57"/>
        <v>1337.3</v>
      </c>
      <c r="J293" s="56">
        <f t="shared" si="58"/>
        <v>19162.7</v>
      </c>
      <c r="K293" s="57">
        <f t="shared" si="59"/>
        <v>0.93476585365853659</v>
      </c>
      <c r="L293" s="57">
        <f t="shared" si="60"/>
        <v>-1</v>
      </c>
      <c r="M293" s="57">
        <f t="shared" si="61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227</v>
      </c>
      <c r="C294" s="51" t="s">
        <v>228</v>
      </c>
      <c r="D294" s="56">
        <v>6750</v>
      </c>
      <c r="E294" s="56">
        <v>6750</v>
      </c>
      <c r="F294" s="56">
        <v>0</v>
      </c>
      <c r="G294" s="56">
        <v>0</v>
      </c>
      <c r="H294" s="56">
        <v>0</v>
      </c>
      <c r="I294" s="56">
        <f t="shared" si="57"/>
        <v>0</v>
      </c>
      <c r="J294" s="56">
        <f t="shared" si="58"/>
        <v>6750</v>
      </c>
      <c r="K294" s="57">
        <f t="shared" si="59"/>
        <v>1</v>
      </c>
      <c r="L294" s="57">
        <f t="shared" si="60"/>
        <v>-1</v>
      </c>
      <c r="M294" s="57">
        <f t="shared" si="61"/>
        <v>-1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229</v>
      </c>
      <c r="C295" s="51" t="s">
        <v>230</v>
      </c>
      <c r="D295" s="56">
        <v>20400</v>
      </c>
      <c r="E295" s="56">
        <v>20400</v>
      </c>
      <c r="F295" s="56">
        <v>0</v>
      </c>
      <c r="G295" s="56">
        <v>0</v>
      </c>
      <c r="H295" s="56">
        <v>5196.55</v>
      </c>
      <c r="I295" s="56">
        <f t="shared" si="57"/>
        <v>5196.55</v>
      </c>
      <c r="J295" s="56">
        <f t="shared" si="58"/>
        <v>15203.45</v>
      </c>
      <c r="K295" s="57">
        <f t="shared" si="59"/>
        <v>0.74526715686274514</v>
      </c>
      <c r="L295" s="57">
        <f t="shared" si="60"/>
        <v>-1</v>
      </c>
      <c r="M295" s="57">
        <f t="shared" si="61"/>
        <v>-1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261</v>
      </c>
      <c r="C296" s="51" t="s">
        <v>262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57"/>
        <v>0</v>
      </c>
      <c r="J296" s="56">
        <f t="shared" si="58"/>
        <v>0</v>
      </c>
      <c r="K296" s="57" t="str">
        <f t="shared" si="59"/>
        <v>NA</v>
      </c>
      <c r="L296" s="57" t="str">
        <f t="shared" si="60"/>
        <v>NA</v>
      </c>
      <c r="M296" s="57" t="str">
        <f t="shared" si="61"/>
        <v>NA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231</v>
      </c>
      <c r="C297" s="51" t="s">
        <v>232</v>
      </c>
      <c r="D297" s="56">
        <v>301557.09999999998</v>
      </c>
      <c r="E297" s="56">
        <v>306057.09999999998</v>
      </c>
      <c r="F297" s="56">
        <v>6163</v>
      </c>
      <c r="G297" s="56">
        <v>224218.85</v>
      </c>
      <c r="H297" s="56">
        <v>9000</v>
      </c>
      <c r="I297" s="56">
        <f t="shared" si="57"/>
        <v>233218.85</v>
      </c>
      <c r="J297" s="56">
        <f t="shared" si="58"/>
        <v>72838.249999999971</v>
      </c>
      <c r="K297" s="57">
        <f t="shared" si="59"/>
        <v>0.23798908765717239</v>
      </c>
      <c r="L297" s="57">
        <f t="shared" si="60"/>
        <v>-0.97986323467091596</v>
      </c>
      <c r="M297" s="57">
        <f t="shared" si="61"/>
        <v>1.9304185395470326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321</v>
      </c>
      <c r="C298" s="51" t="s">
        <v>322</v>
      </c>
      <c r="D298" s="56">
        <v>20000</v>
      </c>
      <c r="E298" s="56">
        <v>20000</v>
      </c>
      <c r="F298" s="56">
        <v>0</v>
      </c>
      <c r="G298" s="56">
        <v>0</v>
      </c>
      <c r="H298" s="56">
        <v>0</v>
      </c>
      <c r="I298" s="56">
        <f t="shared" si="57"/>
        <v>0</v>
      </c>
      <c r="J298" s="56">
        <f t="shared" si="58"/>
        <v>20000</v>
      </c>
      <c r="K298" s="57">
        <f t="shared" si="59"/>
        <v>1</v>
      </c>
      <c r="L298" s="57">
        <f t="shared" si="60"/>
        <v>-1</v>
      </c>
      <c r="M298" s="57">
        <f t="shared" si="61"/>
        <v>-1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233</v>
      </c>
      <c r="C299" s="51" t="s">
        <v>234</v>
      </c>
      <c r="D299" s="56">
        <v>626200.15</v>
      </c>
      <c r="E299" s="56">
        <v>272700.15000000002</v>
      </c>
      <c r="F299" s="56">
        <v>0</v>
      </c>
      <c r="G299" s="56">
        <v>0</v>
      </c>
      <c r="H299" s="56">
        <v>0</v>
      </c>
      <c r="I299" s="56">
        <f t="shared" si="57"/>
        <v>0</v>
      </c>
      <c r="J299" s="56">
        <f t="shared" si="58"/>
        <v>272700.15000000002</v>
      </c>
      <c r="K299" s="57">
        <f t="shared" si="59"/>
        <v>1</v>
      </c>
      <c r="L299" s="57">
        <f t="shared" si="60"/>
        <v>-1</v>
      </c>
      <c r="M299" s="57">
        <f t="shared" si="61"/>
        <v>-1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323</v>
      </c>
      <c r="B300" s="71"/>
      <c r="C300" s="63"/>
      <c r="D300" s="64">
        <v>63618909.000000007</v>
      </c>
      <c r="E300" s="64">
        <v>64174513.210000008</v>
      </c>
      <c r="F300" s="64">
        <v>24478885.209999997</v>
      </c>
      <c r="G300" s="64">
        <v>27931867.100000009</v>
      </c>
      <c r="H300" s="64">
        <v>3196875.7999999993</v>
      </c>
      <c r="I300" s="64">
        <f t="shared" si="57"/>
        <v>31128742.90000001</v>
      </c>
      <c r="J300" s="64">
        <f t="shared" si="58"/>
        <v>33045770.309999999</v>
      </c>
      <c r="K300" s="65">
        <f t="shared" si="59"/>
        <v>0.51493604948530614</v>
      </c>
      <c r="L300" s="65">
        <f t="shared" si="60"/>
        <v>-0.61855752407662101</v>
      </c>
      <c r="M300" s="65">
        <f t="shared" si="61"/>
        <v>0.74099440434228458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324</v>
      </c>
      <c r="B301" s="66" t="s">
        <v>102</v>
      </c>
      <c r="C301" s="51" t="s">
        <v>103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57"/>
        <v>0</v>
      </c>
      <c r="J301" s="56">
        <f t="shared" si="58"/>
        <v>0</v>
      </c>
      <c r="K301" s="57" t="str">
        <f t="shared" si="59"/>
        <v>NA</v>
      </c>
      <c r="L301" s="57" t="str">
        <f t="shared" si="60"/>
        <v>NA</v>
      </c>
      <c r="M301" s="57" t="str">
        <f t="shared" si="61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104</v>
      </c>
      <c r="C302" s="51" t="s">
        <v>105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57"/>
        <v>0</v>
      </c>
      <c r="J302" s="56">
        <f t="shared" si="58"/>
        <v>0</v>
      </c>
      <c r="K302" s="57" t="str">
        <f t="shared" si="59"/>
        <v>NA</v>
      </c>
      <c r="L302" s="57" t="str">
        <f t="shared" si="60"/>
        <v>NA</v>
      </c>
      <c r="M302" s="57" t="str">
        <f t="shared" si="61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111</v>
      </c>
      <c r="C303" s="51" t="s">
        <v>112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57"/>
        <v>0</v>
      </c>
      <c r="J303" s="56">
        <f t="shared" si="58"/>
        <v>0</v>
      </c>
      <c r="K303" s="57" t="str">
        <f t="shared" si="59"/>
        <v>NA</v>
      </c>
      <c r="L303" s="57" t="str">
        <f t="shared" si="60"/>
        <v>NA</v>
      </c>
      <c r="M303" s="57" t="str">
        <f t="shared" si="61"/>
        <v>NA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115</v>
      </c>
      <c r="C304" s="51" t="s">
        <v>116</v>
      </c>
      <c r="D304" s="56">
        <v>16967556.279999964</v>
      </c>
      <c r="E304" s="56">
        <v>16967556.279999964</v>
      </c>
      <c r="F304" s="56">
        <v>1800345.1799999997</v>
      </c>
      <c r="G304" s="56">
        <v>4948860.4999999972</v>
      </c>
      <c r="H304" s="56">
        <v>0</v>
      </c>
      <c r="I304" s="56">
        <f t="shared" si="57"/>
        <v>4948860.4999999972</v>
      </c>
      <c r="J304" s="56">
        <f t="shared" si="58"/>
        <v>12018695.779999968</v>
      </c>
      <c r="K304" s="57">
        <f t="shared" si="59"/>
        <v>0.70833392750650082</v>
      </c>
      <c r="L304" s="57">
        <f t="shared" si="60"/>
        <v>-0.89389484553399678</v>
      </c>
      <c r="M304" s="57">
        <f t="shared" si="61"/>
        <v>0.16666428997399682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325</v>
      </c>
      <c r="C305" s="51" t="s">
        <v>326</v>
      </c>
      <c r="D305" s="56">
        <v>26251436.429999996</v>
      </c>
      <c r="E305" s="56">
        <v>26251436.429999996</v>
      </c>
      <c r="F305" s="56">
        <v>2794076.46</v>
      </c>
      <c r="G305" s="56">
        <v>5114677.8699999973</v>
      </c>
      <c r="H305" s="56">
        <v>0</v>
      </c>
      <c r="I305" s="56">
        <f t="shared" si="57"/>
        <v>5114677.8699999973</v>
      </c>
      <c r="J305" s="56">
        <f t="shared" si="58"/>
        <v>21136758.559999999</v>
      </c>
      <c r="K305" s="57">
        <f t="shared" si="59"/>
        <v>0.80516579031252655</v>
      </c>
      <c r="L305" s="57">
        <f t="shared" si="60"/>
        <v>-0.8935648162548947</v>
      </c>
      <c r="M305" s="57">
        <f t="shared" si="61"/>
        <v>-0.2206631612501064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119</v>
      </c>
      <c r="C306" s="51" t="s">
        <v>120</v>
      </c>
      <c r="D306" s="56">
        <v>5830731.3999999864</v>
      </c>
      <c r="E306" s="56">
        <v>5822841.3299999861</v>
      </c>
      <c r="F306" s="56">
        <v>2121341.71</v>
      </c>
      <c r="G306" s="56">
        <v>4144940.6199999996</v>
      </c>
      <c r="H306" s="56">
        <v>0</v>
      </c>
      <c r="I306" s="56">
        <f t="shared" si="57"/>
        <v>4144940.6199999996</v>
      </c>
      <c r="J306" s="56">
        <f t="shared" si="58"/>
        <v>1677900.7099999865</v>
      </c>
      <c r="K306" s="57">
        <f t="shared" si="59"/>
        <v>0.28815841183156377</v>
      </c>
      <c r="L306" s="57">
        <f t="shared" si="60"/>
        <v>-0.63568615564525355</v>
      </c>
      <c r="M306" s="57">
        <f t="shared" si="61"/>
        <v>1.8473663526737452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239</v>
      </c>
      <c r="C307" s="51" t="s">
        <v>240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57"/>
        <v>0</v>
      </c>
      <c r="J307" s="56">
        <f t="shared" si="58"/>
        <v>0</v>
      </c>
      <c r="K307" s="57" t="str">
        <f t="shared" si="59"/>
        <v>NA</v>
      </c>
      <c r="L307" s="57" t="str">
        <f t="shared" si="60"/>
        <v>NA</v>
      </c>
      <c r="M307" s="57" t="str">
        <f t="shared" si="61"/>
        <v>NA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327</v>
      </c>
      <c r="C308" s="51" t="s">
        <v>328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57"/>
        <v>0</v>
      </c>
      <c r="J308" s="56">
        <f t="shared" si="58"/>
        <v>0</v>
      </c>
      <c r="K308" s="57" t="str">
        <f t="shared" si="59"/>
        <v>NA</v>
      </c>
      <c r="L308" s="57" t="str">
        <f t="shared" si="60"/>
        <v>NA</v>
      </c>
      <c r="M308" s="57" t="str">
        <f t="shared" si="61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137</v>
      </c>
      <c r="C309" s="51" t="s">
        <v>138</v>
      </c>
      <c r="D309" s="56">
        <v>101436</v>
      </c>
      <c r="E309" s="56">
        <v>101436</v>
      </c>
      <c r="F309" s="56">
        <v>12473.42</v>
      </c>
      <c r="G309" s="56">
        <v>33420.26</v>
      </c>
      <c r="H309" s="56">
        <v>0</v>
      </c>
      <c r="I309" s="56">
        <f t="shared" si="57"/>
        <v>33420.26</v>
      </c>
      <c r="J309" s="56">
        <f t="shared" si="58"/>
        <v>68015.739999999991</v>
      </c>
      <c r="K309" s="57">
        <f t="shared" si="59"/>
        <v>0.67052860917228585</v>
      </c>
      <c r="L309" s="57">
        <f t="shared" si="60"/>
        <v>-0.87703162585275452</v>
      </c>
      <c r="M309" s="57">
        <f t="shared" si="61"/>
        <v>0.31788556331085621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141</v>
      </c>
      <c r="C310" s="51" t="s">
        <v>142</v>
      </c>
      <c r="D310" s="56">
        <v>3305133</v>
      </c>
      <c r="E310" s="56">
        <v>3305133</v>
      </c>
      <c r="F310" s="56">
        <v>0</v>
      </c>
      <c r="G310" s="56">
        <v>0</v>
      </c>
      <c r="H310" s="56">
        <v>0</v>
      </c>
      <c r="I310" s="56">
        <f t="shared" si="57"/>
        <v>0</v>
      </c>
      <c r="J310" s="56">
        <f t="shared" si="58"/>
        <v>3305133</v>
      </c>
      <c r="K310" s="57">
        <f t="shared" si="59"/>
        <v>1</v>
      </c>
      <c r="L310" s="57">
        <f t="shared" si="60"/>
        <v>-1</v>
      </c>
      <c r="M310" s="57">
        <f t="shared" si="61"/>
        <v>-1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147</v>
      </c>
      <c r="C311" s="51" t="s">
        <v>148</v>
      </c>
      <c r="D311" s="56">
        <v>7235500</v>
      </c>
      <c r="E311" s="56">
        <v>7232863.1900000004</v>
      </c>
      <c r="F311" s="56">
        <v>847358.76999999979</v>
      </c>
      <c r="G311" s="56">
        <v>2021493.3299999998</v>
      </c>
      <c r="H311" s="56">
        <v>0</v>
      </c>
      <c r="I311" s="56">
        <f t="shared" si="57"/>
        <v>2021493.3299999998</v>
      </c>
      <c r="J311" s="56">
        <f t="shared" si="58"/>
        <v>5211369.8600000003</v>
      </c>
      <c r="K311" s="57">
        <f t="shared" si="59"/>
        <v>0.7205127102646055</v>
      </c>
      <c r="L311" s="57">
        <f t="shared" si="60"/>
        <v>-0.88284601163595355</v>
      </c>
      <c r="M311" s="57">
        <f t="shared" si="61"/>
        <v>0.11794915894157786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149</v>
      </c>
      <c r="C312" s="51" t="s">
        <v>150</v>
      </c>
      <c r="D312" s="56">
        <v>0</v>
      </c>
      <c r="E312" s="56">
        <v>0</v>
      </c>
      <c r="F312" s="56">
        <v>94973.32</v>
      </c>
      <c r="G312" s="56">
        <v>199981.01000000007</v>
      </c>
      <c r="H312" s="56">
        <v>0</v>
      </c>
      <c r="I312" s="56">
        <f t="shared" si="57"/>
        <v>199981.01000000007</v>
      </c>
      <c r="J312" s="56">
        <f t="shared" si="58"/>
        <v>-199981.01000000007</v>
      </c>
      <c r="K312" s="57" t="str">
        <f t="shared" si="59"/>
        <v>NA</v>
      </c>
      <c r="L312" s="57" t="str">
        <f t="shared" si="60"/>
        <v>NA</v>
      </c>
      <c r="M312" s="57" t="str">
        <f t="shared" si="61"/>
        <v>NA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151</v>
      </c>
      <c r="C313" s="51" t="s">
        <v>152</v>
      </c>
      <c r="D313" s="56">
        <v>10232622.640000014</v>
      </c>
      <c r="E313" s="56">
        <v>10230983.080000015</v>
      </c>
      <c r="F313" s="56">
        <v>1072101.6099999999</v>
      </c>
      <c r="G313" s="56">
        <v>2548879.8699999996</v>
      </c>
      <c r="H313" s="56">
        <v>0</v>
      </c>
      <c r="I313" s="56">
        <f t="shared" si="57"/>
        <v>2548879.8699999996</v>
      </c>
      <c r="J313" s="56">
        <f t="shared" si="58"/>
        <v>7682103.2100000158</v>
      </c>
      <c r="K313" s="57">
        <f t="shared" si="59"/>
        <v>0.75086657361571985</v>
      </c>
      <c r="L313" s="57">
        <f t="shared" si="60"/>
        <v>-0.89521030368080734</v>
      </c>
      <c r="M313" s="57">
        <f t="shared" si="61"/>
        <v>-3.466294462879352E-3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153</v>
      </c>
      <c r="C314" s="51" t="s">
        <v>154</v>
      </c>
      <c r="D314" s="56">
        <v>0</v>
      </c>
      <c r="E314" s="56">
        <v>0</v>
      </c>
      <c r="F314" s="56">
        <v>889.8</v>
      </c>
      <c r="G314" s="56">
        <v>1779.6</v>
      </c>
      <c r="H314" s="56">
        <v>0</v>
      </c>
      <c r="I314" s="56">
        <f t="shared" si="57"/>
        <v>1779.6</v>
      </c>
      <c r="J314" s="56">
        <f t="shared" si="58"/>
        <v>-1779.6</v>
      </c>
      <c r="K314" s="57" t="str">
        <f t="shared" si="59"/>
        <v>NA</v>
      </c>
      <c r="L314" s="57" t="str">
        <f t="shared" si="60"/>
        <v>NA</v>
      </c>
      <c r="M314" s="57" t="str">
        <f t="shared" si="61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155</v>
      </c>
      <c r="C315" s="51" t="s">
        <v>156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57"/>
        <v>0</v>
      </c>
      <c r="J315" s="56">
        <f t="shared" si="58"/>
        <v>0</v>
      </c>
      <c r="K315" s="57" t="str">
        <f t="shared" si="59"/>
        <v>NA</v>
      </c>
      <c r="L315" s="57" t="str">
        <f t="shared" si="60"/>
        <v>NA</v>
      </c>
      <c r="M315" s="57" t="str">
        <f t="shared" si="61"/>
        <v>NA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165</v>
      </c>
      <c r="C316" s="51" t="s">
        <v>166</v>
      </c>
      <c r="D316" s="56">
        <v>0</v>
      </c>
      <c r="E316" s="56">
        <v>0</v>
      </c>
      <c r="F316" s="56">
        <v>38873.460000000014</v>
      </c>
      <c r="G316" s="56">
        <v>58939.110000000015</v>
      </c>
      <c r="H316" s="56">
        <v>0</v>
      </c>
      <c r="I316" s="56">
        <f t="shared" si="57"/>
        <v>58939.110000000015</v>
      </c>
      <c r="J316" s="56">
        <f t="shared" si="58"/>
        <v>-58939.110000000015</v>
      </c>
      <c r="K316" s="57" t="str">
        <f t="shared" si="59"/>
        <v>NA</v>
      </c>
      <c r="L316" s="57" t="str">
        <f t="shared" si="60"/>
        <v>NA</v>
      </c>
      <c r="M316" s="57" t="str">
        <f t="shared" si="61"/>
        <v>NA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167</v>
      </c>
      <c r="C317" s="51" t="s">
        <v>168</v>
      </c>
      <c r="D317" s="56">
        <v>1305201.4900000007</v>
      </c>
      <c r="E317" s="56">
        <v>1304992.4000000006</v>
      </c>
      <c r="F317" s="56">
        <v>87363.130000000019</v>
      </c>
      <c r="G317" s="56">
        <v>211161.04</v>
      </c>
      <c r="H317" s="56">
        <v>0</v>
      </c>
      <c r="I317" s="56">
        <f t="shared" si="57"/>
        <v>211161.04</v>
      </c>
      <c r="J317" s="56">
        <f t="shared" si="58"/>
        <v>1093831.3600000006</v>
      </c>
      <c r="K317" s="57">
        <f t="shared" si="59"/>
        <v>0.83818983160361704</v>
      </c>
      <c r="L317" s="57">
        <f t="shared" si="60"/>
        <v>-0.93305468292382387</v>
      </c>
      <c r="M317" s="57">
        <f t="shared" si="61"/>
        <v>-0.35275932641446828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201</v>
      </c>
      <c r="C318" s="51" t="s">
        <v>202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f t="shared" si="57"/>
        <v>0</v>
      </c>
      <c r="J318" s="56">
        <f t="shared" si="58"/>
        <v>0</v>
      </c>
      <c r="K318" s="57" t="str">
        <f t="shared" si="59"/>
        <v>NA</v>
      </c>
      <c r="L318" s="57" t="str">
        <f t="shared" si="60"/>
        <v>NA</v>
      </c>
      <c r="M318" s="57" t="str">
        <f t="shared" si="61"/>
        <v>NA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205</v>
      </c>
      <c r="C319" s="51" t="s">
        <v>206</v>
      </c>
      <c r="D319" s="56">
        <v>0</v>
      </c>
      <c r="E319" s="56">
        <v>4500</v>
      </c>
      <c r="F319" s="56">
        <v>111.7</v>
      </c>
      <c r="G319" s="56">
        <v>321.67</v>
      </c>
      <c r="H319" s="56">
        <v>353.95</v>
      </c>
      <c r="I319" s="56">
        <f t="shared" si="57"/>
        <v>675.62</v>
      </c>
      <c r="J319" s="56">
        <f t="shared" si="58"/>
        <v>3824.38</v>
      </c>
      <c r="K319" s="57">
        <f t="shared" si="59"/>
        <v>0.8498622222222223</v>
      </c>
      <c r="L319" s="57">
        <f t="shared" si="60"/>
        <v>-0.97517777777777781</v>
      </c>
      <c r="M319" s="57">
        <f t="shared" si="61"/>
        <v>-0.7140711111111111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209</v>
      </c>
      <c r="C320" s="51" t="s">
        <v>210</v>
      </c>
      <c r="D320" s="56">
        <v>45000</v>
      </c>
      <c r="E320" s="56">
        <v>40500</v>
      </c>
      <c r="F320" s="56">
        <v>185.09</v>
      </c>
      <c r="G320" s="56">
        <v>185.09</v>
      </c>
      <c r="H320" s="56">
        <v>0</v>
      </c>
      <c r="I320" s="56">
        <f t="shared" si="57"/>
        <v>185.09</v>
      </c>
      <c r="J320" s="56">
        <f t="shared" si="58"/>
        <v>40314.910000000003</v>
      </c>
      <c r="K320" s="57">
        <f t="shared" si="59"/>
        <v>0.99542987654320991</v>
      </c>
      <c r="L320" s="57">
        <f t="shared" si="60"/>
        <v>-0.99542987654320991</v>
      </c>
      <c r="M320" s="57">
        <f t="shared" si="61"/>
        <v>-0.98171950617283954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213</v>
      </c>
      <c r="C321" s="51" t="s">
        <v>214</v>
      </c>
      <c r="D321" s="56">
        <v>20000</v>
      </c>
      <c r="E321" s="56">
        <v>18000</v>
      </c>
      <c r="F321" s="56">
        <v>531.83000000000004</v>
      </c>
      <c r="G321" s="56">
        <v>531.83000000000004</v>
      </c>
      <c r="H321" s="56">
        <v>0</v>
      </c>
      <c r="I321" s="56">
        <f t="shared" si="57"/>
        <v>531.83000000000004</v>
      </c>
      <c r="J321" s="56">
        <f t="shared" si="58"/>
        <v>17468.169999999998</v>
      </c>
      <c r="K321" s="57">
        <f t="shared" si="59"/>
        <v>0.97045388888888884</v>
      </c>
      <c r="L321" s="57">
        <f t="shared" si="60"/>
        <v>-0.97045388888888884</v>
      </c>
      <c r="M321" s="57">
        <f t="shared" si="61"/>
        <v>-0.88181555555555557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233</v>
      </c>
      <c r="C322" s="51" t="s">
        <v>234</v>
      </c>
      <c r="D322" s="56">
        <v>538678.74</v>
      </c>
      <c r="E322" s="56">
        <v>538678.74</v>
      </c>
      <c r="F322" s="56">
        <v>0</v>
      </c>
      <c r="G322" s="56">
        <v>0</v>
      </c>
      <c r="H322" s="56">
        <v>0</v>
      </c>
      <c r="I322" s="56">
        <f t="shared" si="57"/>
        <v>0</v>
      </c>
      <c r="J322" s="56">
        <f t="shared" si="58"/>
        <v>538678.74</v>
      </c>
      <c r="K322" s="57">
        <f t="shared" si="59"/>
        <v>1</v>
      </c>
      <c r="L322" s="57">
        <f t="shared" si="60"/>
        <v>-1</v>
      </c>
      <c r="M322" s="57">
        <f t="shared" si="61"/>
        <v>-1</v>
      </c>
      <c r="R322" s="53"/>
      <c r="S322" s="53"/>
      <c r="T322" s="53"/>
      <c r="U322" s="53"/>
      <c r="V322" s="53"/>
    </row>
    <row r="323" spans="1:22" s="51" customFormat="1" x14ac:dyDescent="0.2">
      <c r="A323" s="63" t="s">
        <v>329</v>
      </c>
      <c r="B323" s="71"/>
      <c r="C323" s="63"/>
      <c r="D323" s="64">
        <v>71833295.979999945</v>
      </c>
      <c r="E323" s="64">
        <v>71818920.449999958</v>
      </c>
      <c r="F323" s="64">
        <v>8870625.4800000004</v>
      </c>
      <c r="G323" s="64">
        <v>19285171.799999993</v>
      </c>
      <c r="H323" s="64">
        <v>353.95</v>
      </c>
      <c r="I323" s="64">
        <f t="shared" si="57"/>
        <v>19285525.749999993</v>
      </c>
      <c r="J323" s="64">
        <f t="shared" si="58"/>
        <v>52533394.699999966</v>
      </c>
      <c r="K323" s="65">
        <f t="shared" si="59"/>
        <v>0.73147012473646833</v>
      </c>
      <c r="L323" s="65">
        <f t="shared" si="60"/>
        <v>-0.87648623197872078</v>
      </c>
      <c r="M323" s="65">
        <f t="shared" si="61"/>
        <v>7.4099787585988675E-2</v>
      </c>
      <c r="R323" s="53"/>
      <c r="S323" s="53"/>
      <c r="T323" s="53"/>
      <c r="U323" s="53"/>
      <c r="V323" s="53"/>
    </row>
    <row r="324" spans="1:22" s="51" customFormat="1" x14ac:dyDescent="0.2">
      <c r="A324" s="51" t="s">
        <v>330</v>
      </c>
      <c r="B324" s="66" t="s">
        <v>102</v>
      </c>
      <c r="C324" s="51" t="s">
        <v>103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57"/>
        <v>0</v>
      </c>
      <c r="J324" s="56">
        <f t="shared" si="58"/>
        <v>0</v>
      </c>
      <c r="K324" s="57" t="str">
        <f t="shared" si="59"/>
        <v>NA</v>
      </c>
      <c r="L324" s="57" t="str">
        <f t="shared" si="60"/>
        <v>NA</v>
      </c>
      <c r="M324" s="57" t="str">
        <f t="shared" si="61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119</v>
      </c>
      <c r="C325" s="51" t="s">
        <v>120</v>
      </c>
      <c r="D325" s="56">
        <v>280863</v>
      </c>
      <c r="E325" s="56">
        <v>280863</v>
      </c>
      <c r="F325" s="56">
        <v>39947.65</v>
      </c>
      <c r="G325" s="56">
        <v>94595.44</v>
      </c>
      <c r="H325" s="56">
        <v>0</v>
      </c>
      <c r="I325" s="56">
        <f t="shared" si="57"/>
        <v>94595.44</v>
      </c>
      <c r="J325" s="56">
        <f t="shared" si="58"/>
        <v>186267.56</v>
      </c>
      <c r="K325" s="57">
        <f t="shared" si="59"/>
        <v>0.66319721714857416</v>
      </c>
      <c r="L325" s="57">
        <f t="shared" si="60"/>
        <v>-0.85776820015452371</v>
      </c>
      <c r="M325" s="57">
        <f t="shared" si="61"/>
        <v>0.34721113140570314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239</v>
      </c>
      <c r="C326" s="51" t="s">
        <v>240</v>
      </c>
      <c r="D326" s="56">
        <v>4278229.63</v>
      </c>
      <c r="E326" s="56">
        <v>4278229.63</v>
      </c>
      <c r="F326" s="56">
        <v>375281.1</v>
      </c>
      <c r="G326" s="56">
        <v>934116.78</v>
      </c>
      <c r="H326" s="56">
        <v>0</v>
      </c>
      <c r="I326" s="56">
        <f t="shared" si="57"/>
        <v>934116.78</v>
      </c>
      <c r="J326" s="56">
        <f t="shared" si="58"/>
        <v>3344112.8499999996</v>
      </c>
      <c r="K326" s="57">
        <f t="shared" si="59"/>
        <v>0.7816581014142524</v>
      </c>
      <c r="L326" s="57">
        <f t="shared" si="60"/>
        <v>-0.91228121619081959</v>
      </c>
      <c r="M326" s="57">
        <f t="shared" si="61"/>
        <v>-0.12663240565701001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331</v>
      </c>
      <c r="C327" s="51" t="s">
        <v>332</v>
      </c>
      <c r="D327" s="56">
        <v>0</v>
      </c>
      <c r="E327" s="56">
        <v>0</v>
      </c>
      <c r="F327" s="56">
        <v>40097.279999999999</v>
      </c>
      <c r="G327" s="56">
        <v>99981.16</v>
      </c>
      <c r="H327" s="56">
        <v>0</v>
      </c>
      <c r="I327" s="56">
        <f t="shared" si="57"/>
        <v>99981.16</v>
      </c>
      <c r="J327" s="56">
        <f t="shared" si="58"/>
        <v>-99981.16</v>
      </c>
      <c r="K327" s="57" t="str">
        <f t="shared" si="59"/>
        <v>NA</v>
      </c>
      <c r="L327" s="57" t="str">
        <f t="shared" si="60"/>
        <v>NA</v>
      </c>
      <c r="M327" s="57" t="str">
        <f t="shared" si="61"/>
        <v>NA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137</v>
      </c>
      <c r="C328" s="51" t="s">
        <v>138</v>
      </c>
      <c r="D328" s="56">
        <v>2701696.29</v>
      </c>
      <c r="E328" s="56">
        <v>2701696.29</v>
      </c>
      <c r="F328" s="56">
        <v>319920.69</v>
      </c>
      <c r="G328" s="56">
        <v>811368.57</v>
      </c>
      <c r="H328" s="56">
        <v>0</v>
      </c>
      <c r="I328" s="56">
        <f t="shared" si="57"/>
        <v>811368.57</v>
      </c>
      <c r="J328" s="56">
        <f t="shared" si="58"/>
        <v>1890327.7200000002</v>
      </c>
      <c r="K328" s="57">
        <f t="shared" si="59"/>
        <v>0.69968179880056025</v>
      </c>
      <c r="L328" s="57">
        <f t="shared" si="60"/>
        <v>-0.88158525027992696</v>
      </c>
      <c r="M328" s="57">
        <f t="shared" si="61"/>
        <v>0.20127280479775903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139</v>
      </c>
      <c r="C329" s="51" t="s">
        <v>140</v>
      </c>
      <c r="D329" s="56">
        <v>1201167.1200000001</v>
      </c>
      <c r="E329" s="56">
        <v>1201167.1200000001</v>
      </c>
      <c r="F329" s="56">
        <v>150846.94</v>
      </c>
      <c r="G329" s="56">
        <v>383532.53</v>
      </c>
      <c r="H329" s="56">
        <v>0</v>
      </c>
      <c r="I329" s="56">
        <f t="shared" si="57"/>
        <v>383532.53</v>
      </c>
      <c r="J329" s="56">
        <f t="shared" si="58"/>
        <v>817634.59000000008</v>
      </c>
      <c r="K329" s="57">
        <f t="shared" si="59"/>
        <v>0.68070010940692416</v>
      </c>
      <c r="L329" s="57">
        <f t="shared" si="60"/>
        <v>-0.87441635931559636</v>
      </c>
      <c r="M329" s="57">
        <f t="shared" si="61"/>
        <v>0.27719956237230337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141</v>
      </c>
      <c r="C330" s="51" t="s">
        <v>142</v>
      </c>
      <c r="D330" s="56">
        <v>566192</v>
      </c>
      <c r="E330" s="56">
        <v>566192</v>
      </c>
      <c r="F330" s="56">
        <v>0</v>
      </c>
      <c r="G330" s="56">
        <v>0</v>
      </c>
      <c r="H330" s="56">
        <v>0</v>
      </c>
      <c r="I330" s="56">
        <f t="shared" si="57"/>
        <v>0</v>
      </c>
      <c r="J330" s="56">
        <f t="shared" si="58"/>
        <v>566192</v>
      </c>
      <c r="K330" s="57">
        <f t="shared" si="59"/>
        <v>1</v>
      </c>
      <c r="L330" s="57">
        <f t="shared" si="60"/>
        <v>-1</v>
      </c>
      <c r="M330" s="57">
        <f t="shared" si="61"/>
        <v>-1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147</v>
      </c>
      <c r="C331" s="51" t="s">
        <v>148</v>
      </c>
      <c r="D331" s="56">
        <v>1602250</v>
      </c>
      <c r="E331" s="56">
        <v>1602250</v>
      </c>
      <c r="F331" s="56">
        <v>96694.28</v>
      </c>
      <c r="G331" s="56">
        <v>287439.23</v>
      </c>
      <c r="H331" s="56">
        <v>0</v>
      </c>
      <c r="I331" s="56">
        <f t="shared" si="57"/>
        <v>287439.23</v>
      </c>
      <c r="J331" s="56">
        <f t="shared" si="58"/>
        <v>1314810.77</v>
      </c>
      <c r="K331" s="57">
        <f t="shared" si="59"/>
        <v>0.82060275862068965</v>
      </c>
      <c r="L331" s="57">
        <f t="shared" si="60"/>
        <v>-0.93965094086440937</v>
      </c>
      <c r="M331" s="57">
        <f t="shared" si="61"/>
        <v>-0.28241103448275867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149</v>
      </c>
      <c r="C332" s="51" t="s">
        <v>150</v>
      </c>
      <c r="D332" s="56">
        <v>0</v>
      </c>
      <c r="E332" s="56">
        <v>0</v>
      </c>
      <c r="F332" s="56">
        <v>12826.13</v>
      </c>
      <c r="G332" s="56">
        <v>32230.06</v>
      </c>
      <c r="H332" s="56">
        <v>0</v>
      </c>
      <c r="I332" s="56">
        <f t="shared" si="57"/>
        <v>32230.06</v>
      </c>
      <c r="J332" s="56">
        <f t="shared" si="58"/>
        <v>-32230.06</v>
      </c>
      <c r="K332" s="57" t="str">
        <f t="shared" si="59"/>
        <v>NA</v>
      </c>
      <c r="L332" s="57" t="str">
        <f t="shared" si="60"/>
        <v>NA</v>
      </c>
      <c r="M332" s="57" t="str">
        <f t="shared" si="61"/>
        <v>NA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151</v>
      </c>
      <c r="C333" s="51" t="s">
        <v>152</v>
      </c>
      <c r="D333" s="56">
        <v>1684581.9999999998</v>
      </c>
      <c r="E333" s="56">
        <v>1684581.9999999998</v>
      </c>
      <c r="F333" s="56">
        <v>134327.93999999997</v>
      </c>
      <c r="G333" s="56">
        <v>398238.27</v>
      </c>
      <c r="H333" s="56">
        <v>0</v>
      </c>
      <c r="I333" s="56">
        <f t="shared" si="57"/>
        <v>398238.27</v>
      </c>
      <c r="J333" s="56">
        <f t="shared" si="58"/>
        <v>1286343.7299999997</v>
      </c>
      <c r="K333" s="57">
        <f t="shared" si="59"/>
        <v>0.76359816856644547</v>
      </c>
      <c r="L333" s="57">
        <f t="shared" si="60"/>
        <v>-0.92026037319643683</v>
      </c>
      <c r="M333" s="57">
        <f t="shared" si="61"/>
        <v>-5.4392674265782079E-2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153</v>
      </c>
      <c r="C334" s="51" t="s">
        <v>154</v>
      </c>
      <c r="D334" s="56">
        <v>0</v>
      </c>
      <c r="E334" s="56">
        <v>0</v>
      </c>
      <c r="F334" s="56">
        <v>3448.84</v>
      </c>
      <c r="G334" s="56">
        <v>10346.52</v>
      </c>
      <c r="H334" s="56">
        <v>0</v>
      </c>
      <c r="I334" s="56">
        <f t="shared" si="57"/>
        <v>10346.52</v>
      </c>
      <c r="J334" s="56">
        <f t="shared" si="58"/>
        <v>-10346.52</v>
      </c>
      <c r="K334" s="57" t="str">
        <f t="shared" si="59"/>
        <v>NA</v>
      </c>
      <c r="L334" s="57" t="str">
        <f t="shared" si="60"/>
        <v>NA</v>
      </c>
      <c r="M334" s="57" t="str">
        <f t="shared" si="61"/>
        <v>NA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289</v>
      </c>
      <c r="C335" s="51" t="s">
        <v>290</v>
      </c>
      <c r="D335" s="56">
        <v>22000</v>
      </c>
      <c r="E335" s="56">
        <v>22000</v>
      </c>
      <c r="F335" s="56">
        <v>0</v>
      </c>
      <c r="G335" s="56">
        <v>0</v>
      </c>
      <c r="H335" s="56">
        <v>0</v>
      </c>
      <c r="I335" s="56">
        <f t="shared" si="57"/>
        <v>0</v>
      </c>
      <c r="J335" s="56">
        <f t="shared" si="58"/>
        <v>22000</v>
      </c>
      <c r="K335" s="57">
        <f t="shared" si="59"/>
        <v>1</v>
      </c>
      <c r="L335" s="57">
        <f t="shared" si="60"/>
        <v>-1</v>
      </c>
      <c r="M335" s="57">
        <f t="shared" si="61"/>
        <v>-1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165</v>
      </c>
      <c r="C336" s="51" t="s">
        <v>166</v>
      </c>
      <c r="D336" s="56">
        <v>0</v>
      </c>
      <c r="E336" s="56">
        <v>0</v>
      </c>
      <c r="F336" s="56">
        <v>2264.36</v>
      </c>
      <c r="G336" s="56">
        <v>6785.08</v>
      </c>
      <c r="H336" s="56">
        <v>0</v>
      </c>
      <c r="I336" s="56">
        <f t="shared" si="57"/>
        <v>6785.08</v>
      </c>
      <c r="J336" s="56">
        <f t="shared" si="58"/>
        <v>-6785.08</v>
      </c>
      <c r="K336" s="57" t="str">
        <f t="shared" si="59"/>
        <v>NA</v>
      </c>
      <c r="L336" s="57" t="str">
        <f t="shared" si="60"/>
        <v>NA</v>
      </c>
      <c r="M336" s="57" t="str">
        <f t="shared" si="61"/>
        <v>NA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167</v>
      </c>
      <c r="C337" s="51" t="s">
        <v>168</v>
      </c>
      <c r="D337" s="56">
        <v>214989.45</v>
      </c>
      <c r="E337" s="56">
        <v>214989.45</v>
      </c>
      <c r="F337" s="56">
        <v>11126.370000000003</v>
      </c>
      <c r="G337" s="56">
        <v>33262.400000000001</v>
      </c>
      <c r="H337" s="56">
        <v>0</v>
      </c>
      <c r="I337" s="56">
        <f t="shared" si="57"/>
        <v>33262.400000000001</v>
      </c>
      <c r="J337" s="56">
        <f t="shared" si="58"/>
        <v>181727.05000000002</v>
      </c>
      <c r="K337" s="57">
        <f t="shared" si="59"/>
        <v>0.84528357089150197</v>
      </c>
      <c r="L337" s="57">
        <f t="shared" si="60"/>
        <v>-0.94824690234799891</v>
      </c>
      <c r="M337" s="57">
        <f t="shared" si="61"/>
        <v>-0.38113428356600754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169</v>
      </c>
      <c r="C338" s="51" t="s">
        <v>170</v>
      </c>
      <c r="D338" s="56">
        <v>3806305.6</v>
      </c>
      <c r="E338" s="56">
        <v>3806305.6</v>
      </c>
      <c r="F338" s="56">
        <v>205356</v>
      </c>
      <c r="G338" s="56">
        <v>540227.15</v>
      </c>
      <c r="H338" s="56">
        <v>1942008.61</v>
      </c>
      <c r="I338" s="56">
        <f t="shared" si="57"/>
        <v>2482235.7600000002</v>
      </c>
      <c r="J338" s="56">
        <f t="shared" si="58"/>
        <v>1324069.8399999999</v>
      </c>
      <c r="K338" s="57">
        <f t="shared" si="59"/>
        <v>0.34786220002934076</v>
      </c>
      <c r="L338" s="57">
        <f t="shared" si="60"/>
        <v>-0.94604847282887639</v>
      </c>
      <c r="M338" s="57">
        <f t="shared" si="61"/>
        <v>-0.43228189559976482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171</v>
      </c>
      <c r="C339" s="51" t="s">
        <v>172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57"/>
        <v>0</v>
      </c>
      <c r="J339" s="56">
        <f t="shared" si="58"/>
        <v>0</v>
      </c>
      <c r="K339" s="57" t="str">
        <f t="shared" si="59"/>
        <v>NA</v>
      </c>
      <c r="L339" s="57" t="str">
        <f t="shared" si="60"/>
        <v>NA</v>
      </c>
      <c r="M339" s="57" t="str">
        <f t="shared" si="61"/>
        <v>NA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247</v>
      </c>
      <c r="C340" s="51" t="s">
        <v>248</v>
      </c>
      <c r="D340" s="56">
        <v>180000</v>
      </c>
      <c r="E340" s="56">
        <v>480000</v>
      </c>
      <c r="F340" s="56">
        <v>115500</v>
      </c>
      <c r="G340" s="56">
        <v>115500</v>
      </c>
      <c r="H340" s="56">
        <v>25250</v>
      </c>
      <c r="I340" s="56">
        <f t="shared" si="57"/>
        <v>140750</v>
      </c>
      <c r="J340" s="56">
        <f t="shared" si="58"/>
        <v>339250</v>
      </c>
      <c r="K340" s="57">
        <f t="shared" si="59"/>
        <v>0.70677083333333335</v>
      </c>
      <c r="L340" s="57">
        <f t="shared" si="60"/>
        <v>-0.75937500000000002</v>
      </c>
      <c r="M340" s="57">
        <f t="shared" si="61"/>
        <v>-3.7499999999999999E-2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251</v>
      </c>
      <c r="C341" s="51" t="s">
        <v>252</v>
      </c>
      <c r="D341" s="56">
        <v>224000</v>
      </c>
      <c r="E341" s="56">
        <v>224000</v>
      </c>
      <c r="F341" s="56">
        <v>0</v>
      </c>
      <c r="G341" s="56">
        <v>0</v>
      </c>
      <c r="H341" s="56">
        <v>0</v>
      </c>
      <c r="I341" s="56">
        <f t="shared" si="57"/>
        <v>0</v>
      </c>
      <c r="J341" s="56">
        <f t="shared" si="58"/>
        <v>224000</v>
      </c>
      <c r="K341" s="57">
        <f t="shared" si="59"/>
        <v>1</v>
      </c>
      <c r="L341" s="57">
        <f t="shared" si="60"/>
        <v>-1</v>
      </c>
      <c r="M341" s="57">
        <f t="shared" si="61"/>
        <v>-1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181</v>
      </c>
      <c r="C342" s="51" t="s">
        <v>182</v>
      </c>
      <c r="D342" s="56">
        <v>0</v>
      </c>
      <c r="E342" s="56">
        <v>0</v>
      </c>
      <c r="F342" s="56">
        <v>0</v>
      </c>
      <c r="G342" s="56">
        <v>0</v>
      </c>
      <c r="H342" s="56">
        <v>0</v>
      </c>
      <c r="I342" s="56">
        <f t="shared" si="57"/>
        <v>0</v>
      </c>
      <c r="J342" s="56">
        <f t="shared" si="58"/>
        <v>0</v>
      </c>
      <c r="K342" s="57" t="str">
        <f t="shared" si="59"/>
        <v>NA</v>
      </c>
      <c r="L342" s="57" t="str">
        <f t="shared" si="60"/>
        <v>NA</v>
      </c>
      <c r="M342" s="57" t="str">
        <f t="shared" si="61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259</v>
      </c>
      <c r="C343" s="51" t="s">
        <v>260</v>
      </c>
      <c r="D343" s="56">
        <v>2046587</v>
      </c>
      <c r="E343" s="56">
        <v>2046587</v>
      </c>
      <c r="F343" s="56">
        <v>120305.26</v>
      </c>
      <c r="G343" s="56">
        <v>272381.13</v>
      </c>
      <c r="H343" s="56">
        <v>0</v>
      </c>
      <c r="I343" s="56">
        <f t="shared" si="57"/>
        <v>272381.13</v>
      </c>
      <c r="J343" s="56">
        <f t="shared" si="58"/>
        <v>1774205.87</v>
      </c>
      <c r="K343" s="57">
        <f t="shared" si="59"/>
        <v>0.86690957677342817</v>
      </c>
      <c r="L343" s="57">
        <f t="shared" si="60"/>
        <v>-0.94121664019169471</v>
      </c>
      <c r="M343" s="57">
        <f t="shared" si="61"/>
        <v>-0.46763830709371262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183</v>
      </c>
      <c r="C344" s="51" t="s">
        <v>184</v>
      </c>
      <c r="D344" s="56">
        <v>70772</v>
      </c>
      <c r="E344" s="56">
        <v>70772</v>
      </c>
      <c r="F344" s="56">
        <v>586.62</v>
      </c>
      <c r="G344" s="56">
        <v>4612.13</v>
      </c>
      <c r="H344" s="56">
        <v>1200</v>
      </c>
      <c r="I344" s="56">
        <f t="shared" si="57"/>
        <v>5812.13</v>
      </c>
      <c r="J344" s="56">
        <f t="shared" si="58"/>
        <v>64959.87</v>
      </c>
      <c r="K344" s="57">
        <f t="shared" si="59"/>
        <v>0.91787528966257848</v>
      </c>
      <c r="L344" s="57">
        <f t="shared" si="60"/>
        <v>-0.99171112869496414</v>
      </c>
      <c r="M344" s="57">
        <f t="shared" si="61"/>
        <v>-0.73932459164641373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185</v>
      </c>
      <c r="C345" s="51" t="s">
        <v>186</v>
      </c>
      <c r="D345" s="56">
        <v>682734.5</v>
      </c>
      <c r="E345" s="56">
        <v>682734.5</v>
      </c>
      <c r="F345" s="56">
        <v>0</v>
      </c>
      <c r="G345" s="56">
        <v>8750</v>
      </c>
      <c r="H345" s="56">
        <v>8750</v>
      </c>
      <c r="I345" s="56">
        <f t="shared" si="57"/>
        <v>17500</v>
      </c>
      <c r="J345" s="56">
        <f t="shared" si="58"/>
        <v>665234.5</v>
      </c>
      <c r="K345" s="57">
        <f t="shared" si="59"/>
        <v>0.9743677813264161</v>
      </c>
      <c r="L345" s="57">
        <f t="shared" si="60"/>
        <v>-1</v>
      </c>
      <c r="M345" s="57">
        <f t="shared" si="61"/>
        <v>-0.9487355626528321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193</v>
      </c>
      <c r="C346" s="51" t="s">
        <v>194</v>
      </c>
      <c r="D346" s="56">
        <v>118875</v>
      </c>
      <c r="E346" s="56">
        <v>118875</v>
      </c>
      <c r="F346" s="56">
        <v>3283.08</v>
      </c>
      <c r="G346" s="56">
        <v>4892.88</v>
      </c>
      <c r="H346" s="56">
        <v>0</v>
      </c>
      <c r="I346" s="56">
        <f t="shared" si="57"/>
        <v>4892.88</v>
      </c>
      <c r="J346" s="56">
        <f t="shared" si="58"/>
        <v>113982.12</v>
      </c>
      <c r="K346" s="57">
        <f t="shared" si="59"/>
        <v>0.95884012618296521</v>
      </c>
      <c r="L346" s="57">
        <f t="shared" si="60"/>
        <v>-0.9723820820189274</v>
      </c>
      <c r="M346" s="57">
        <f t="shared" si="61"/>
        <v>-0.83536050473186119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201</v>
      </c>
      <c r="C347" s="51" t="s">
        <v>202</v>
      </c>
      <c r="D347" s="56">
        <v>777501.64</v>
      </c>
      <c r="E347" s="56">
        <v>1466017.63</v>
      </c>
      <c r="F347" s="56">
        <v>3332.77</v>
      </c>
      <c r="G347" s="56">
        <v>12609.06</v>
      </c>
      <c r="H347" s="56">
        <v>15491.67</v>
      </c>
      <c r="I347" s="56">
        <f t="shared" si="57"/>
        <v>28100.73</v>
      </c>
      <c r="J347" s="56">
        <f t="shared" si="58"/>
        <v>1437916.9</v>
      </c>
      <c r="K347" s="57">
        <f t="shared" si="59"/>
        <v>0.98083192901302285</v>
      </c>
      <c r="L347" s="57">
        <f t="shared" si="60"/>
        <v>-0.99772665080432898</v>
      </c>
      <c r="M347" s="57">
        <f t="shared" si="61"/>
        <v>-0.96559643010568708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205</v>
      </c>
      <c r="C348" s="51" t="s">
        <v>206</v>
      </c>
      <c r="D348" s="56">
        <v>28350</v>
      </c>
      <c r="E348" s="56">
        <v>28350</v>
      </c>
      <c r="F348" s="56">
        <v>4408.78</v>
      </c>
      <c r="G348" s="56">
        <v>31024.55</v>
      </c>
      <c r="H348" s="56">
        <v>888.71</v>
      </c>
      <c r="I348" s="56">
        <f t="shared" si="57"/>
        <v>31913.26</v>
      </c>
      <c r="J348" s="56">
        <f t="shared" si="58"/>
        <v>-3563.2599999999984</v>
      </c>
      <c r="K348" s="57">
        <f t="shared" si="59"/>
        <v>-0.12568818342151669</v>
      </c>
      <c r="L348" s="57">
        <f t="shared" si="60"/>
        <v>-0.84448747795414469</v>
      </c>
      <c r="M348" s="57">
        <f t="shared" si="61"/>
        <v>3.3773615520282187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207</v>
      </c>
      <c r="C349" s="51" t="s">
        <v>208</v>
      </c>
      <c r="D349" s="56">
        <v>332412</v>
      </c>
      <c r="E349" s="56">
        <v>328412</v>
      </c>
      <c r="F349" s="56">
        <v>40000</v>
      </c>
      <c r="G349" s="56">
        <v>40995</v>
      </c>
      <c r="H349" s="56">
        <v>97600</v>
      </c>
      <c r="I349" s="56">
        <f t="shared" si="57"/>
        <v>138595</v>
      </c>
      <c r="J349" s="56">
        <f t="shared" si="58"/>
        <v>189817</v>
      </c>
      <c r="K349" s="57">
        <f t="shared" si="59"/>
        <v>0.57798436110738949</v>
      </c>
      <c r="L349" s="57">
        <f t="shared" si="60"/>
        <v>-0.8782017709462504</v>
      </c>
      <c r="M349" s="57">
        <f t="shared" si="61"/>
        <v>-0.50068815999415373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209</v>
      </c>
      <c r="C350" s="51" t="s">
        <v>210</v>
      </c>
      <c r="D350" s="56">
        <v>47900</v>
      </c>
      <c r="E350" s="56">
        <v>51900</v>
      </c>
      <c r="F350" s="56">
        <v>0</v>
      </c>
      <c r="G350" s="56">
        <v>139.99</v>
      </c>
      <c r="H350" s="56">
        <v>7575.45</v>
      </c>
      <c r="I350" s="56">
        <f t="shared" si="57"/>
        <v>7715.44</v>
      </c>
      <c r="J350" s="56">
        <f t="shared" si="58"/>
        <v>44184.56</v>
      </c>
      <c r="K350" s="57">
        <f t="shared" si="59"/>
        <v>0.85134026974951826</v>
      </c>
      <c r="L350" s="57">
        <f t="shared" si="60"/>
        <v>-1</v>
      </c>
      <c r="M350" s="57">
        <f t="shared" si="61"/>
        <v>-0.9892107899807322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213</v>
      </c>
      <c r="C351" s="51" t="s">
        <v>214</v>
      </c>
      <c r="D351" s="56">
        <v>12100</v>
      </c>
      <c r="E351" s="56">
        <v>12100</v>
      </c>
      <c r="F351" s="56">
        <v>0</v>
      </c>
      <c r="G351" s="56">
        <v>36699.370000000003</v>
      </c>
      <c r="H351" s="56">
        <v>479.88</v>
      </c>
      <c r="I351" s="56">
        <f t="shared" si="57"/>
        <v>37179.25</v>
      </c>
      <c r="J351" s="56">
        <f t="shared" si="58"/>
        <v>-25079.25</v>
      </c>
      <c r="K351" s="57">
        <f t="shared" si="59"/>
        <v>-2.0726652892561983</v>
      </c>
      <c r="L351" s="57">
        <f t="shared" si="60"/>
        <v>-1</v>
      </c>
      <c r="M351" s="57">
        <f t="shared" si="61"/>
        <v>11.132023140495869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221</v>
      </c>
      <c r="C352" s="51" t="s">
        <v>222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57"/>
        <v>0</v>
      </c>
      <c r="J352" s="56">
        <f t="shared" si="58"/>
        <v>0</v>
      </c>
      <c r="K352" s="57" t="str">
        <f t="shared" si="59"/>
        <v>NA</v>
      </c>
      <c r="L352" s="57" t="str">
        <f t="shared" si="60"/>
        <v>NA</v>
      </c>
      <c r="M352" s="57" t="str">
        <f t="shared" si="61"/>
        <v>NA</v>
      </c>
      <c r="R352" s="53"/>
      <c r="S352" s="53"/>
      <c r="T352" s="53"/>
      <c r="U352" s="53"/>
      <c r="V352" s="53"/>
    </row>
    <row r="353" spans="1:22" s="51" customFormat="1" x14ac:dyDescent="0.2">
      <c r="B353" s="66" t="s">
        <v>227</v>
      </c>
      <c r="C353" s="51" t="s">
        <v>228</v>
      </c>
      <c r="D353" s="56">
        <v>19500</v>
      </c>
      <c r="E353" s="56">
        <v>17680</v>
      </c>
      <c r="F353" s="56">
        <v>0</v>
      </c>
      <c r="G353" s="56">
        <v>0</v>
      </c>
      <c r="H353" s="56">
        <v>0</v>
      </c>
      <c r="I353" s="56">
        <f t="shared" si="57"/>
        <v>0</v>
      </c>
      <c r="J353" s="56">
        <f t="shared" si="58"/>
        <v>17680</v>
      </c>
      <c r="K353" s="57">
        <f t="shared" si="59"/>
        <v>1</v>
      </c>
      <c r="L353" s="57">
        <f t="shared" si="60"/>
        <v>-1</v>
      </c>
      <c r="M353" s="57">
        <f t="shared" si="61"/>
        <v>-1</v>
      </c>
      <c r="R353" s="53"/>
      <c r="S353" s="53"/>
      <c r="T353" s="53"/>
      <c r="U353" s="53"/>
      <c r="V353" s="53"/>
    </row>
    <row r="354" spans="1:22" s="51" customFormat="1" x14ac:dyDescent="0.2">
      <c r="B354" s="66" t="s">
        <v>229</v>
      </c>
      <c r="C354" s="51" t="s">
        <v>230</v>
      </c>
      <c r="D354" s="56">
        <v>0</v>
      </c>
      <c r="E354" s="56">
        <v>14050</v>
      </c>
      <c r="F354" s="56">
        <v>0</v>
      </c>
      <c r="G354" s="56">
        <v>0</v>
      </c>
      <c r="H354" s="56">
        <v>0</v>
      </c>
      <c r="I354" s="56">
        <f t="shared" si="57"/>
        <v>0</v>
      </c>
      <c r="J354" s="56">
        <f t="shared" si="58"/>
        <v>14050</v>
      </c>
      <c r="K354" s="57">
        <f t="shared" si="59"/>
        <v>1</v>
      </c>
      <c r="L354" s="57">
        <f t="shared" si="60"/>
        <v>-1</v>
      </c>
      <c r="M354" s="57">
        <f t="shared" si="61"/>
        <v>-1</v>
      </c>
      <c r="R354" s="53"/>
      <c r="S354" s="53"/>
      <c r="T354" s="53"/>
      <c r="U354" s="53"/>
      <c r="V354" s="53"/>
    </row>
    <row r="355" spans="1:22" s="51" customFormat="1" x14ac:dyDescent="0.2">
      <c r="B355" s="66" t="s">
        <v>231</v>
      </c>
      <c r="C355" s="51" t="s">
        <v>232</v>
      </c>
      <c r="D355" s="56">
        <v>280941</v>
      </c>
      <c r="E355" s="56">
        <v>280941</v>
      </c>
      <c r="F355" s="56">
        <v>6977.39</v>
      </c>
      <c r="G355" s="56">
        <v>9417.39</v>
      </c>
      <c r="H355" s="56">
        <v>592.37</v>
      </c>
      <c r="I355" s="56">
        <f t="shared" si="57"/>
        <v>10009.76</v>
      </c>
      <c r="J355" s="56">
        <f t="shared" si="58"/>
        <v>270931.24</v>
      </c>
      <c r="K355" s="57">
        <f t="shared" si="59"/>
        <v>0.96437059738521613</v>
      </c>
      <c r="L355" s="57">
        <f t="shared" si="60"/>
        <v>-0.97516421597417247</v>
      </c>
      <c r="M355" s="57">
        <f t="shared" si="61"/>
        <v>-0.86591647356562407</v>
      </c>
      <c r="R355" s="53"/>
      <c r="S355" s="53"/>
      <c r="T355" s="53"/>
      <c r="U355" s="53"/>
      <c r="V355" s="53"/>
    </row>
    <row r="356" spans="1:22" s="51" customFormat="1" x14ac:dyDescent="0.2">
      <c r="B356" s="66" t="s">
        <v>233</v>
      </c>
      <c r="C356" s="51" t="s">
        <v>234</v>
      </c>
      <c r="D356" s="56">
        <v>538678.74</v>
      </c>
      <c r="E356" s="56">
        <v>538678.74</v>
      </c>
      <c r="F356" s="56">
        <v>0</v>
      </c>
      <c r="G356" s="56">
        <v>0</v>
      </c>
      <c r="H356" s="56">
        <v>0</v>
      </c>
      <c r="I356" s="56">
        <f t="shared" si="57"/>
        <v>0</v>
      </c>
      <c r="J356" s="56">
        <f t="shared" si="58"/>
        <v>538678.74</v>
      </c>
      <c r="K356" s="57">
        <f t="shared" si="59"/>
        <v>1</v>
      </c>
      <c r="L356" s="57">
        <f t="shared" si="60"/>
        <v>-1</v>
      </c>
      <c r="M356" s="57">
        <f t="shared" si="61"/>
        <v>-1</v>
      </c>
      <c r="R356" s="53"/>
      <c r="S356" s="53"/>
      <c r="T356" s="53"/>
      <c r="U356" s="53"/>
      <c r="V356" s="53"/>
    </row>
    <row r="357" spans="1:22" s="51" customFormat="1" x14ac:dyDescent="0.2">
      <c r="B357" s="66" t="s">
        <v>405</v>
      </c>
      <c r="C357" s="51" t="s">
        <v>406</v>
      </c>
      <c r="D357" s="56">
        <v>0</v>
      </c>
      <c r="E357" s="56">
        <v>0</v>
      </c>
      <c r="F357" s="56">
        <v>-950.68999999999994</v>
      </c>
      <c r="G357" s="56">
        <v>-1378.89</v>
      </c>
      <c r="H357" s="56">
        <v>0</v>
      </c>
      <c r="I357" s="56">
        <f t="shared" si="57"/>
        <v>-1378.89</v>
      </c>
      <c r="J357" s="56">
        <f t="shared" si="58"/>
        <v>1378.89</v>
      </c>
      <c r="K357" s="57" t="str">
        <f t="shared" si="59"/>
        <v>NA</v>
      </c>
      <c r="L357" s="57" t="str">
        <f t="shared" si="60"/>
        <v>NA</v>
      </c>
      <c r="M357" s="57" t="str">
        <f t="shared" si="61"/>
        <v>NA</v>
      </c>
      <c r="R357" s="53"/>
      <c r="S357" s="53"/>
      <c r="T357" s="53"/>
      <c r="U357" s="53"/>
      <c r="V357" s="53"/>
    </row>
    <row r="358" spans="1:22" s="51" customFormat="1" x14ac:dyDescent="0.2">
      <c r="B358" s="66" t="s">
        <v>575</v>
      </c>
      <c r="C358" s="51" t="s">
        <v>576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57"/>
        <v>0</v>
      </c>
      <c r="J358" s="56">
        <f t="shared" si="58"/>
        <v>0</v>
      </c>
      <c r="K358" s="57" t="str">
        <f t="shared" si="59"/>
        <v>NA</v>
      </c>
      <c r="L358" s="57" t="str">
        <f t="shared" si="60"/>
        <v>NA</v>
      </c>
      <c r="M358" s="57" t="str">
        <f t="shared" si="61"/>
        <v>NA</v>
      </c>
      <c r="R358" s="53"/>
      <c r="S358" s="53"/>
      <c r="T358" s="53"/>
      <c r="U358" s="53"/>
      <c r="V358" s="53"/>
    </row>
    <row r="359" spans="1:22" s="51" customFormat="1" x14ac:dyDescent="0.2">
      <c r="B359" s="66" t="s">
        <v>577</v>
      </c>
      <c r="C359" s="51" t="s">
        <v>578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57"/>
        <v>0</v>
      </c>
      <c r="J359" s="56">
        <f t="shared" si="58"/>
        <v>0</v>
      </c>
      <c r="K359" s="57" t="str">
        <f t="shared" si="59"/>
        <v>NA</v>
      </c>
      <c r="L359" s="57" t="str">
        <f t="shared" si="60"/>
        <v>NA</v>
      </c>
      <c r="M359" s="57" t="str">
        <f t="shared" si="61"/>
        <v>NA</v>
      </c>
      <c r="R359" s="53"/>
      <c r="S359" s="53"/>
      <c r="T359" s="53"/>
      <c r="U359" s="53"/>
      <c r="V359" s="53"/>
    </row>
    <row r="360" spans="1:22" s="51" customFormat="1" x14ac:dyDescent="0.2">
      <c r="B360" s="66" t="s">
        <v>579</v>
      </c>
      <c r="C360" s="51" t="s">
        <v>580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7"/>
        <v>0</v>
      </c>
      <c r="J360" s="56">
        <f t="shared" si="58"/>
        <v>0</v>
      </c>
      <c r="K360" s="57" t="str">
        <f t="shared" si="59"/>
        <v>NA</v>
      </c>
      <c r="L360" s="57" t="str">
        <f t="shared" si="60"/>
        <v>NA</v>
      </c>
      <c r="M360" s="57" t="str">
        <f t="shared" si="61"/>
        <v>NA</v>
      </c>
      <c r="R360" s="53"/>
      <c r="S360" s="53"/>
      <c r="T360" s="53"/>
      <c r="U360" s="53"/>
      <c r="V360" s="53"/>
    </row>
    <row r="361" spans="1:22" s="51" customFormat="1" x14ac:dyDescent="0.2">
      <c r="B361" s="66" t="s">
        <v>581</v>
      </c>
      <c r="C361" s="51" t="s">
        <v>582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7"/>
        <v>0</v>
      </c>
      <c r="J361" s="56">
        <f t="shared" si="58"/>
        <v>0</v>
      </c>
      <c r="K361" s="57" t="str">
        <f t="shared" si="59"/>
        <v>NA</v>
      </c>
      <c r="L361" s="57" t="str">
        <f t="shared" si="60"/>
        <v>NA</v>
      </c>
      <c r="M361" s="57" t="str">
        <f t="shared" si="61"/>
        <v>NA</v>
      </c>
      <c r="R361" s="53"/>
      <c r="S361" s="53"/>
      <c r="T361" s="53"/>
      <c r="U361" s="53"/>
      <c r="V361" s="53"/>
    </row>
    <row r="362" spans="1:22" s="51" customFormat="1" x14ac:dyDescent="0.2">
      <c r="B362" s="66" t="s">
        <v>583</v>
      </c>
      <c r="C362" s="51" t="s">
        <v>584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57"/>
        <v>0</v>
      </c>
      <c r="J362" s="56">
        <f t="shared" si="58"/>
        <v>0</v>
      </c>
      <c r="K362" s="57" t="str">
        <f t="shared" si="59"/>
        <v>NA</v>
      </c>
      <c r="L362" s="57" t="str">
        <f t="shared" si="60"/>
        <v>NA</v>
      </c>
      <c r="M362" s="57" t="str">
        <f t="shared" si="61"/>
        <v>NA</v>
      </c>
      <c r="R362" s="53"/>
      <c r="S362" s="53"/>
      <c r="T362" s="53"/>
      <c r="U362" s="53"/>
      <c r="V362" s="53"/>
    </row>
    <row r="363" spans="1:22" s="51" customFormat="1" x14ac:dyDescent="0.2">
      <c r="B363" s="66" t="s">
        <v>585</v>
      </c>
      <c r="C363" s="51" t="s">
        <v>586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57"/>
        <v>0</v>
      </c>
      <c r="J363" s="56">
        <f t="shared" si="58"/>
        <v>0</v>
      </c>
      <c r="K363" s="57" t="str">
        <f t="shared" si="59"/>
        <v>NA</v>
      </c>
      <c r="L363" s="57" t="str">
        <f t="shared" si="60"/>
        <v>NA</v>
      </c>
      <c r="M363" s="57" t="str">
        <f t="shared" si="61"/>
        <v>NA</v>
      </c>
      <c r="R363" s="53"/>
      <c r="S363" s="53"/>
      <c r="T363" s="53"/>
      <c r="U363" s="53"/>
      <c r="V363" s="53"/>
    </row>
    <row r="364" spans="1:22" s="51" customFormat="1" x14ac:dyDescent="0.2">
      <c r="B364" s="66" t="s">
        <v>587</v>
      </c>
      <c r="C364" s="51" t="s">
        <v>588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57"/>
        <v>0</v>
      </c>
      <c r="J364" s="56">
        <f t="shared" si="58"/>
        <v>0</v>
      </c>
      <c r="K364" s="57" t="str">
        <f t="shared" si="59"/>
        <v>NA</v>
      </c>
      <c r="L364" s="57" t="str">
        <f t="shared" si="60"/>
        <v>NA</v>
      </c>
      <c r="M364" s="57" t="str">
        <f t="shared" si="61"/>
        <v>NA</v>
      </c>
      <c r="R364" s="53"/>
      <c r="S364" s="53"/>
      <c r="T364" s="53"/>
      <c r="U364" s="53"/>
      <c r="V364" s="53"/>
    </row>
    <row r="365" spans="1:22" s="51" customFormat="1" x14ac:dyDescent="0.2">
      <c r="B365" s="66" t="s">
        <v>589</v>
      </c>
      <c r="C365" s="51" t="s">
        <v>590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57"/>
        <v>0</v>
      </c>
      <c r="J365" s="56">
        <f t="shared" si="58"/>
        <v>0</v>
      </c>
      <c r="K365" s="57" t="str">
        <f t="shared" si="59"/>
        <v>NA</v>
      </c>
      <c r="L365" s="57" t="str">
        <f t="shared" si="60"/>
        <v>NA</v>
      </c>
      <c r="M365" s="57" t="str">
        <f t="shared" si="61"/>
        <v>NA</v>
      </c>
      <c r="R365" s="53"/>
      <c r="S365" s="53"/>
      <c r="T365" s="53"/>
      <c r="U365" s="53"/>
      <c r="V365" s="53"/>
    </row>
    <row r="366" spans="1:22" s="51" customFormat="1" x14ac:dyDescent="0.2">
      <c r="A366" s="63" t="s">
        <v>333</v>
      </c>
      <c r="B366" s="71"/>
      <c r="C366" s="63"/>
      <c r="D366" s="64">
        <v>21718626.969999995</v>
      </c>
      <c r="E366" s="64">
        <v>22719372.959999993</v>
      </c>
      <c r="F366" s="64">
        <v>1685580.7900000005</v>
      </c>
      <c r="G366" s="64">
        <v>4167765.7999999993</v>
      </c>
      <c r="H366" s="64">
        <v>2099836.69</v>
      </c>
      <c r="I366" s="64">
        <f t="shared" si="57"/>
        <v>6267602.4899999993</v>
      </c>
      <c r="J366" s="64">
        <f t="shared" si="58"/>
        <v>16451770.469999995</v>
      </c>
      <c r="K366" s="65">
        <f t="shared" si="59"/>
        <v>0.72412960071412114</v>
      </c>
      <c r="L366" s="65">
        <f t="shared" si="60"/>
        <v>-0.92580865708892346</v>
      </c>
      <c r="M366" s="65">
        <f t="shared" si="61"/>
        <v>-0.26621816414778365</v>
      </c>
      <c r="R366" s="53"/>
      <c r="S366" s="53"/>
      <c r="T366" s="53"/>
      <c r="U366" s="53"/>
      <c r="V366" s="53"/>
    </row>
    <row r="367" spans="1:22" s="51" customFormat="1" x14ac:dyDescent="0.2">
      <c r="A367" s="51" t="s">
        <v>334</v>
      </c>
      <c r="B367" s="66" t="s">
        <v>102</v>
      </c>
      <c r="C367" s="51" t="s">
        <v>103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57"/>
        <v>0</v>
      </c>
      <c r="J367" s="56">
        <f t="shared" si="58"/>
        <v>0</v>
      </c>
      <c r="K367" s="57" t="str">
        <f t="shared" si="59"/>
        <v>NA</v>
      </c>
      <c r="L367" s="57" t="str">
        <f t="shared" si="60"/>
        <v>NA</v>
      </c>
      <c r="M367" s="57" t="str">
        <f t="shared" si="61"/>
        <v>NA</v>
      </c>
      <c r="R367" s="53"/>
      <c r="S367" s="53"/>
      <c r="T367" s="53"/>
      <c r="U367" s="53"/>
      <c r="V367" s="53"/>
    </row>
    <row r="368" spans="1:22" s="51" customFormat="1" x14ac:dyDescent="0.2">
      <c r="B368" s="66" t="s">
        <v>119</v>
      </c>
      <c r="C368" s="51" t="s">
        <v>120</v>
      </c>
      <c r="D368" s="56">
        <v>97257</v>
      </c>
      <c r="E368" s="56">
        <v>97257</v>
      </c>
      <c r="F368" s="56">
        <v>0</v>
      </c>
      <c r="G368" s="56">
        <v>0</v>
      </c>
      <c r="H368" s="56">
        <v>0</v>
      </c>
      <c r="I368" s="56">
        <f t="shared" si="57"/>
        <v>0</v>
      </c>
      <c r="J368" s="56">
        <f t="shared" si="58"/>
        <v>97257</v>
      </c>
      <c r="K368" s="57">
        <f t="shared" si="59"/>
        <v>1</v>
      </c>
      <c r="L368" s="57">
        <f t="shared" si="60"/>
        <v>-1</v>
      </c>
      <c r="M368" s="57">
        <f t="shared" si="61"/>
        <v>-1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331</v>
      </c>
      <c r="C369" s="51" t="s">
        <v>332</v>
      </c>
      <c r="D369" s="56">
        <v>24848070.990000002</v>
      </c>
      <c r="E369" s="56">
        <v>24848070.990000002</v>
      </c>
      <c r="F369" s="56">
        <v>2510817.8199999989</v>
      </c>
      <c r="G369" s="56">
        <v>5307517.51</v>
      </c>
      <c r="H369" s="56">
        <v>0</v>
      </c>
      <c r="I369" s="56">
        <f t="shared" si="57"/>
        <v>5307517.51</v>
      </c>
      <c r="J369" s="56">
        <f t="shared" si="58"/>
        <v>19540553.480000004</v>
      </c>
      <c r="K369" s="57">
        <f t="shared" si="59"/>
        <v>0.78640122558664671</v>
      </c>
      <c r="L369" s="57">
        <f t="shared" si="60"/>
        <v>-0.89895320964712033</v>
      </c>
      <c r="M369" s="57">
        <f t="shared" si="61"/>
        <v>-0.14560490234658666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327</v>
      </c>
      <c r="C370" s="51" t="s">
        <v>328</v>
      </c>
      <c r="D370" s="56">
        <v>27030337.960000001</v>
      </c>
      <c r="E370" s="56">
        <v>27030337.960000001</v>
      </c>
      <c r="F370" s="56">
        <v>3570900.2399999993</v>
      </c>
      <c r="G370" s="56">
        <v>7967179.4400000013</v>
      </c>
      <c r="H370" s="56">
        <v>0</v>
      </c>
      <c r="I370" s="56">
        <f t="shared" si="57"/>
        <v>7967179.4400000013</v>
      </c>
      <c r="J370" s="56">
        <f t="shared" si="58"/>
        <v>19063158.52</v>
      </c>
      <c r="K370" s="57">
        <f t="shared" si="59"/>
        <v>0.70525046886983134</v>
      </c>
      <c r="L370" s="57">
        <f t="shared" si="60"/>
        <v>-0.86789287483995636</v>
      </c>
      <c r="M370" s="57">
        <f t="shared" si="61"/>
        <v>0.17899812452067485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137</v>
      </c>
      <c r="C371" s="51" t="s">
        <v>138</v>
      </c>
      <c r="D371" s="56">
        <v>4821883.32</v>
      </c>
      <c r="E371" s="56">
        <v>4821883.32</v>
      </c>
      <c r="F371" s="56">
        <v>503513.43000000005</v>
      </c>
      <c r="G371" s="56">
        <v>1306098.4300000002</v>
      </c>
      <c r="H371" s="56">
        <v>0</v>
      </c>
      <c r="I371" s="56">
        <f t="shared" si="57"/>
        <v>1306098.4300000002</v>
      </c>
      <c r="J371" s="56">
        <f t="shared" si="58"/>
        <v>3515784.89</v>
      </c>
      <c r="K371" s="57">
        <f t="shared" si="59"/>
        <v>0.72913105869181416</v>
      </c>
      <c r="L371" s="57">
        <f t="shared" si="60"/>
        <v>-0.89557743383968913</v>
      </c>
      <c r="M371" s="57">
        <f t="shared" si="61"/>
        <v>8.3475765232743193E-2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139</v>
      </c>
      <c r="C372" s="51" t="s">
        <v>140</v>
      </c>
      <c r="D372" s="56">
        <v>11176335.68</v>
      </c>
      <c r="E372" s="56">
        <v>11176335.68</v>
      </c>
      <c r="F372" s="56">
        <v>550610.01</v>
      </c>
      <c r="G372" s="56">
        <v>969162.93</v>
      </c>
      <c r="H372" s="56">
        <v>0</v>
      </c>
      <c r="I372" s="56">
        <f t="shared" si="57"/>
        <v>969162.93</v>
      </c>
      <c r="J372" s="56">
        <f t="shared" si="58"/>
        <v>10207172.75</v>
      </c>
      <c r="K372" s="57">
        <f t="shared" si="59"/>
        <v>0.91328437533114615</v>
      </c>
      <c r="L372" s="57">
        <f t="shared" si="60"/>
        <v>-0.95073429916879526</v>
      </c>
      <c r="M372" s="57">
        <f t="shared" si="61"/>
        <v>-0.65313750132458437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141</v>
      </c>
      <c r="C373" s="51" t="s">
        <v>142</v>
      </c>
      <c r="D373" s="56">
        <v>4992530</v>
      </c>
      <c r="E373" s="56">
        <v>4992530</v>
      </c>
      <c r="F373" s="56">
        <v>268424.69999999995</v>
      </c>
      <c r="G373" s="56">
        <v>545656.42999999993</v>
      </c>
      <c r="H373" s="56">
        <v>0</v>
      </c>
      <c r="I373" s="56">
        <f t="shared" si="57"/>
        <v>545656.42999999993</v>
      </c>
      <c r="J373" s="56">
        <f t="shared" si="58"/>
        <v>4446873.57</v>
      </c>
      <c r="K373" s="57">
        <f t="shared" si="59"/>
        <v>0.89070542790929652</v>
      </c>
      <c r="L373" s="57">
        <f t="shared" si="60"/>
        <v>-0.94623473469363228</v>
      </c>
      <c r="M373" s="57">
        <f t="shared" si="61"/>
        <v>-0.56282171163718597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143</v>
      </c>
      <c r="C374" s="51" t="s">
        <v>144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57"/>
        <v>0</v>
      </c>
      <c r="J374" s="56">
        <f t="shared" si="58"/>
        <v>0</v>
      </c>
      <c r="K374" s="57" t="str">
        <f t="shared" si="59"/>
        <v>NA</v>
      </c>
      <c r="L374" s="57" t="str">
        <f t="shared" si="60"/>
        <v>NA</v>
      </c>
      <c r="M374" s="57" t="str">
        <f t="shared" si="61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147</v>
      </c>
      <c r="C375" s="51" t="s">
        <v>148</v>
      </c>
      <c r="D375" s="56">
        <v>19875150</v>
      </c>
      <c r="E375" s="56">
        <v>19875150</v>
      </c>
      <c r="F375" s="56">
        <v>897108.85</v>
      </c>
      <c r="G375" s="56">
        <v>2488318.65</v>
      </c>
      <c r="H375" s="56">
        <v>0</v>
      </c>
      <c r="I375" s="56">
        <f t="shared" si="57"/>
        <v>2488318.65</v>
      </c>
      <c r="J375" s="56">
        <f t="shared" si="58"/>
        <v>17386831.350000001</v>
      </c>
      <c r="K375" s="57">
        <f t="shared" si="59"/>
        <v>0.87480252224511523</v>
      </c>
      <c r="L375" s="57">
        <f t="shared" si="60"/>
        <v>-0.95486278845694239</v>
      </c>
      <c r="M375" s="57">
        <f t="shared" si="61"/>
        <v>-0.49921008898046054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149</v>
      </c>
      <c r="C376" s="51" t="s">
        <v>150</v>
      </c>
      <c r="D376" s="56">
        <v>0</v>
      </c>
      <c r="E376" s="56">
        <v>0</v>
      </c>
      <c r="F376" s="56">
        <v>110612.02</v>
      </c>
      <c r="G376" s="56">
        <v>242548.69000000009</v>
      </c>
      <c r="H376" s="56">
        <v>0</v>
      </c>
      <c r="I376" s="56">
        <f t="shared" si="57"/>
        <v>242548.69000000009</v>
      </c>
      <c r="J376" s="56">
        <f t="shared" si="58"/>
        <v>-242548.69000000009</v>
      </c>
      <c r="K376" s="57" t="str">
        <f t="shared" si="59"/>
        <v>NA</v>
      </c>
      <c r="L376" s="57" t="str">
        <f t="shared" si="60"/>
        <v>NA</v>
      </c>
      <c r="M376" s="57" t="str">
        <f t="shared" si="61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151</v>
      </c>
      <c r="C377" s="51" t="s">
        <v>152</v>
      </c>
      <c r="D377" s="56">
        <v>12714506.01</v>
      </c>
      <c r="E377" s="56">
        <v>12714506.01</v>
      </c>
      <c r="F377" s="56">
        <v>505105.87000000017</v>
      </c>
      <c r="G377" s="56">
        <v>1273781.06</v>
      </c>
      <c r="H377" s="56">
        <v>0</v>
      </c>
      <c r="I377" s="56">
        <f t="shared" si="57"/>
        <v>1273781.06</v>
      </c>
      <c r="J377" s="56">
        <f t="shared" si="58"/>
        <v>11440724.949999999</v>
      </c>
      <c r="K377" s="57">
        <f t="shared" si="59"/>
        <v>0.89981670864773133</v>
      </c>
      <c r="L377" s="57">
        <f t="shared" si="60"/>
        <v>-0.96027326035295957</v>
      </c>
      <c r="M377" s="57">
        <f t="shared" si="61"/>
        <v>-0.59926683459092567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153</v>
      </c>
      <c r="C378" s="51" t="s">
        <v>154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57"/>
        <v>0</v>
      </c>
      <c r="J378" s="56">
        <f t="shared" si="58"/>
        <v>0</v>
      </c>
      <c r="K378" s="57" t="str">
        <f t="shared" si="59"/>
        <v>NA</v>
      </c>
      <c r="L378" s="57" t="str">
        <f t="shared" si="60"/>
        <v>NA</v>
      </c>
      <c r="M378" s="57" t="str">
        <f t="shared" si="61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155</v>
      </c>
      <c r="C379" s="51" t="s">
        <v>156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57"/>
        <v>0</v>
      </c>
      <c r="J379" s="56">
        <f t="shared" si="58"/>
        <v>0</v>
      </c>
      <c r="K379" s="57" t="str">
        <f t="shared" si="59"/>
        <v>NA</v>
      </c>
      <c r="L379" s="57" t="str">
        <f t="shared" si="60"/>
        <v>NA</v>
      </c>
      <c r="M379" s="57" t="str">
        <f t="shared" si="61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289</v>
      </c>
      <c r="C380" s="51" t="s">
        <v>290</v>
      </c>
      <c r="D380" s="56">
        <v>750000</v>
      </c>
      <c r="E380" s="56">
        <v>750000</v>
      </c>
      <c r="F380" s="56">
        <v>0</v>
      </c>
      <c r="G380" s="56">
        <v>0</v>
      </c>
      <c r="H380" s="56">
        <v>0</v>
      </c>
      <c r="I380" s="56">
        <f t="shared" si="57"/>
        <v>0</v>
      </c>
      <c r="J380" s="56">
        <f t="shared" si="58"/>
        <v>750000</v>
      </c>
      <c r="K380" s="57">
        <f t="shared" si="59"/>
        <v>1</v>
      </c>
      <c r="L380" s="57">
        <f t="shared" si="60"/>
        <v>-1</v>
      </c>
      <c r="M380" s="57">
        <f t="shared" si="61"/>
        <v>-1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165</v>
      </c>
      <c r="C381" s="51" t="s">
        <v>166</v>
      </c>
      <c r="D381" s="56">
        <v>0</v>
      </c>
      <c r="E381" s="56">
        <v>0</v>
      </c>
      <c r="F381" s="56">
        <v>182874.60000000006</v>
      </c>
      <c r="G381" s="56">
        <v>532122.24</v>
      </c>
      <c r="H381" s="56">
        <v>0</v>
      </c>
      <c r="I381" s="56">
        <f t="shared" si="57"/>
        <v>532122.24</v>
      </c>
      <c r="J381" s="56">
        <f t="shared" si="58"/>
        <v>-532122.24</v>
      </c>
      <c r="K381" s="57" t="str">
        <f t="shared" si="59"/>
        <v>NA</v>
      </c>
      <c r="L381" s="57" t="str">
        <f t="shared" si="60"/>
        <v>NA</v>
      </c>
      <c r="M381" s="57" t="str">
        <f t="shared" si="61"/>
        <v>NA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167</v>
      </c>
      <c r="C382" s="51" t="s">
        <v>168</v>
      </c>
      <c r="D382" s="56">
        <v>1623493.7699999996</v>
      </c>
      <c r="E382" s="56">
        <v>1623493.7699999996</v>
      </c>
      <c r="F382" s="56">
        <v>72271.789999999979</v>
      </c>
      <c r="G382" s="56">
        <v>181656.84000000005</v>
      </c>
      <c r="H382" s="56">
        <v>0</v>
      </c>
      <c r="I382" s="56">
        <f t="shared" si="57"/>
        <v>181656.84000000005</v>
      </c>
      <c r="J382" s="56">
        <f t="shared" si="58"/>
        <v>1441836.9299999995</v>
      </c>
      <c r="K382" s="57">
        <f t="shared" si="59"/>
        <v>0.88810746098520588</v>
      </c>
      <c r="L382" s="57">
        <f t="shared" si="60"/>
        <v>-0.95548378975300896</v>
      </c>
      <c r="M382" s="57">
        <f t="shared" si="61"/>
        <v>-0.55242984394082373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169</v>
      </c>
      <c r="C383" s="51" t="s">
        <v>170</v>
      </c>
      <c r="D383" s="56">
        <v>2817450</v>
      </c>
      <c r="E383" s="56">
        <v>2646873.86</v>
      </c>
      <c r="F383" s="56">
        <v>197851.08</v>
      </c>
      <c r="G383" s="56">
        <v>328498.7</v>
      </c>
      <c r="H383" s="56">
        <v>890879.35</v>
      </c>
      <c r="I383" s="56">
        <f t="shared" si="57"/>
        <v>1219378.05</v>
      </c>
      <c r="J383" s="56">
        <f t="shared" si="58"/>
        <v>1427495.8099999998</v>
      </c>
      <c r="K383" s="57">
        <f t="shared" si="59"/>
        <v>0.53931387950614307</v>
      </c>
      <c r="L383" s="57">
        <f t="shared" si="60"/>
        <v>-0.92525103557447197</v>
      </c>
      <c r="M383" s="57">
        <f t="shared" si="61"/>
        <v>-0.50356727615270636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335</v>
      </c>
      <c r="C384" s="51" t="s">
        <v>336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47"/>
        <v>0</v>
      </c>
      <c r="J384" s="56">
        <f t="shared" si="48"/>
        <v>0</v>
      </c>
      <c r="K384" s="57" t="str">
        <f t="shared" si="49"/>
        <v>NA</v>
      </c>
      <c r="L384" s="57" t="str">
        <f t="shared" si="50"/>
        <v>NA</v>
      </c>
      <c r="M384" s="57" t="str">
        <f t="shared" si="51"/>
        <v>NA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337</v>
      </c>
      <c r="C385" s="51" t="s">
        <v>338</v>
      </c>
      <c r="D385" s="56">
        <v>750000</v>
      </c>
      <c r="E385" s="56">
        <v>750000</v>
      </c>
      <c r="F385" s="56">
        <v>0</v>
      </c>
      <c r="G385" s="56">
        <v>0</v>
      </c>
      <c r="H385" s="56">
        <v>0</v>
      </c>
      <c r="I385" s="56">
        <f t="shared" si="47"/>
        <v>0</v>
      </c>
      <c r="J385" s="56">
        <f t="shared" si="48"/>
        <v>750000</v>
      </c>
      <c r="K385" s="57">
        <f t="shared" si="49"/>
        <v>1</v>
      </c>
      <c r="L385" s="57">
        <f t="shared" si="50"/>
        <v>-1</v>
      </c>
      <c r="M385" s="57">
        <f t="shared" si="51"/>
        <v>-1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339</v>
      </c>
      <c r="C386" s="51" t="s">
        <v>340</v>
      </c>
      <c r="D386" s="56">
        <v>3500000</v>
      </c>
      <c r="E386" s="56">
        <v>3500000</v>
      </c>
      <c r="F386" s="56">
        <v>0</v>
      </c>
      <c r="G386" s="56">
        <v>0</v>
      </c>
      <c r="H386" s="56">
        <v>0</v>
      </c>
      <c r="I386" s="56">
        <f t="shared" si="47"/>
        <v>0</v>
      </c>
      <c r="J386" s="56">
        <f t="shared" si="48"/>
        <v>3500000</v>
      </c>
      <c r="K386" s="57">
        <f t="shared" si="49"/>
        <v>1</v>
      </c>
      <c r="L386" s="57">
        <f t="shared" si="50"/>
        <v>-1</v>
      </c>
      <c r="M386" s="57">
        <f t="shared" si="51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341</v>
      </c>
      <c r="C387" s="51" t="s">
        <v>342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47"/>
        <v>0</v>
      </c>
      <c r="J387" s="56">
        <f t="shared" si="48"/>
        <v>0</v>
      </c>
      <c r="K387" s="57" t="str">
        <f t="shared" si="49"/>
        <v>NA</v>
      </c>
      <c r="L387" s="57" t="str">
        <f t="shared" si="50"/>
        <v>NA</v>
      </c>
      <c r="M387" s="57" t="str">
        <f t="shared" si="51"/>
        <v>NA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343</v>
      </c>
      <c r="C388" s="51" t="s">
        <v>344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47"/>
        <v>0</v>
      </c>
      <c r="J388" s="56">
        <f t="shared" si="48"/>
        <v>0</v>
      </c>
      <c r="K388" s="57" t="str">
        <f t="shared" si="49"/>
        <v>NA</v>
      </c>
      <c r="L388" s="57" t="str">
        <f t="shared" si="50"/>
        <v>NA</v>
      </c>
      <c r="M388" s="57" t="str">
        <f t="shared" si="51"/>
        <v>NA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345</v>
      </c>
      <c r="C389" s="51" t="s">
        <v>346</v>
      </c>
      <c r="D389" s="56">
        <v>0</v>
      </c>
      <c r="E389" s="56">
        <v>0</v>
      </c>
      <c r="F389" s="56">
        <v>0</v>
      </c>
      <c r="G389" s="56">
        <v>0</v>
      </c>
      <c r="H389" s="56">
        <v>0</v>
      </c>
      <c r="I389" s="56">
        <f t="shared" si="47"/>
        <v>0</v>
      </c>
      <c r="J389" s="56">
        <f t="shared" si="48"/>
        <v>0</v>
      </c>
      <c r="K389" s="57" t="str">
        <f t="shared" si="49"/>
        <v>NA</v>
      </c>
      <c r="L389" s="57" t="str">
        <f t="shared" si="50"/>
        <v>NA</v>
      </c>
      <c r="M389" s="57" t="str">
        <f t="shared" si="51"/>
        <v>NA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347</v>
      </c>
      <c r="C390" s="51" t="s">
        <v>348</v>
      </c>
      <c r="D390" s="56">
        <v>6585000</v>
      </c>
      <c r="E390" s="56">
        <v>7568600</v>
      </c>
      <c r="F390" s="56">
        <v>1756589.31</v>
      </c>
      <c r="G390" s="56">
        <v>2985096.12</v>
      </c>
      <c r="H390" s="56">
        <v>4835868.9800000004</v>
      </c>
      <c r="I390" s="56">
        <f t="shared" si="47"/>
        <v>7820965.1000000006</v>
      </c>
      <c r="J390" s="56">
        <f t="shared" si="48"/>
        <v>-252365.10000000056</v>
      </c>
      <c r="K390" s="57">
        <f t="shared" si="49"/>
        <v>-3.3343696324287263E-2</v>
      </c>
      <c r="L390" s="57">
        <f t="shared" si="50"/>
        <v>-0.76791093332980997</v>
      </c>
      <c r="M390" s="57">
        <f t="shared" si="51"/>
        <v>0.57762128795285794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349</v>
      </c>
      <c r="C391" s="51" t="s">
        <v>350</v>
      </c>
      <c r="D391" s="56">
        <v>2000000</v>
      </c>
      <c r="E391" s="56">
        <v>2000000</v>
      </c>
      <c r="F391" s="56">
        <v>38417.25</v>
      </c>
      <c r="G391" s="56">
        <v>48725.75</v>
      </c>
      <c r="H391" s="56">
        <v>66094.25</v>
      </c>
      <c r="I391" s="56">
        <f t="shared" si="47"/>
        <v>114820</v>
      </c>
      <c r="J391" s="56">
        <f t="shared" si="48"/>
        <v>1885180</v>
      </c>
      <c r="K391" s="57">
        <f t="shared" si="49"/>
        <v>0.94259000000000004</v>
      </c>
      <c r="L391" s="57">
        <f t="shared" si="50"/>
        <v>-0.98079137500000002</v>
      </c>
      <c r="M391" s="57">
        <f t="shared" si="51"/>
        <v>-0.90254849999999998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351</v>
      </c>
      <c r="C392" s="51" t="s">
        <v>352</v>
      </c>
      <c r="D392" s="56">
        <v>1900000</v>
      </c>
      <c r="E392" s="56">
        <v>1900000</v>
      </c>
      <c r="F392" s="56">
        <v>0</v>
      </c>
      <c r="G392" s="56">
        <v>0</v>
      </c>
      <c r="H392" s="56">
        <v>0</v>
      </c>
      <c r="I392" s="56">
        <f t="shared" si="47"/>
        <v>0</v>
      </c>
      <c r="J392" s="56">
        <f t="shared" si="48"/>
        <v>1900000</v>
      </c>
      <c r="K392" s="57">
        <f t="shared" si="49"/>
        <v>1</v>
      </c>
      <c r="L392" s="57">
        <f t="shared" si="50"/>
        <v>-1</v>
      </c>
      <c r="M392" s="57">
        <f t="shared" si="51"/>
        <v>-1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177</v>
      </c>
      <c r="C393" s="51" t="s">
        <v>178</v>
      </c>
      <c r="D393" s="56">
        <v>13645500</v>
      </c>
      <c r="E393" s="56">
        <v>15735500</v>
      </c>
      <c r="F393" s="56">
        <v>1143731.1299999999</v>
      </c>
      <c r="G393" s="56">
        <v>3746514.83</v>
      </c>
      <c r="H393" s="56">
        <v>12129677.549999999</v>
      </c>
      <c r="I393" s="56">
        <f t="shared" si="47"/>
        <v>15876192.379999999</v>
      </c>
      <c r="J393" s="56">
        <f t="shared" si="48"/>
        <v>-140692.37999999896</v>
      </c>
      <c r="K393" s="57">
        <f t="shared" si="49"/>
        <v>-8.9410809952018659E-3</v>
      </c>
      <c r="L393" s="57">
        <f t="shared" si="50"/>
        <v>-0.92731523434272833</v>
      </c>
      <c r="M393" s="57">
        <f t="shared" si="51"/>
        <v>-4.7627382669759445E-2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353</v>
      </c>
      <c r="C394" s="51" t="s">
        <v>354</v>
      </c>
      <c r="D394" s="56">
        <v>500000</v>
      </c>
      <c r="E394" s="56">
        <v>500000</v>
      </c>
      <c r="F394" s="56">
        <v>34896.01</v>
      </c>
      <c r="G394" s="56">
        <v>34896.01</v>
      </c>
      <c r="H394" s="56">
        <v>6907.08</v>
      </c>
      <c r="I394" s="56">
        <f t="shared" si="47"/>
        <v>41803.090000000004</v>
      </c>
      <c r="J394" s="56">
        <f t="shared" si="48"/>
        <v>458196.91</v>
      </c>
      <c r="K394" s="57">
        <f t="shared" si="49"/>
        <v>0.91639381999999991</v>
      </c>
      <c r="L394" s="57">
        <f t="shared" si="50"/>
        <v>-0.93020797999999993</v>
      </c>
      <c r="M394" s="57">
        <f t="shared" si="51"/>
        <v>-0.72083191999999996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355</v>
      </c>
      <c r="C395" s="51" t="s">
        <v>356</v>
      </c>
      <c r="D395" s="56">
        <v>500000</v>
      </c>
      <c r="E395" s="56">
        <v>500000</v>
      </c>
      <c r="F395" s="56">
        <v>20039.59</v>
      </c>
      <c r="G395" s="56">
        <v>37762.81</v>
      </c>
      <c r="H395" s="56">
        <v>12470</v>
      </c>
      <c r="I395" s="56">
        <f t="shared" si="47"/>
        <v>50232.81</v>
      </c>
      <c r="J395" s="56">
        <f t="shared" si="48"/>
        <v>449767.19</v>
      </c>
      <c r="K395" s="57">
        <f t="shared" si="49"/>
        <v>0.89953437999999997</v>
      </c>
      <c r="L395" s="57">
        <f t="shared" si="50"/>
        <v>-0.9599208199999999</v>
      </c>
      <c r="M395" s="57">
        <f t="shared" si="51"/>
        <v>-0.69789752000000005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357</v>
      </c>
      <c r="C396" s="51" t="s">
        <v>358</v>
      </c>
      <c r="D396" s="56">
        <v>500000</v>
      </c>
      <c r="E396" s="56">
        <v>500000</v>
      </c>
      <c r="F396" s="56">
        <v>105580.94</v>
      </c>
      <c r="G396" s="56">
        <v>165263.09</v>
      </c>
      <c r="H396" s="56">
        <v>0</v>
      </c>
      <c r="I396" s="56">
        <f t="shared" si="47"/>
        <v>165263.09</v>
      </c>
      <c r="J396" s="56">
        <f t="shared" si="48"/>
        <v>334736.91000000003</v>
      </c>
      <c r="K396" s="57">
        <f t="shared" si="49"/>
        <v>0.66947382000000011</v>
      </c>
      <c r="L396" s="57">
        <f t="shared" si="50"/>
        <v>-0.78883811999999998</v>
      </c>
      <c r="M396" s="57">
        <f t="shared" si="51"/>
        <v>0.32210471999999996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359</v>
      </c>
      <c r="C397" s="51" t="s">
        <v>360</v>
      </c>
      <c r="D397" s="56">
        <v>500000</v>
      </c>
      <c r="E397" s="56">
        <v>500000</v>
      </c>
      <c r="F397" s="56">
        <v>19996.900000000001</v>
      </c>
      <c r="G397" s="56">
        <v>39971.279999999999</v>
      </c>
      <c r="H397" s="56">
        <v>118033.63</v>
      </c>
      <c r="I397" s="56">
        <f t="shared" si="47"/>
        <v>158004.91</v>
      </c>
      <c r="J397" s="56">
        <f t="shared" si="48"/>
        <v>341995.08999999997</v>
      </c>
      <c r="K397" s="57">
        <f t="shared" si="49"/>
        <v>0.68399017999999989</v>
      </c>
      <c r="L397" s="57">
        <f t="shared" si="50"/>
        <v>-0.96000619999999992</v>
      </c>
      <c r="M397" s="57">
        <f t="shared" si="51"/>
        <v>-0.68022976000000002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361</v>
      </c>
      <c r="C398" s="51" t="s">
        <v>362</v>
      </c>
      <c r="D398" s="56">
        <v>500000</v>
      </c>
      <c r="E398" s="56">
        <v>500000</v>
      </c>
      <c r="F398" s="56">
        <v>33661.89</v>
      </c>
      <c r="G398" s="56">
        <v>71735.12</v>
      </c>
      <c r="H398" s="56">
        <v>0</v>
      </c>
      <c r="I398" s="56">
        <f t="shared" si="47"/>
        <v>71735.12</v>
      </c>
      <c r="J398" s="56">
        <f t="shared" si="48"/>
        <v>428264.88</v>
      </c>
      <c r="K398" s="57">
        <f t="shared" si="49"/>
        <v>0.85652976000000003</v>
      </c>
      <c r="L398" s="57">
        <f t="shared" si="50"/>
        <v>-0.93267621999999994</v>
      </c>
      <c r="M398" s="57">
        <f t="shared" si="51"/>
        <v>-0.42611904000000006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363</v>
      </c>
      <c r="C399" s="51" t="s">
        <v>364</v>
      </c>
      <c r="D399" s="56">
        <v>500000</v>
      </c>
      <c r="E399" s="56">
        <v>500000</v>
      </c>
      <c r="F399" s="56">
        <v>31163.599999999999</v>
      </c>
      <c r="G399" s="56">
        <v>47354.25</v>
      </c>
      <c r="H399" s="56">
        <v>0</v>
      </c>
      <c r="I399" s="56">
        <f t="shared" si="47"/>
        <v>47354.25</v>
      </c>
      <c r="J399" s="56">
        <f t="shared" si="48"/>
        <v>452645.75</v>
      </c>
      <c r="K399" s="57">
        <f t="shared" si="49"/>
        <v>0.90529150000000003</v>
      </c>
      <c r="L399" s="57">
        <f t="shared" si="50"/>
        <v>-0.93767280000000008</v>
      </c>
      <c r="M399" s="57">
        <f t="shared" si="51"/>
        <v>-0.621166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365</v>
      </c>
      <c r="C400" s="51" t="s">
        <v>366</v>
      </c>
      <c r="D400" s="56">
        <v>500000</v>
      </c>
      <c r="E400" s="56">
        <v>500000</v>
      </c>
      <c r="F400" s="56">
        <v>19871.689999999999</v>
      </c>
      <c r="G400" s="56">
        <v>38770.519999999997</v>
      </c>
      <c r="H400" s="56">
        <v>0</v>
      </c>
      <c r="I400" s="56">
        <f t="shared" si="47"/>
        <v>38770.519999999997</v>
      </c>
      <c r="J400" s="56">
        <f t="shared" si="48"/>
        <v>461229.48</v>
      </c>
      <c r="K400" s="57">
        <f t="shared" si="49"/>
        <v>0.92245895999999994</v>
      </c>
      <c r="L400" s="57">
        <f t="shared" si="50"/>
        <v>-0.96025662000000001</v>
      </c>
      <c r="M400" s="57">
        <f t="shared" si="51"/>
        <v>-0.68983584000000009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367</v>
      </c>
      <c r="C401" s="51" t="s">
        <v>368</v>
      </c>
      <c r="D401" s="56">
        <v>2500000</v>
      </c>
      <c r="E401" s="56">
        <v>2500000</v>
      </c>
      <c r="F401" s="56">
        <v>16907</v>
      </c>
      <c r="G401" s="56">
        <v>21535</v>
      </c>
      <c r="H401" s="56">
        <v>478465</v>
      </c>
      <c r="I401" s="56">
        <f t="shared" si="47"/>
        <v>500000</v>
      </c>
      <c r="J401" s="56">
        <f t="shared" si="48"/>
        <v>2000000</v>
      </c>
      <c r="K401" s="57">
        <f t="shared" si="49"/>
        <v>0.8</v>
      </c>
      <c r="L401" s="57">
        <f t="shared" si="50"/>
        <v>-0.99323720000000004</v>
      </c>
      <c r="M401" s="57">
        <f t="shared" si="51"/>
        <v>-0.96554399999999996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369</v>
      </c>
      <c r="C402" s="51" t="s">
        <v>370</v>
      </c>
      <c r="D402" s="56">
        <v>26365343.129999999</v>
      </c>
      <c r="E402" s="56">
        <v>26365343.129999999</v>
      </c>
      <c r="F402" s="56">
        <v>20792.990000000002</v>
      </c>
      <c r="G402" s="56">
        <v>44861.42</v>
      </c>
      <c r="H402" s="56">
        <v>550086.93000000005</v>
      </c>
      <c r="I402" s="56">
        <f t="shared" si="47"/>
        <v>594948.35000000009</v>
      </c>
      <c r="J402" s="56">
        <f t="shared" si="48"/>
        <v>25770394.779999997</v>
      </c>
      <c r="K402" s="57">
        <f t="shared" si="49"/>
        <v>0.97743445450087718</v>
      </c>
      <c r="L402" s="57">
        <f t="shared" si="50"/>
        <v>-0.99921135143595619</v>
      </c>
      <c r="M402" s="57">
        <f t="shared" si="51"/>
        <v>-0.99319388034833445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371</v>
      </c>
      <c r="C403" s="51" t="s">
        <v>372</v>
      </c>
      <c r="D403" s="56">
        <v>4000000</v>
      </c>
      <c r="E403" s="56">
        <v>4000000</v>
      </c>
      <c r="F403" s="56">
        <v>0</v>
      </c>
      <c r="G403" s="56">
        <v>1332228.9099999999</v>
      </c>
      <c r="H403" s="56">
        <v>1617349.4</v>
      </c>
      <c r="I403" s="56">
        <f t="shared" si="47"/>
        <v>2949578.3099999996</v>
      </c>
      <c r="J403" s="56">
        <f t="shared" si="48"/>
        <v>1050421.6900000004</v>
      </c>
      <c r="K403" s="57">
        <f t="shared" si="49"/>
        <v>0.26260542250000013</v>
      </c>
      <c r="L403" s="57">
        <f t="shared" si="50"/>
        <v>-1</v>
      </c>
      <c r="M403" s="57">
        <f t="shared" si="51"/>
        <v>0.33222890999999993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373</v>
      </c>
      <c r="C404" s="51" t="s">
        <v>374</v>
      </c>
      <c r="D404" s="56">
        <v>2500000</v>
      </c>
      <c r="E404" s="56">
        <v>2500000</v>
      </c>
      <c r="F404" s="56">
        <v>0</v>
      </c>
      <c r="G404" s="56">
        <v>0</v>
      </c>
      <c r="H404" s="56">
        <v>0</v>
      </c>
      <c r="I404" s="56">
        <f t="shared" si="47"/>
        <v>0</v>
      </c>
      <c r="J404" s="56">
        <f t="shared" si="48"/>
        <v>2500000</v>
      </c>
      <c r="K404" s="57">
        <f t="shared" si="49"/>
        <v>1</v>
      </c>
      <c r="L404" s="57">
        <f t="shared" si="50"/>
        <v>-1</v>
      </c>
      <c r="M404" s="57">
        <f t="shared" si="51"/>
        <v>-1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375</v>
      </c>
      <c r="C405" s="51" t="s">
        <v>376</v>
      </c>
      <c r="D405" s="56">
        <v>4000000</v>
      </c>
      <c r="E405" s="56">
        <v>4000000</v>
      </c>
      <c r="F405" s="56">
        <v>0</v>
      </c>
      <c r="G405" s="56">
        <v>0</v>
      </c>
      <c r="H405" s="56">
        <v>0</v>
      </c>
      <c r="I405" s="56">
        <f t="shared" si="47"/>
        <v>0</v>
      </c>
      <c r="J405" s="56">
        <f t="shared" si="48"/>
        <v>4000000</v>
      </c>
      <c r="K405" s="57">
        <f t="shared" si="49"/>
        <v>1</v>
      </c>
      <c r="L405" s="57">
        <f t="shared" si="50"/>
        <v>-1</v>
      </c>
      <c r="M405" s="57">
        <f t="shared" si="51"/>
        <v>-1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377</v>
      </c>
      <c r="C406" s="51" t="s">
        <v>378</v>
      </c>
      <c r="D406" s="56">
        <v>20000000</v>
      </c>
      <c r="E406" s="56">
        <v>16911800</v>
      </c>
      <c r="F406" s="56">
        <v>1852234.92</v>
      </c>
      <c r="G406" s="56">
        <v>4896547.12</v>
      </c>
      <c r="H406" s="56">
        <v>3872241.77</v>
      </c>
      <c r="I406" s="56">
        <f t="shared" si="47"/>
        <v>8768788.8900000006</v>
      </c>
      <c r="J406" s="56">
        <f t="shared" si="48"/>
        <v>8143011.1099999994</v>
      </c>
      <c r="K406" s="57">
        <f t="shared" si="49"/>
        <v>0.48149878250688866</v>
      </c>
      <c r="L406" s="57">
        <f t="shared" si="50"/>
        <v>-0.89047677243108359</v>
      </c>
      <c r="M406" s="57">
        <f t="shared" si="51"/>
        <v>0.15813742357407257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379</v>
      </c>
      <c r="C407" s="51" t="s">
        <v>380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47"/>
        <v>0</v>
      </c>
      <c r="J407" s="56">
        <f t="shared" si="48"/>
        <v>0</v>
      </c>
      <c r="K407" s="57" t="str">
        <f t="shared" si="49"/>
        <v>NA</v>
      </c>
      <c r="L407" s="57" t="str">
        <f t="shared" si="50"/>
        <v>NA</v>
      </c>
      <c r="M407" s="57" t="str">
        <f t="shared" si="51"/>
        <v>NA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381</v>
      </c>
      <c r="C408" s="51" t="s">
        <v>382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47"/>
        <v>0</v>
      </c>
      <c r="J408" s="56">
        <f t="shared" si="48"/>
        <v>0</v>
      </c>
      <c r="K408" s="57" t="str">
        <f t="shared" si="49"/>
        <v>NA</v>
      </c>
      <c r="L408" s="57" t="str">
        <f t="shared" si="50"/>
        <v>NA</v>
      </c>
      <c r="M408" s="57" t="str">
        <f t="shared" si="51"/>
        <v>NA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383</v>
      </c>
      <c r="C409" s="51" t="s">
        <v>384</v>
      </c>
      <c r="D409" s="56">
        <v>1000000</v>
      </c>
      <c r="E409" s="56">
        <v>1000000</v>
      </c>
      <c r="F409" s="56">
        <v>0</v>
      </c>
      <c r="G409" s="56">
        <v>0</v>
      </c>
      <c r="H409" s="56">
        <v>0</v>
      </c>
      <c r="I409" s="56">
        <f t="shared" si="47"/>
        <v>0</v>
      </c>
      <c r="J409" s="56">
        <f t="shared" si="48"/>
        <v>1000000</v>
      </c>
      <c r="K409" s="57">
        <f t="shared" si="49"/>
        <v>1</v>
      </c>
      <c r="L409" s="57">
        <f t="shared" si="50"/>
        <v>-1</v>
      </c>
      <c r="M409" s="57">
        <f t="shared" si="51"/>
        <v>-1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253</v>
      </c>
      <c r="C410" s="51" t="s">
        <v>254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47"/>
        <v>0</v>
      </c>
      <c r="J410" s="56">
        <f t="shared" si="48"/>
        <v>0</v>
      </c>
      <c r="K410" s="57" t="str">
        <f t="shared" si="49"/>
        <v>NA</v>
      </c>
      <c r="L410" s="57" t="str">
        <f t="shared" si="50"/>
        <v>NA</v>
      </c>
      <c r="M410" s="57" t="str">
        <f t="shared" si="51"/>
        <v>NA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179</v>
      </c>
      <c r="C411" s="51" t="s">
        <v>180</v>
      </c>
      <c r="D411" s="56">
        <v>183447</v>
      </c>
      <c r="E411" s="56">
        <v>183447</v>
      </c>
      <c r="F411" s="56">
        <v>0</v>
      </c>
      <c r="G411" s="56">
        <v>0</v>
      </c>
      <c r="H411" s="56">
        <v>18170</v>
      </c>
      <c r="I411" s="56">
        <f t="shared" si="47"/>
        <v>18170</v>
      </c>
      <c r="J411" s="56">
        <f t="shared" si="48"/>
        <v>165277</v>
      </c>
      <c r="K411" s="57">
        <f t="shared" si="49"/>
        <v>0.90095231865334402</v>
      </c>
      <c r="L411" s="57">
        <f t="shared" si="50"/>
        <v>-1</v>
      </c>
      <c r="M411" s="57">
        <f t="shared" si="51"/>
        <v>-1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181</v>
      </c>
      <c r="C412" s="51" t="s">
        <v>182</v>
      </c>
      <c r="D412" s="56">
        <v>3722750</v>
      </c>
      <c r="E412" s="56">
        <v>3722750</v>
      </c>
      <c r="F412" s="56">
        <v>0</v>
      </c>
      <c r="G412" s="56">
        <v>517062.53</v>
      </c>
      <c r="H412" s="56">
        <v>34374.83</v>
      </c>
      <c r="I412" s="56">
        <f t="shared" si="47"/>
        <v>551437.36</v>
      </c>
      <c r="J412" s="56">
        <f t="shared" si="48"/>
        <v>3171312.64</v>
      </c>
      <c r="K412" s="57">
        <f t="shared" si="49"/>
        <v>0.85187365254180381</v>
      </c>
      <c r="L412" s="57">
        <f t="shared" si="50"/>
        <v>-1</v>
      </c>
      <c r="M412" s="57">
        <f t="shared" si="51"/>
        <v>-0.44442948895305884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255</v>
      </c>
      <c r="C413" s="51" t="s">
        <v>256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47"/>
        <v>0</v>
      </c>
      <c r="J413" s="56">
        <f t="shared" si="48"/>
        <v>0</v>
      </c>
      <c r="K413" s="57" t="str">
        <f t="shared" si="49"/>
        <v>NA</v>
      </c>
      <c r="L413" s="57" t="str">
        <f t="shared" si="50"/>
        <v>NA</v>
      </c>
      <c r="M413" s="57" t="str">
        <f t="shared" si="51"/>
        <v>NA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385</v>
      </c>
      <c r="C414" s="51" t="s">
        <v>386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47"/>
        <v>0</v>
      </c>
      <c r="J414" s="56">
        <f t="shared" si="48"/>
        <v>0</v>
      </c>
      <c r="K414" s="57" t="str">
        <f t="shared" si="49"/>
        <v>NA</v>
      </c>
      <c r="L414" s="57" t="str">
        <f t="shared" si="50"/>
        <v>NA</v>
      </c>
      <c r="M414" s="57" t="str">
        <f t="shared" si="51"/>
        <v>NA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259</v>
      </c>
      <c r="C415" s="51" t="s">
        <v>260</v>
      </c>
      <c r="D415" s="56">
        <v>4290000</v>
      </c>
      <c r="E415" s="56">
        <v>4290000</v>
      </c>
      <c r="F415" s="56">
        <v>143884</v>
      </c>
      <c r="G415" s="56">
        <v>3486694.44</v>
      </c>
      <c r="H415" s="56">
        <v>0</v>
      </c>
      <c r="I415" s="56">
        <f t="shared" si="47"/>
        <v>3486694.44</v>
      </c>
      <c r="J415" s="56">
        <f t="shared" si="48"/>
        <v>803305.56</v>
      </c>
      <c r="K415" s="57">
        <f t="shared" si="49"/>
        <v>0.18725071328671331</v>
      </c>
      <c r="L415" s="57">
        <f t="shared" si="50"/>
        <v>-0.96646060606060602</v>
      </c>
      <c r="M415" s="57">
        <f t="shared" si="51"/>
        <v>2.2509971468531469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183</v>
      </c>
      <c r="C416" s="51" t="s">
        <v>184</v>
      </c>
      <c r="D416" s="56">
        <v>172293</v>
      </c>
      <c r="E416" s="56">
        <v>172293</v>
      </c>
      <c r="F416" s="56">
        <v>0</v>
      </c>
      <c r="G416" s="56">
        <v>542.95000000000005</v>
      </c>
      <c r="H416" s="56">
        <v>38.35</v>
      </c>
      <c r="I416" s="56">
        <f t="shared" si="47"/>
        <v>581.30000000000007</v>
      </c>
      <c r="J416" s="56">
        <f t="shared" si="48"/>
        <v>171711.7</v>
      </c>
      <c r="K416" s="57">
        <f t="shared" si="49"/>
        <v>0.99662609624302789</v>
      </c>
      <c r="L416" s="57">
        <f t="shared" si="50"/>
        <v>-1</v>
      </c>
      <c r="M416" s="57">
        <f t="shared" si="51"/>
        <v>-0.98739472874696022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185</v>
      </c>
      <c r="C417" s="51" t="s">
        <v>186</v>
      </c>
      <c r="D417" s="56">
        <v>0</v>
      </c>
      <c r="E417" s="56">
        <v>16400</v>
      </c>
      <c r="F417" s="56">
        <v>0</v>
      </c>
      <c r="G417" s="56">
        <v>0</v>
      </c>
      <c r="H417" s="56">
        <v>16400</v>
      </c>
      <c r="I417" s="56">
        <f t="shared" si="47"/>
        <v>16400</v>
      </c>
      <c r="J417" s="56">
        <f t="shared" si="48"/>
        <v>0</v>
      </c>
      <c r="K417" s="57">
        <f t="shared" si="49"/>
        <v>0</v>
      </c>
      <c r="L417" s="57">
        <f t="shared" si="50"/>
        <v>-1</v>
      </c>
      <c r="M417" s="57">
        <f t="shared" si="51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193</v>
      </c>
      <c r="C418" s="51" t="s">
        <v>194</v>
      </c>
      <c r="D418" s="56">
        <v>454770</v>
      </c>
      <c r="E418" s="56">
        <v>474770</v>
      </c>
      <c r="F418" s="56">
        <v>19113.560000000001</v>
      </c>
      <c r="G418" s="56">
        <v>24585.090000000004</v>
      </c>
      <c r="H418" s="56">
        <v>0</v>
      </c>
      <c r="I418" s="56">
        <f t="shared" si="47"/>
        <v>24585.090000000004</v>
      </c>
      <c r="J418" s="56">
        <f t="shared" si="48"/>
        <v>450184.91</v>
      </c>
      <c r="K418" s="57">
        <f t="shared" si="49"/>
        <v>0.94821684183920629</v>
      </c>
      <c r="L418" s="57">
        <f t="shared" si="50"/>
        <v>-0.95974143269372536</v>
      </c>
      <c r="M418" s="57">
        <f t="shared" si="51"/>
        <v>-0.79286736735682539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197</v>
      </c>
      <c r="C419" s="51" t="s">
        <v>198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47"/>
        <v>0</v>
      </c>
      <c r="J419" s="56">
        <f t="shared" si="48"/>
        <v>0</v>
      </c>
      <c r="K419" s="57" t="str">
        <f t="shared" si="49"/>
        <v>NA</v>
      </c>
      <c r="L419" s="57" t="str">
        <f t="shared" si="50"/>
        <v>NA</v>
      </c>
      <c r="M419" s="57" t="str">
        <f t="shared" si="51"/>
        <v>NA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199</v>
      </c>
      <c r="C420" s="51" t="s">
        <v>200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47"/>
        <v>0</v>
      </c>
      <c r="J420" s="56">
        <f t="shared" si="48"/>
        <v>0</v>
      </c>
      <c r="K420" s="57" t="str">
        <f t="shared" si="49"/>
        <v>NA</v>
      </c>
      <c r="L420" s="57" t="str">
        <f t="shared" si="50"/>
        <v>NA</v>
      </c>
      <c r="M420" s="57" t="str">
        <f t="shared" si="51"/>
        <v>NA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201</v>
      </c>
      <c r="C421" s="51" t="s">
        <v>202</v>
      </c>
      <c r="D421" s="56">
        <v>4016070</v>
      </c>
      <c r="E421" s="56">
        <v>4012470.4</v>
      </c>
      <c r="F421" s="56">
        <v>383479.19</v>
      </c>
      <c r="G421" s="56">
        <v>780988.52</v>
      </c>
      <c r="H421" s="56">
        <v>629429.56999999995</v>
      </c>
      <c r="I421" s="56">
        <f t="shared" si="47"/>
        <v>1410418.0899999999</v>
      </c>
      <c r="J421" s="56">
        <f t="shared" si="48"/>
        <v>2602052.31</v>
      </c>
      <c r="K421" s="57">
        <f t="shared" si="49"/>
        <v>0.64849134089562388</v>
      </c>
      <c r="L421" s="57">
        <f t="shared" si="50"/>
        <v>-0.90442815727687365</v>
      </c>
      <c r="M421" s="57">
        <f t="shared" si="51"/>
        <v>-0.2214387226383028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205</v>
      </c>
      <c r="C422" s="51" t="s">
        <v>206</v>
      </c>
      <c r="D422" s="56">
        <v>474930</v>
      </c>
      <c r="E422" s="56">
        <v>474930</v>
      </c>
      <c r="F422" s="56">
        <v>0</v>
      </c>
      <c r="G422" s="56">
        <v>126.28</v>
      </c>
      <c r="H422" s="56">
        <v>2109.84</v>
      </c>
      <c r="I422" s="56">
        <f t="shared" si="47"/>
        <v>2236.1200000000003</v>
      </c>
      <c r="J422" s="56">
        <f t="shared" si="48"/>
        <v>472693.88</v>
      </c>
      <c r="K422" s="57">
        <f t="shared" si="49"/>
        <v>0.99529168509043442</v>
      </c>
      <c r="L422" s="57">
        <f t="shared" si="50"/>
        <v>-1</v>
      </c>
      <c r="M422" s="57">
        <f t="shared" si="51"/>
        <v>-0.99893643273745603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207</v>
      </c>
      <c r="C423" s="51" t="s">
        <v>208</v>
      </c>
      <c r="D423" s="56">
        <v>44847</v>
      </c>
      <c r="E423" s="56">
        <v>44847</v>
      </c>
      <c r="F423" s="56">
        <v>0</v>
      </c>
      <c r="G423" s="56">
        <v>0</v>
      </c>
      <c r="H423" s="56">
        <v>0</v>
      </c>
      <c r="I423" s="56">
        <f t="shared" si="47"/>
        <v>0</v>
      </c>
      <c r="J423" s="56">
        <f t="shared" si="48"/>
        <v>44847</v>
      </c>
      <c r="K423" s="57">
        <f t="shared" si="49"/>
        <v>1</v>
      </c>
      <c r="L423" s="57">
        <f t="shared" si="50"/>
        <v>-1</v>
      </c>
      <c r="M423" s="57">
        <f t="shared" si="51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209</v>
      </c>
      <c r="C424" s="51" t="s">
        <v>210</v>
      </c>
      <c r="D424" s="56">
        <v>6113571.0599999996</v>
      </c>
      <c r="E424" s="56">
        <v>8463571.0599999987</v>
      </c>
      <c r="F424" s="56">
        <v>200211.06</v>
      </c>
      <c r="G424" s="56">
        <v>357995.89</v>
      </c>
      <c r="H424" s="56">
        <v>2372236.66</v>
      </c>
      <c r="I424" s="56">
        <f t="shared" si="47"/>
        <v>2730232.5500000003</v>
      </c>
      <c r="J424" s="56">
        <f t="shared" si="48"/>
        <v>5733338.5099999979</v>
      </c>
      <c r="K424" s="57">
        <f t="shared" si="49"/>
        <v>0.6774136436446484</v>
      </c>
      <c r="L424" s="57">
        <f t="shared" si="50"/>
        <v>-0.97634437537291741</v>
      </c>
      <c r="M424" s="57">
        <f t="shared" si="51"/>
        <v>-0.83080622235598023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213</v>
      </c>
      <c r="C425" s="51" t="s">
        <v>214</v>
      </c>
      <c r="D425" s="56">
        <v>0</v>
      </c>
      <c r="E425" s="56">
        <v>10000</v>
      </c>
      <c r="F425" s="56">
        <v>7790.63</v>
      </c>
      <c r="G425" s="56">
        <v>7790.63</v>
      </c>
      <c r="H425" s="56">
        <v>789.94</v>
      </c>
      <c r="I425" s="56">
        <f t="shared" si="47"/>
        <v>8580.57</v>
      </c>
      <c r="J425" s="56">
        <f t="shared" si="48"/>
        <v>1419.4300000000003</v>
      </c>
      <c r="K425" s="57">
        <f t="shared" si="49"/>
        <v>0.14194300000000004</v>
      </c>
      <c r="L425" s="57">
        <f t="shared" si="50"/>
        <v>-0.22093699999999999</v>
      </c>
      <c r="M425" s="57">
        <f t="shared" si="51"/>
        <v>2.1162520000000002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275</v>
      </c>
      <c r="C426" s="51" t="s">
        <v>276</v>
      </c>
      <c r="D426" s="56">
        <v>22500500</v>
      </c>
      <c r="E426" s="56">
        <v>22500500</v>
      </c>
      <c r="F426" s="56">
        <v>2449451.2599999998</v>
      </c>
      <c r="G426" s="56">
        <v>6295977.5899999999</v>
      </c>
      <c r="H426" s="56">
        <v>13899022.41</v>
      </c>
      <c r="I426" s="56">
        <f t="shared" si="47"/>
        <v>20195000</v>
      </c>
      <c r="J426" s="56">
        <f t="shared" si="48"/>
        <v>2305500</v>
      </c>
      <c r="K426" s="57">
        <f t="shared" si="49"/>
        <v>0.10246438968022933</v>
      </c>
      <c r="L426" s="57">
        <f t="shared" si="50"/>
        <v>-0.89113791871291759</v>
      </c>
      <c r="M426" s="57">
        <f t="shared" si="51"/>
        <v>0.11926003244372345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387</v>
      </c>
      <c r="C427" s="51" t="s">
        <v>388</v>
      </c>
      <c r="D427" s="56">
        <v>2500000</v>
      </c>
      <c r="E427" s="56">
        <v>2500000</v>
      </c>
      <c r="F427" s="56">
        <v>0</v>
      </c>
      <c r="G427" s="56">
        <v>353857.82</v>
      </c>
      <c r="H427" s="56">
        <v>1846142.18</v>
      </c>
      <c r="I427" s="56">
        <f t="shared" si="47"/>
        <v>2200000</v>
      </c>
      <c r="J427" s="56">
        <f t="shared" si="48"/>
        <v>300000</v>
      </c>
      <c r="K427" s="57">
        <f t="shared" si="49"/>
        <v>0.12</v>
      </c>
      <c r="L427" s="57">
        <f t="shared" si="50"/>
        <v>-1</v>
      </c>
      <c r="M427" s="57">
        <f t="shared" si="51"/>
        <v>-0.43382748799999998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389</v>
      </c>
      <c r="C428" s="51" t="s">
        <v>390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47"/>
        <v>0</v>
      </c>
      <c r="J428" s="56">
        <f t="shared" si="48"/>
        <v>0</v>
      </c>
      <c r="K428" s="57" t="str">
        <f t="shared" si="49"/>
        <v>NA</v>
      </c>
      <c r="L428" s="57" t="str">
        <f t="shared" si="50"/>
        <v>NA</v>
      </c>
      <c r="M428" s="57" t="str">
        <f t="shared" si="51"/>
        <v>NA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221</v>
      </c>
      <c r="C429" s="51" t="s">
        <v>222</v>
      </c>
      <c r="D429" s="56">
        <v>9000</v>
      </c>
      <c r="E429" s="56">
        <v>9000</v>
      </c>
      <c r="F429" s="56">
        <v>0</v>
      </c>
      <c r="G429" s="56">
        <v>0</v>
      </c>
      <c r="H429" s="56">
        <v>0</v>
      </c>
      <c r="I429" s="56">
        <f t="shared" si="47"/>
        <v>0</v>
      </c>
      <c r="J429" s="56">
        <f t="shared" si="48"/>
        <v>9000</v>
      </c>
      <c r="K429" s="57">
        <f t="shared" si="49"/>
        <v>1</v>
      </c>
      <c r="L429" s="57">
        <f t="shared" si="50"/>
        <v>-1</v>
      </c>
      <c r="M429" s="57">
        <f t="shared" si="51"/>
        <v>-1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223</v>
      </c>
      <c r="C430" s="51" t="s">
        <v>224</v>
      </c>
      <c r="D430" s="56">
        <v>0</v>
      </c>
      <c r="E430" s="56">
        <v>88200</v>
      </c>
      <c r="F430" s="56">
        <v>0</v>
      </c>
      <c r="G430" s="56">
        <v>263366.25</v>
      </c>
      <c r="H430" s="56">
        <v>101591.77</v>
      </c>
      <c r="I430" s="56">
        <f t="shared" si="47"/>
        <v>364958.02</v>
      </c>
      <c r="J430" s="56">
        <f t="shared" si="48"/>
        <v>-276758.02</v>
      </c>
      <c r="K430" s="57">
        <f t="shared" si="49"/>
        <v>-3.1378460317460322</v>
      </c>
      <c r="L430" s="57">
        <f t="shared" si="50"/>
        <v>-1</v>
      </c>
      <c r="M430" s="57">
        <f t="shared" si="51"/>
        <v>10.94404761904762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225</v>
      </c>
      <c r="C431" s="51" t="s">
        <v>226</v>
      </c>
      <c r="D431" s="56">
        <v>0</v>
      </c>
      <c r="E431" s="56">
        <v>208489.86</v>
      </c>
      <c r="F431" s="56">
        <v>28980</v>
      </c>
      <c r="G431" s="56">
        <v>270420.84999999998</v>
      </c>
      <c r="H431" s="56">
        <v>26382.799999999999</v>
      </c>
      <c r="I431" s="56">
        <f t="shared" si="47"/>
        <v>296803.64999999997</v>
      </c>
      <c r="J431" s="56">
        <f t="shared" si="48"/>
        <v>-88313.789999999979</v>
      </c>
      <c r="K431" s="57">
        <f t="shared" si="49"/>
        <v>-0.42358793852132659</v>
      </c>
      <c r="L431" s="57">
        <f t="shared" si="50"/>
        <v>-0.86100043426572404</v>
      </c>
      <c r="M431" s="57">
        <f t="shared" si="51"/>
        <v>4.1881822933738837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227</v>
      </c>
      <c r="C432" s="51" t="s">
        <v>228</v>
      </c>
      <c r="D432" s="56">
        <v>9616737.5500000007</v>
      </c>
      <c r="E432" s="56">
        <v>5610913.29</v>
      </c>
      <c r="F432" s="56">
        <v>92481.08</v>
      </c>
      <c r="G432" s="56">
        <v>1904409.51</v>
      </c>
      <c r="H432" s="56">
        <v>498386.3</v>
      </c>
      <c r="I432" s="56">
        <f t="shared" si="47"/>
        <v>2402795.81</v>
      </c>
      <c r="J432" s="56">
        <f t="shared" si="48"/>
        <v>3208117.48</v>
      </c>
      <c r="K432" s="57">
        <f t="shared" si="49"/>
        <v>0.57176386698358694</v>
      </c>
      <c r="L432" s="57">
        <f t="shared" si="50"/>
        <v>-0.98351764227673533</v>
      </c>
      <c r="M432" s="57">
        <f t="shared" si="51"/>
        <v>0.35764672278512433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391</v>
      </c>
      <c r="C433" s="51" t="s">
        <v>392</v>
      </c>
      <c r="D433" s="56">
        <v>750000</v>
      </c>
      <c r="E433" s="56">
        <v>750000</v>
      </c>
      <c r="F433" s="56">
        <v>0</v>
      </c>
      <c r="G433" s="56">
        <v>0</v>
      </c>
      <c r="H433" s="56">
        <v>0</v>
      </c>
      <c r="I433" s="56">
        <f t="shared" si="47"/>
        <v>0</v>
      </c>
      <c r="J433" s="56">
        <f t="shared" si="48"/>
        <v>750000</v>
      </c>
      <c r="K433" s="57">
        <f t="shared" si="49"/>
        <v>1</v>
      </c>
      <c r="L433" s="57">
        <f t="shared" si="50"/>
        <v>-1</v>
      </c>
      <c r="M433" s="57">
        <f t="shared" si="51"/>
        <v>-1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393</v>
      </c>
      <c r="C434" s="51" t="s">
        <v>394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47"/>
        <v>0</v>
      </c>
      <c r="J434" s="56">
        <f t="shared" si="48"/>
        <v>0</v>
      </c>
      <c r="K434" s="57" t="str">
        <f t="shared" si="49"/>
        <v>NA</v>
      </c>
      <c r="L434" s="57" t="str">
        <f t="shared" si="50"/>
        <v>NA</v>
      </c>
      <c r="M434" s="57" t="str">
        <f t="shared" si="51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229</v>
      </c>
      <c r="C435" s="51" t="s">
        <v>230</v>
      </c>
      <c r="D435" s="56">
        <v>2957126.25</v>
      </c>
      <c r="E435" s="56">
        <v>2957126.25</v>
      </c>
      <c r="F435" s="56">
        <v>0</v>
      </c>
      <c r="G435" s="56">
        <v>0</v>
      </c>
      <c r="H435" s="56">
        <v>6374</v>
      </c>
      <c r="I435" s="56">
        <f t="shared" si="47"/>
        <v>6374</v>
      </c>
      <c r="J435" s="56">
        <f t="shared" si="48"/>
        <v>2950752.25</v>
      </c>
      <c r="K435" s="57">
        <f t="shared" si="49"/>
        <v>0.99784452895780151</v>
      </c>
      <c r="L435" s="57">
        <f t="shared" si="50"/>
        <v>-1</v>
      </c>
      <c r="M435" s="57">
        <f t="shared" si="51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231</v>
      </c>
      <c r="C436" s="51" t="s">
        <v>232</v>
      </c>
      <c r="D436" s="56">
        <v>193185</v>
      </c>
      <c r="E436" s="56">
        <v>203185</v>
      </c>
      <c r="F436" s="56">
        <v>8701.44</v>
      </c>
      <c r="G436" s="56">
        <v>11429.44</v>
      </c>
      <c r="H436" s="56">
        <v>39059.300000000003</v>
      </c>
      <c r="I436" s="56">
        <f t="shared" ref="I436:I575" si="62">SUM(G436:H436)</f>
        <v>50488.740000000005</v>
      </c>
      <c r="J436" s="56">
        <f t="shared" ref="J436:J575" si="63">E436-I436</f>
        <v>152696.26</v>
      </c>
      <c r="K436" s="57">
        <f t="shared" ref="K436:K575" si="64">IF(E436=0,"NA",J436/E436)</f>
        <v>0.75151344833526101</v>
      </c>
      <c r="L436" s="57">
        <f t="shared" ref="L436:L575" si="65">IF(E436=0,"NA",(  ( F436 - (E436/$L$6)) / (E436/$L$6)))</f>
        <v>-0.95717479144621898</v>
      </c>
      <c r="M436" s="57">
        <f t="shared" ref="M436:M575" si="66">IF(E436=0,"NA",(  ( G436 - ($M$6*(E436/12))) / ($M$6*(E436/12))))</f>
        <v>-0.77499441395772317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233</v>
      </c>
      <c r="C437" s="51" t="s">
        <v>234</v>
      </c>
      <c r="D437" s="56">
        <v>538678.74</v>
      </c>
      <c r="E437" s="56">
        <v>330188.88</v>
      </c>
      <c r="F437" s="56">
        <v>0</v>
      </c>
      <c r="G437" s="56">
        <v>0</v>
      </c>
      <c r="H437" s="56">
        <v>0</v>
      </c>
      <c r="I437" s="56">
        <f t="shared" si="62"/>
        <v>0</v>
      </c>
      <c r="J437" s="56">
        <f t="shared" si="63"/>
        <v>330188.88</v>
      </c>
      <c r="K437" s="57">
        <f t="shared" si="64"/>
        <v>1</v>
      </c>
      <c r="L437" s="57">
        <f t="shared" si="65"/>
        <v>-1</v>
      </c>
      <c r="M437" s="57">
        <f t="shared" si="66"/>
        <v>-1</v>
      </c>
      <c r="R437" s="53"/>
      <c r="S437" s="53"/>
      <c r="T437" s="53"/>
      <c r="U437" s="53"/>
      <c r="V437" s="53"/>
    </row>
    <row r="438" spans="1:22" s="51" customFormat="1" x14ac:dyDescent="0.2">
      <c r="A438" s="63" t="s">
        <v>395</v>
      </c>
      <c r="B438" s="71"/>
      <c r="C438" s="63"/>
      <c r="D438" s="64">
        <v>261530763.46000004</v>
      </c>
      <c r="E438" s="64">
        <v>259830763.46000001</v>
      </c>
      <c r="F438" s="64">
        <v>17798065.849999998</v>
      </c>
      <c r="G438" s="64">
        <v>48929050.940000005</v>
      </c>
      <c r="H438" s="64">
        <v>44068581.889999986</v>
      </c>
      <c r="I438" s="64">
        <f t="shared" si="62"/>
        <v>92997632.829999983</v>
      </c>
      <c r="J438" s="64">
        <f t="shared" si="63"/>
        <v>166833130.63000003</v>
      </c>
      <c r="K438" s="65">
        <f t="shared" si="64"/>
        <v>0.64208382567325739</v>
      </c>
      <c r="L438" s="65">
        <f t="shared" si="65"/>
        <v>-0.93150131411309989</v>
      </c>
      <c r="M438" s="65">
        <f t="shared" si="66"/>
        <v>-0.24675507567397872</v>
      </c>
      <c r="R438" s="53"/>
      <c r="S438" s="53"/>
      <c r="T438" s="53"/>
      <c r="U438" s="53"/>
      <c r="V438" s="53"/>
    </row>
    <row r="439" spans="1:22" s="51" customFormat="1" x14ac:dyDescent="0.2">
      <c r="A439" s="51" t="s">
        <v>396</v>
      </c>
      <c r="B439" s="66" t="s">
        <v>397</v>
      </c>
      <c r="C439" s="51" t="s">
        <v>398</v>
      </c>
      <c r="D439" s="56">
        <v>0</v>
      </c>
      <c r="E439" s="56">
        <v>0</v>
      </c>
      <c r="F439" s="56">
        <v>38350.19</v>
      </c>
      <c r="G439" s="56">
        <v>38350.19</v>
      </c>
      <c r="H439" s="56">
        <v>0</v>
      </c>
      <c r="I439" s="56">
        <f t="shared" si="62"/>
        <v>38350.19</v>
      </c>
      <c r="J439" s="56">
        <f t="shared" si="63"/>
        <v>-38350.19</v>
      </c>
      <c r="K439" s="57" t="str">
        <f t="shared" si="64"/>
        <v>NA</v>
      </c>
      <c r="L439" s="57" t="str">
        <f t="shared" si="65"/>
        <v>NA</v>
      </c>
      <c r="M439" s="57" t="str">
        <f t="shared" si="66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147</v>
      </c>
      <c r="C440" s="51" t="s">
        <v>148</v>
      </c>
      <c r="D440" s="56">
        <v>0</v>
      </c>
      <c r="E440" s="56">
        <v>0</v>
      </c>
      <c r="F440" s="56">
        <v>679.79</v>
      </c>
      <c r="G440" s="56">
        <v>679.79</v>
      </c>
      <c r="H440" s="56">
        <v>0</v>
      </c>
      <c r="I440" s="56">
        <f t="shared" si="62"/>
        <v>679.79</v>
      </c>
      <c r="J440" s="56">
        <f t="shared" si="63"/>
        <v>-679.79</v>
      </c>
      <c r="K440" s="57" t="str">
        <f t="shared" si="64"/>
        <v>NA</v>
      </c>
      <c r="L440" s="57" t="str">
        <f t="shared" si="65"/>
        <v>NA</v>
      </c>
      <c r="M440" s="57" t="str">
        <f t="shared" si="66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149</v>
      </c>
      <c r="C441" s="51" t="s">
        <v>150</v>
      </c>
      <c r="D441" s="56">
        <v>0</v>
      </c>
      <c r="E441" s="56">
        <v>0</v>
      </c>
      <c r="F441" s="56">
        <v>838.95</v>
      </c>
      <c r="G441" s="56">
        <v>838.95</v>
      </c>
      <c r="H441" s="56">
        <v>0</v>
      </c>
      <c r="I441" s="56">
        <f t="shared" si="62"/>
        <v>838.95</v>
      </c>
      <c r="J441" s="56">
        <f t="shared" si="63"/>
        <v>-838.95</v>
      </c>
      <c r="K441" s="57" t="str">
        <f t="shared" si="64"/>
        <v>NA</v>
      </c>
      <c r="L441" s="57" t="str">
        <f t="shared" si="65"/>
        <v>NA</v>
      </c>
      <c r="M441" s="57" t="str">
        <f t="shared" si="66"/>
        <v>NA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151</v>
      </c>
      <c r="C442" s="51" t="s">
        <v>152</v>
      </c>
      <c r="D442" s="56">
        <v>0</v>
      </c>
      <c r="E442" s="56">
        <v>0</v>
      </c>
      <c r="F442" s="56">
        <v>6099.03</v>
      </c>
      <c r="G442" s="56">
        <v>6099.03</v>
      </c>
      <c r="H442" s="56">
        <v>0</v>
      </c>
      <c r="I442" s="56">
        <f t="shared" si="62"/>
        <v>6099.03</v>
      </c>
      <c r="J442" s="56">
        <f t="shared" si="63"/>
        <v>-6099.03</v>
      </c>
      <c r="K442" s="57" t="str">
        <f t="shared" si="64"/>
        <v>NA</v>
      </c>
      <c r="L442" s="57" t="str">
        <f t="shared" si="65"/>
        <v>NA</v>
      </c>
      <c r="M442" s="57" t="str">
        <f t="shared" si="66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165</v>
      </c>
      <c r="C443" s="51" t="s">
        <v>166</v>
      </c>
      <c r="D443" s="56">
        <v>0</v>
      </c>
      <c r="E443" s="56">
        <v>0</v>
      </c>
      <c r="F443" s="56">
        <v>97.52</v>
      </c>
      <c r="G443" s="56">
        <v>97.52</v>
      </c>
      <c r="H443" s="56">
        <v>0</v>
      </c>
      <c r="I443" s="56">
        <f t="shared" si="62"/>
        <v>97.52</v>
      </c>
      <c r="J443" s="56">
        <f t="shared" si="63"/>
        <v>-97.52</v>
      </c>
      <c r="K443" s="57" t="str">
        <f t="shared" si="64"/>
        <v>NA</v>
      </c>
      <c r="L443" s="57" t="str">
        <f t="shared" si="65"/>
        <v>NA</v>
      </c>
      <c r="M443" s="57" t="str">
        <f t="shared" si="66"/>
        <v>NA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167</v>
      </c>
      <c r="C444" s="51" t="s">
        <v>168</v>
      </c>
      <c r="D444" s="56">
        <v>0</v>
      </c>
      <c r="E444" s="56">
        <v>0</v>
      </c>
      <c r="F444" s="56">
        <v>158.88999999999999</v>
      </c>
      <c r="G444" s="56">
        <v>158.88999999999999</v>
      </c>
      <c r="H444" s="56">
        <v>0</v>
      </c>
      <c r="I444" s="56">
        <f t="shared" si="62"/>
        <v>158.88999999999999</v>
      </c>
      <c r="J444" s="56">
        <f t="shared" si="63"/>
        <v>-158.88999999999999</v>
      </c>
      <c r="K444" s="57" t="str">
        <f t="shared" si="64"/>
        <v>NA</v>
      </c>
      <c r="L444" s="57" t="str">
        <f t="shared" si="65"/>
        <v>NA</v>
      </c>
      <c r="M444" s="57" t="str">
        <f t="shared" si="66"/>
        <v>NA</v>
      </c>
      <c r="R444" s="53"/>
      <c r="S444" s="53"/>
      <c r="T444" s="53"/>
      <c r="U444" s="53"/>
      <c r="V444" s="53"/>
    </row>
    <row r="445" spans="1:22" s="51" customFormat="1" x14ac:dyDescent="0.2">
      <c r="A445" s="63" t="s">
        <v>399</v>
      </c>
      <c r="B445" s="71"/>
      <c r="C445" s="63"/>
      <c r="D445" s="64">
        <v>0</v>
      </c>
      <c r="E445" s="64">
        <v>0</v>
      </c>
      <c r="F445" s="64">
        <v>46224.369999999995</v>
      </c>
      <c r="G445" s="64">
        <v>46224.369999999995</v>
      </c>
      <c r="H445" s="64">
        <v>0</v>
      </c>
      <c r="I445" s="64">
        <f t="shared" si="62"/>
        <v>46224.369999999995</v>
      </c>
      <c r="J445" s="64">
        <f t="shared" si="63"/>
        <v>-46224.369999999995</v>
      </c>
      <c r="K445" s="65" t="str">
        <f t="shared" si="64"/>
        <v>NA</v>
      </c>
      <c r="L445" s="65" t="str">
        <f t="shared" si="65"/>
        <v>NA</v>
      </c>
      <c r="M445" s="65" t="str">
        <f t="shared" si="66"/>
        <v>NA</v>
      </c>
      <c r="R445" s="53"/>
      <c r="S445" s="53"/>
      <c r="T445" s="53"/>
      <c r="U445" s="53"/>
      <c r="V445" s="53"/>
    </row>
    <row r="446" spans="1:22" s="51" customFormat="1" x14ac:dyDescent="0.2">
      <c r="A446" s="51" t="s">
        <v>400</v>
      </c>
      <c r="B446" s="66" t="s">
        <v>102</v>
      </c>
      <c r="C446" s="51" t="s">
        <v>103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62"/>
        <v>0</v>
      </c>
      <c r="J446" s="56">
        <f t="shared" si="63"/>
        <v>0</v>
      </c>
      <c r="K446" s="57" t="str">
        <f t="shared" si="64"/>
        <v>NA</v>
      </c>
      <c r="L446" s="57" t="str">
        <f t="shared" si="65"/>
        <v>NA</v>
      </c>
      <c r="M446" s="57" t="str">
        <f t="shared" si="66"/>
        <v>NA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109</v>
      </c>
      <c r="C447" s="51" t="s">
        <v>110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62"/>
        <v>0</v>
      </c>
      <c r="J447" s="56">
        <f t="shared" si="63"/>
        <v>0</v>
      </c>
      <c r="K447" s="57" t="str">
        <f t="shared" si="64"/>
        <v>NA</v>
      </c>
      <c r="L447" s="57" t="str">
        <f t="shared" si="65"/>
        <v>NA</v>
      </c>
      <c r="M447" s="57" t="str">
        <f t="shared" si="66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119</v>
      </c>
      <c r="C448" s="51" t="s">
        <v>120</v>
      </c>
      <c r="D448" s="56">
        <v>150747</v>
      </c>
      <c r="E448" s="56">
        <v>150747</v>
      </c>
      <c r="F448" s="56">
        <v>0</v>
      </c>
      <c r="G448" s="56">
        <v>0</v>
      </c>
      <c r="H448" s="56">
        <v>0</v>
      </c>
      <c r="I448" s="56">
        <f t="shared" si="62"/>
        <v>0</v>
      </c>
      <c r="J448" s="56">
        <f t="shared" si="63"/>
        <v>150747</v>
      </c>
      <c r="K448" s="57">
        <f t="shared" si="64"/>
        <v>1</v>
      </c>
      <c r="L448" s="57">
        <f t="shared" si="65"/>
        <v>-1</v>
      </c>
      <c r="M448" s="57">
        <f t="shared" si="66"/>
        <v>-1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267</v>
      </c>
      <c r="C449" s="51" t="s">
        <v>268</v>
      </c>
      <c r="D449" s="56">
        <v>22028385.77</v>
      </c>
      <c r="E449" s="56">
        <v>21928385.77</v>
      </c>
      <c r="F449" s="56">
        <v>3167323.28</v>
      </c>
      <c r="G449" s="56">
        <v>3316439.28</v>
      </c>
      <c r="H449" s="56">
        <v>70133</v>
      </c>
      <c r="I449" s="56">
        <f t="shared" si="62"/>
        <v>3386572.28</v>
      </c>
      <c r="J449" s="56">
        <f t="shared" si="63"/>
        <v>18541813.489999998</v>
      </c>
      <c r="K449" s="57">
        <f t="shared" si="64"/>
        <v>0.84556217153780944</v>
      </c>
      <c r="L449" s="57">
        <f t="shared" si="65"/>
        <v>-0.85556058192239648</v>
      </c>
      <c r="M449" s="57">
        <f t="shared" si="66"/>
        <v>-0.39504178469220724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331</v>
      </c>
      <c r="C450" s="51" t="s">
        <v>332</v>
      </c>
      <c r="D450" s="56">
        <v>7684719.2799999993</v>
      </c>
      <c r="E450" s="56">
        <v>7684719.2799999993</v>
      </c>
      <c r="F450" s="56">
        <v>1078924.83</v>
      </c>
      <c r="G450" s="56">
        <v>2225804.37</v>
      </c>
      <c r="H450" s="56">
        <v>0</v>
      </c>
      <c r="I450" s="56">
        <f t="shared" si="62"/>
        <v>2225804.37</v>
      </c>
      <c r="J450" s="56">
        <f t="shared" si="63"/>
        <v>5458914.9099999992</v>
      </c>
      <c r="K450" s="57">
        <f t="shared" si="64"/>
        <v>0.71035970360130052</v>
      </c>
      <c r="L450" s="57">
        <f t="shared" si="65"/>
        <v>-0.85960126965106265</v>
      </c>
      <c r="M450" s="57">
        <f t="shared" si="66"/>
        <v>0.15856118559479784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137</v>
      </c>
      <c r="C451" s="51" t="s">
        <v>138</v>
      </c>
      <c r="D451" s="56">
        <v>1534908.8</v>
      </c>
      <c r="E451" s="56">
        <v>1534908.8</v>
      </c>
      <c r="F451" s="56">
        <v>205790.97</v>
      </c>
      <c r="G451" s="56">
        <v>466873.81999999995</v>
      </c>
      <c r="H451" s="56">
        <v>0</v>
      </c>
      <c r="I451" s="56">
        <f t="shared" si="62"/>
        <v>466873.81999999995</v>
      </c>
      <c r="J451" s="56">
        <f t="shared" si="63"/>
        <v>1068034.98</v>
      </c>
      <c r="K451" s="57">
        <f t="shared" si="64"/>
        <v>0.69582960238419378</v>
      </c>
      <c r="L451" s="57">
        <f t="shared" si="65"/>
        <v>-0.86592625568372539</v>
      </c>
      <c r="M451" s="57">
        <f t="shared" si="66"/>
        <v>0.21668159046322474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139</v>
      </c>
      <c r="C452" s="51" t="s">
        <v>140</v>
      </c>
      <c r="D452" s="56">
        <v>139939</v>
      </c>
      <c r="E452" s="56">
        <v>139939</v>
      </c>
      <c r="F452" s="56">
        <v>23572.34</v>
      </c>
      <c r="G452" s="56">
        <v>58346.31</v>
      </c>
      <c r="H452" s="56">
        <v>0</v>
      </c>
      <c r="I452" s="56">
        <f t="shared" si="62"/>
        <v>58346.31</v>
      </c>
      <c r="J452" s="56">
        <f t="shared" si="63"/>
        <v>81592.69</v>
      </c>
      <c r="K452" s="57">
        <f t="shared" si="64"/>
        <v>0.58305897569655352</v>
      </c>
      <c r="L452" s="57">
        <f t="shared" si="65"/>
        <v>-0.83155274798304979</v>
      </c>
      <c r="M452" s="57">
        <f t="shared" si="66"/>
        <v>0.66776409721378593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141</v>
      </c>
      <c r="C453" s="51" t="s">
        <v>142</v>
      </c>
      <c r="D453" s="56">
        <v>2627948</v>
      </c>
      <c r="E453" s="56">
        <v>2627948</v>
      </c>
      <c r="F453" s="56">
        <v>1233563.76</v>
      </c>
      <c r="G453" s="56">
        <v>1233624.72</v>
      </c>
      <c r="H453" s="56">
        <v>0</v>
      </c>
      <c r="I453" s="56">
        <f t="shared" si="62"/>
        <v>1233624.72</v>
      </c>
      <c r="J453" s="56">
        <f t="shared" si="63"/>
        <v>1394323.28</v>
      </c>
      <c r="K453" s="57">
        <f t="shared" si="64"/>
        <v>0.53057491244118982</v>
      </c>
      <c r="L453" s="57">
        <f t="shared" si="65"/>
        <v>-0.53059810924721496</v>
      </c>
      <c r="M453" s="57">
        <f t="shared" si="66"/>
        <v>0.87770035023524051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143</v>
      </c>
      <c r="C454" s="51" t="s">
        <v>144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62"/>
        <v>0</v>
      </c>
      <c r="J454" s="56">
        <f t="shared" si="63"/>
        <v>0</v>
      </c>
      <c r="K454" s="57" t="str">
        <f t="shared" si="64"/>
        <v>NA</v>
      </c>
      <c r="L454" s="57" t="str">
        <f t="shared" si="65"/>
        <v>NA</v>
      </c>
      <c r="M454" s="57" t="str">
        <f t="shared" si="66"/>
        <v>NA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147</v>
      </c>
      <c r="C455" s="51" t="s">
        <v>148</v>
      </c>
      <c r="D455" s="56">
        <v>14481875</v>
      </c>
      <c r="E455" s="56">
        <v>14481875</v>
      </c>
      <c r="F455" s="56">
        <v>564456.57000000007</v>
      </c>
      <c r="G455" s="56">
        <v>791560.01</v>
      </c>
      <c r="H455" s="56">
        <v>0</v>
      </c>
      <c r="I455" s="56">
        <f t="shared" si="62"/>
        <v>791560.01</v>
      </c>
      <c r="J455" s="56">
        <f t="shared" si="63"/>
        <v>13690314.99</v>
      </c>
      <c r="K455" s="57">
        <f t="shared" si="64"/>
        <v>0.94534133114669205</v>
      </c>
      <c r="L455" s="57">
        <f t="shared" si="65"/>
        <v>-0.96102323973932935</v>
      </c>
      <c r="M455" s="57">
        <f t="shared" si="66"/>
        <v>-0.781365324586768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149</v>
      </c>
      <c r="C456" s="51" t="s">
        <v>150</v>
      </c>
      <c r="D456" s="56">
        <v>0</v>
      </c>
      <c r="E456" s="56">
        <v>0</v>
      </c>
      <c r="F456" s="56">
        <v>96286.48</v>
      </c>
      <c r="G456" s="56">
        <v>122729.87000000001</v>
      </c>
      <c r="H456" s="56">
        <v>0</v>
      </c>
      <c r="I456" s="56">
        <f t="shared" si="62"/>
        <v>122729.87000000001</v>
      </c>
      <c r="J456" s="56">
        <f t="shared" si="63"/>
        <v>-122729.87000000001</v>
      </c>
      <c r="K456" s="57" t="str">
        <f t="shared" si="64"/>
        <v>NA</v>
      </c>
      <c r="L456" s="57" t="str">
        <f t="shared" si="65"/>
        <v>NA</v>
      </c>
      <c r="M456" s="57" t="str">
        <f t="shared" si="66"/>
        <v>NA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151</v>
      </c>
      <c r="C457" s="51" t="s">
        <v>152</v>
      </c>
      <c r="D457" s="56">
        <v>6489584.9799999995</v>
      </c>
      <c r="E457" s="56">
        <v>6489584.9799999995</v>
      </c>
      <c r="F457" s="56">
        <v>139852.96</v>
      </c>
      <c r="G457" s="56">
        <v>394040.51999999996</v>
      </c>
      <c r="H457" s="56">
        <v>0</v>
      </c>
      <c r="I457" s="56">
        <f t="shared" si="62"/>
        <v>394040.51999999996</v>
      </c>
      <c r="J457" s="56">
        <f t="shared" si="63"/>
        <v>6095544.46</v>
      </c>
      <c r="K457" s="57">
        <f t="shared" si="64"/>
        <v>0.93928109097663748</v>
      </c>
      <c r="L457" s="57">
        <f t="shared" si="65"/>
        <v>-0.97844962960944226</v>
      </c>
      <c r="M457" s="57">
        <f t="shared" si="66"/>
        <v>-0.7571243639065498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155</v>
      </c>
      <c r="C458" s="51" t="s">
        <v>156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62"/>
        <v>0</v>
      </c>
      <c r="J458" s="56">
        <f t="shared" si="63"/>
        <v>0</v>
      </c>
      <c r="K458" s="57" t="str">
        <f t="shared" si="64"/>
        <v>NA</v>
      </c>
      <c r="L458" s="57" t="str">
        <f t="shared" si="65"/>
        <v>NA</v>
      </c>
      <c r="M458" s="57" t="str">
        <f t="shared" si="66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289</v>
      </c>
      <c r="C459" s="51" t="s">
        <v>290</v>
      </c>
      <c r="D459" s="56">
        <v>700000</v>
      </c>
      <c r="E459" s="56">
        <v>700000</v>
      </c>
      <c r="F459" s="56">
        <v>0</v>
      </c>
      <c r="G459" s="56">
        <v>0</v>
      </c>
      <c r="H459" s="56">
        <v>0</v>
      </c>
      <c r="I459" s="56">
        <f t="shared" si="62"/>
        <v>0</v>
      </c>
      <c r="J459" s="56">
        <f t="shared" si="63"/>
        <v>700000</v>
      </c>
      <c r="K459" s="57">
        <f t="shared" si="64"/>
        <v>1</v>
      </c>
      <c r="L459" s="57">
        <f t="shared" si="65"/>
        <v>-1</v>
      </c>
      <c r="M459" s="57">
        <f t="shared" si="66"/>
        <v>-1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165</v>
      </c>
      <c r="C460" s="51" t="s">
        <v>166</v>
      </c>
      <c r="D460" s="56">
        <v>0</v>
      </c>
      <c r="E460" s="56">
        <v>0</v>
      </c>
      <c r="F460" s="56">
        <v>131439.14000000001</v>
      </c>
      <c r="G460" s="56">
        <v>149292.56</v>
      </c>
      <c r="H460" s="56">
        <v>0</v>
      </c>
      <c r="I460" s="56">
        <f t="shared" si="62"/>
        <v>149292.56</v>
      </c>
      <c r="J460" s="56">
        <f t="shared" si="63"/>
        <v>-149292.56</v>
      </c>
      <c r="K460" s="57" t="str">
        <f t="shared" si="64"/>
        <v>NA</v>
      </c>
      <c r="L460" s="57" t="str">
        <f t="shared" si="65"/>
        <v>NA</v>
      </c>
      <c r="M460" s="57" t="str">
        <f t="shared" si="66"/>
        <v>NA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167</v>
      </c>
      <c r="C461" s="51" t="s">
        <v>168</v>
      </c>
      <c r="D461" s="56">
        <v>830098.71000000008</v>
      </c>
      <c r="E461" s="56">
        <v>830098.71000000008</v>
      </c>
      <c r="F461" s="56">
        <v>38697.019999999997</v>
      </c>
      <c r="G461" s="56">
        <v>67188.100000000006</v>
      </c>
      <c r="H461" s="56">
        <v>0</v>
      </c>
      <c r="I461" s="56">
        <f t="shared" si="62"/>
        <v>67188.100000000006</v>
      </c>
      <c r="J461" s="56">
        <f t="shared" si="63"/>
        <v>762910.6100000001</v>
      </c>
      <c r="K461" s="57">
        <f t="shared" si="64"/>
        <v>0.91906010792379145</v>
      </c>
      <c r="L461" s="57">
        <f t="shared" si="65"/>
        <v>-0.95338262843463517</v>
      </c>
      <c r="M461" s="57">
        <f t="shared" si="66"/>
        <v>-0.67624043169516546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169</v>
      </c>
      <c r="C462" s="51" t="s">
        <v>170</v>
      </c>
      <c r="D462" s="56">
        <v>1593000</v>
      </c>
      <c r="E462" s="56">
        <v>1593000</v>
      </c>
      <c r="F462" s="56">
        <v>250</v>
      </c>
      <c r="G462" s="56">
        <v>40020</v>
      </c>
      <c r="H462" s="56">
        <v>22408</v>
      </c>
      <c r="I462" s="56">
        <f t="shared" si="62"/>
        <v>62428</v>
      </c>
      <c r="J462" s="56">
        <f t="shared" si="63"/>
        <v>1530572</v>
      </c>
      <c r="K462" s="57">
        <f t="shared" si="64"/>
        <v>0.96081104833647202</v>
      </c>
      <c r="L462" s="57">
        <f t="shared" si="65"/>
        <v>-0.99984306340238549</v>
      </c>
      <c r="M462" s="57">
        <f t="shared" si="66"/>
        <v>-0.89951035781544253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171</v>
      </c>
      <c r="C463" s="51" t="s">
        <v>172</v>
      </c>
      <c r="D463" s="56">
        <v>36000</v>
      </c>
      <c r="E463" s="56">
        <v>36000</v>
      </c>
      <c r="F463" s="56">
        <v>0</v>
      </c>
      <c r="G463" s="56">
        <v>0</v>
      </c>
      <c r="H463" s="56">
        <v>0</v>
      </c>
      <c r="I463" s="56">
        <f t="shared" si="62"/>
        <v>0</v>
      </c>
      <c r="J463" s="56">
        <f t="shared" si="63"/>
        <v>36000</v>
      </c>
      <c r="K463" s="57">
        <f t="shared" si="64"/>
        <v>1</v>
      </c>
      <c r="L463" s="57">
        <f t="shared" si="65"/>
        <v>-1</v>
      </c>
      <c r="M463" s="57">
        <f t="shared" si="66"/>
        <v>-1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293</v>
      </c>
      <c r="C464" s="51" t="s">
        <v>294</v>
      </c>
      <c r="D464" s="56">
        <v>25000</v>
      </c>
      <c r="E464" s="56">
        <v>25000</v>
      </c>
      <c r="F464" s="56">
        <v>0</v>
      </c>
      <c r="G464" s="56">
        <v>0</v>
      </c>
      <c r="H464" s="56">
        <v>0</v>
      </c>
      <c r="I464" s="56">
        <f t="shared" si="62"/>
        <v>0</v>
      </c>
      <c r="J464" s="56">
        <f t="shared" si="63"/>
        <v>25000</v>
      </c>
      <c r="K464" s="57">
        <f t="shared" si="64"/>
        <v>1</v>
      </c>
      <c r="L464" s="57">
        <f t="shared" si="65"/>
        <v>-1</v>
      </c>
      <c r="M464" s="57">
        <f t="shared" si="66"/>
        <v>-1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177</v>
      </c>
      <c r="C465" s="51" t="s">
        <v>178</v>
      </c>
      <c r="D465" s="56">
        <v>2766000</v>
      </c>
      <c r="E465" s="56">
        <v>2766000</v>
      </c>
      <c r="F465" s="56">
        <v>-8390.5300000000007</v>
      </c>
      <c r="G465" s="56">
        <v>-8390.5300000000007</v>
      </c>
      <c r="H465" s="56">
        <v>6415.97</v>
      </c>
      <c r="I465" s="56">
        <f t="shared" si="62"/>
        <v>-1974.5600000000004</v>
      </c>
      <c r="J465" s="56">
        <f t="shared" si="63"/>
        <v>2767974.56</v>
      </c>
      <c r="K465" s="57">
        <f t="shared" si="64"/>
        <v>1.0007138684020247</v>
      </c>
      <c r="L465" s="57">
        <f t="shared" si="65"/>
        <v>-1.0030334526391902</v>
      </c>
      <c r="M465" s="57">
        <f t="shared" si="66"/>
        <v>-1.0121338105567608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181</v>
      </c>
      <c r="C466" s="51" t="s">
        <v>182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62"/>
        <v>0</v>
      </c>
      <c r="J466" s="56">
        <f t="shared" si="63"/>
        <v>0</v>
      </c>
      <c r="K466" s="57" t="str">
        <f t="shared" si="64"/>
        <v>NA</v>
      </c>
      <c r="L466" s="57" t="str">
        <f t="shared" si="65"/>
        <v>NA</v>
      </c>
      <c r="M466" s="57" t="str">
        <f t="shared" si="66"/>
        <v>NA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257</v>
      </c>
      <c r="C467" s="51" t="s">
        <v>258</v>
      </c>
      <c r="D467" s="56">
        <v>1478000</v>
      </c>
      <c r="E467" s="56">
        <v>1587932</v>
      </c>
      <c r="F467" s="56">
        <v>19376.25</v>
      </c>
      <c r="G467" s="56">
        <v>31460.25</v>
      </c>
      <c r="H467" s="56">
        <v>184443.75</v>
      </c>
      <c r="I467" s="56">
        <f t="shared" si="62"/>
        <v>215904</v>
      </c>
      <c r="J467" s="56">
        <f t="shared" si="63"/>
        <v>1372028</v>
      </c>
      <c r="K467" s="57">
        <f t="shared" si="64"/>
        <v>0.864034480065897</v>
      </c>
      <c r="L467" s="57">
        <f t="shared" si="65"/>
        <v>-0.98779780872228784</v>
      </c>
      <c r="M467" s="57">
        <f t="shared" si="66"/>
        <v>-0.92075164427695899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183</v>
      </c>
      <c r="C468" s="51" t="s">
        <v>184</v>
      </c>
      <c r="D468" s="56">
        <v>315600</v>
      </c>
      <c r="E468" s="56">
        <v>315600</v>
      </c>
      <c r="F468" s="56">
        <v>0</v>
      </c>
      <c r="G468" s="56">
        <v>544.54</v>
      </c>
      <c r="H468" s="56">
        <v>5285.09</v>
      </c>
      <c r="I468" s="56">
        <f t="shared" si="62"/>
        <v>5829.63</v>
      </c>
      <c r="J468" s="56">
        <f t="shared" si="63"/>
        <v>309770.37</v>
      </c>
      <c r="K468" s="57">
        <f t="shared" si="64"/>
        <v>0.98152842205323187</v>
      </c>
      <c r="L468" s="57">
        <f t="shared" si="65"/>
        <v>-1</v>
      </c>
      <c r="M468" s="57">
        <f t="shared" si="66"/>
        <v>-0.99309835234474031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185</v>
      </c>
      <c r="C469" s="51" t="s">
        <v>186</v>
      </c>
      <c r="D469" s="56">
        <v>81350</v>
      </c>
      <c r="E469" s="56">
        <v>81350</v>
      </c>
      <c r="F469" s="56">
        <v>0</v>
      </c>
      <c r="G469" s="56">
        <v>8875</v>
      </c>
      <c r="H469" s="56">
        <v>0</v>
      </c>
      <c r="I469" s="56">
        <f t="shared" si="62"/>
        <v>8875</v>
      </c>
      <c r="J469" s="56">
        <f t="shared" si="63"/>
        <v>72475</v>
      </c>
      <c r="K469" s="57">
        <f t="shared" si="64"/>
        <v>0.89090350338045488</v>
      </c>
      <c r="L469" s="57">
        <f t="shared" si="65"/>
        <v>-1</v>
      </c>
      <c r="M469" s="57">
        <f t="shared" si="66"/>
        <v>-0.56361401352181928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193</v>
      </c>
      <c r="C470" s="51" t="s">
        <v>194</v>
      </c>
      <c r="D470" s="56">
        <v>142200</v>
      </c>
      <c r="E470" s="56">
        <v>132200</v>
      </c>
      <c r="F470" s="56">
        <v>4784.95</v>
      </c>
      <c r="G470" s="56">
        <v>6522.6599999999989</v>
      </c>
      <c r="H470" s="56">
        <v>0</v>
      </c>
      <c r="I470" s="56">
        <f t="shared" si="62"/>
        <v>6522.6599999999989</v>
      </c>
      <c r="J470" s="56">
        <f t="shared" si="63"/>
        <v>125677.34</v>
      </c>
      <c r="K470" s="57">
        <f t="shared" si="64"/>
        <v>0.95066066565809382</v>
      </c>
      <c r="L470" s="57">
        <f t="shared" si="65"/>
        <v>-0.96380521936459906</v>
      </c>
      <c r="M470" s="57">
        <f t="shared" si="66"/>
        <v>-0.80264266263237516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199</v>
      </c>
      <c r="C471" s="51" t="s">
        <v>200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62"/>
        <v>0</v>
      </c>
      <c r="J471" s="56">
        <f t="shared" si="63"/>
        <v>0</v>
      </c>
      <c r="K471" s="57" t="str">
        <f t="shared" si="64"/>
        <v>NA</v>
      </c>
      <c r="L471" s="57" t="str">
        <f t="shared" si="65"/>
        <v>NA</v>
      </c>
      <c r="M471" s="57" t="str">
        <f t="shared" si="66"/>
        <v>NA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201</v>
      </c>
      <c r="C472" s="51" t="s">
        <v>202</v>
      </c>
      <c r="D472" s="56">
        <v>557224.19999999995</v>
      </c>
      <c r="E472" s="56">
        <v>557224.19999999995</v>
      </c>
      <c r="F472" s="56">
        <v>23548.47</v>
      </c>
      <c r="G472" s="56">
        <v>51963.91</v>
      </c>
      <c r="H472" s="56">
        <v>353773.44</v>
      </c>
      <c r="I472" s="56">
        <f t="shared" si="62"/>
        <v>405737.35</v>
      </c>
      <c r="J472" s="56">
        <f t="shared" si="63"/>
        <v>151486.84999999998</v>
      </c>
      <c r="K472" s="57">
        <f t="shared" si="64"/>
        <v>0.27185978283068107</v>
      </c>
      <c r="L472" s="57">
        <f t="shared" si="65"/>
        <v>-0.95773968539054843</v>
      </c>
      <c r="M472" s="57">
        <f t="shared" si="66"/>
        <v>-0.62698023524462854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205</v>
      </c>
      <c r="C473" s="51" t="s">
        <v>206</v>
      </c>
      <c r="D473" s="56">
        <v>0</v>
      </c>
      <c r="E473" s="56">
        <v>8000</v>
      </c>
      <c r="F473" s="56">
        <v>0</v>
      </c>
      <c r="G473" s="56">
        <v>0</v>
      </c>
      <c r="H473" s="56">
        <v>501.94</v>
      </c>
      <c r="I473" s="56">
        <f t="shared" si="62"/>
        <v>501.94</v>
      </c>
      <c r="J473" s="56">
        <f t="shared" si="63"/>
        <v>7498.06</v>
      </c>
      <c r="K473" s="57">
        <f t="shared" si="64"/>
        <v>0.93725750000000008</v>
      </c>
      <c r="L473" s="57">
        <f t="shared" si="65"/>
        <v>-1</v>
      </c>
      <c r="M473" s="57">
        <f t="shared" si="66"/>
        <v>-1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207</v>
      </c>
      <c r="C474" s="51" t="s">
        <v>208</v>
      </c>
      <c r="D474" s="56">
        <v>950000</v>
      </c>
      <c r="E474" s="56">
        <v>942000</v>
      </c>
      <c r="F474" s="56">
        <v>13252.8</v>
      </c>
      <c r="G474" s="56">
        <v>13252.8</v>
      </c>
      <c r="H474" s="56">
        <v>1</v>
      </c>
      <c r="I474" s="56">
        <f t="shared" si="62"/>
        <v>13253.8</v>
      </c>
      <c r="J474" s="56">
        <f t="shared" si="63"/>
        <v>928746.2</v>
      </c>
      <c r="K474" s="57">
        <f t="shared" si="64"/>
        <v>0.98593014861995754</v>
      </c>
      <c r="L474" s="57">
        <f t="shared" si="65"/>
        <v>-0.98593121019108276</v>
      </c>
      <c r="M474" s="57">
        <f t="shared" si="66"/>
        <v>-0.94372484076433127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209</v>
      </c>
      <c r="C475" s="51" t="s">
        <v>210</v>
      </c>
      <c r="D475" s="56">
        <v>6557122</v>
      </c>
      <c r="E475" s="56">
        <v>6557122</v>
      </c>
      <c r="F475" s="56">
        <v>761437.85000000009</v>
      </c>
      <c r="G475" s="56">
        <v>2166773.27</v>
      </c>
      <c r="H475" s="56">
        <v>3958517.87</v>
      </c>
      <c r="I475" s="56">
        <f t="shared" si="62"/>
        <v>6125291.1400000006</v>
      </c>
      <c r="J475" s="56">
        <f t="shared" si="63"/>
        <v>431830.8599999994</v>
      </c>
      <c r="K475" s="57">
        <f t="shared" si="64"/>
        <v>6.5856767648977618E-2</v>
      </c>
      <c r="L475" s="57">
        <f t="shared" si="65"/>
        <v>-0.8838762112402363</v>
      </c>
      <c r="M475" s="57">
        <f t="shared" si="66"/>
        <v>0.32178310545388666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213</v>
      </c>
      <c r="C476" s="51" t="s">
        <v>214</v>
      </c>
      <c r="D476" s="56">
        <v>148200</v>
      </c>
      <c r="E476" s="56">
        <v>148200</v>
      </c>
      <c r="F476" s="56">
        <v>1535.6699999999998</v>
      </c>
      <c r="G476" s="56">
        <v>2568.54</v>
      </c>
      <c r="H476" s="56">
        <v>378.2</v>
      </c>
      <c r="I476" s="56">
        <f t="shared" si="62"/>
        <v>2946.74</v>
      </c>
      <c r="J476" s="56">
        <f t="shared" si="63"/>
        <v>145253.26</v>
      </c>
      <c r="K476" s="57">
        <f t="shared" si="64"/>
        <v>0.98011646423751697</v>
      </c>
      <c r="L476" s="57">
        <f t="shared" si="65"/>
        <v>-0.98963785425101203</v>
      </c>
      <c r="M476" s="57">
        <f t="shared" si="66"/>
        <v>-0.93067368421052632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275</v>
      </c>
      <c r="C477" s="51" t="s">
        <v>276</v>
      </c>
      <c r="D477" s="56">
        <v>10000500</v>
      </c>
      <c r="E477" s="56">
        <v>10000500</v>
      </c>
      <c r="F477" s="56">
        <v>664982.29</v>
      </c>
      <c r="G477" s="56">
        <v>837669.74</v>
      </c>
      <c r="H477" s="56">
        <v>1364750.06</v>
      </c>
      <c r="I477" s="56">
        <f t="shared" si="62"/>
        <v>2202419.7999999998</v>
      </c>
      <c r="J477" s="56">
        <f t="shared" si="63"/>
        <v>7798080.2000000002</v>
      </c>
      <c r="K477" s="57">
        <f t="shared" si="64"/>
        <v>0.77976903154842259</v>
      </c>
      <c r="L477" s="57">
        <f t="shared" si="65"/>
        <v>-0.93350509574521279</v>
      </c>
      <c r="M477" s="57">
        <f t="shared" si="66"/>
        <v>-0.66494885655717217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401</v>
      </c>
      <c r="C478" s="51" t="s">
        <v>402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62"/>
        <v>0</v>
      </c>
      <c r="J478" s="56">
        <f t="shared" si="63"/>
        <v>0</v>
      </c>
      <c r="K478" s="57" t="str">
        <f t="shared" si="64"/>
        <v>NA</v>
      </c>
      <c r="L478" s="57" t="str">
        <f t="shared" si="65"/>
        <v>NA</v>
      </c>
      <c r="M478" s="57" t="str">
        <f t="shared" si="66"/>
        <v>NA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223</v>
      </c>
      <c r="C479" s="51" t="s">
        <v>224</v>
      </c>
      <c r="D479" s="56">
        <v>67000</v>
      </c>
      <c r="E479" s="56">
        <v>67000</v>
      </c>
      <c r="F479" s="56">
        <v>0</v>
      </c>
      <c r="G479" s="56">
        <v>0</v>
      </c>
      <c r="H479" s="56">
        <v>0</v>
      </c>
      <c r="I479" s="56">
        <f t="shared" si="62"/>
        <v>0</v>
      </c>
      <c r="J479" s="56">
        <f t="shared" si="63"/>
        <v>67000</v>
      </c>
      <c r="K479" s="57">
        <f t="shared" si="64"/>
        <v>1</v>
      </c>
      <c r="L479" s="57">
        <f t="shared" si="65"/>
        <v>-1</v>
      </c>
      <c r="M479" s="57">
        <f t="shared" si="66"/>
        <v>-1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227</v>
      </c>
      <c r="C480" s="51" t="s">
        <v>228</v>
      </c>
      <c r="D480" s="56">
        <v>5775000</v>
      </c>
      <c r="E480" s="56">
        <v>5775000</v>
      </c>
      <c r="F480" s="56">
        <v>0</v>
      </c>
      <c r="G480" s="56">
        <v>111360</v>
      </c>
      <c r="H480" s="56">
        <v>3381355</v>
      </c>
      <c r="I480" s="56">
        <f t="shared" si="62"/>
        <v>3492715</v>
      </c>
      <c r="J480" s="56">
        <f t="shared" si="63"/>
        <v>2282285</v>
      </c>
      <c r="K480" s="57">
        <f t="shared" si="64"/>
        <v>0.39520086580086577</v>
      </c>
      <c r="L480" s="57">
        <f t="shared" si="65"/>
        <v>-1</v>
      </c>
      <c r="M480" s="57">
        <f t="shared" si="66"/>
        <v>-0.9228675324675325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403</v>
      </c>
      <c r="C481" s="51" t="s">
        <v>404</v>
      </c>
      <c r="D481" s="56">
        <v>6730790</v>
      </c>
      <c r="E481" s="56">
        <v>6730790</v>
      </c>
      <c r="F481" s="56">
        <v>0</v>
      </c>
      <c r="G481" s="56">
        <v>0</v>
      </c>
      <c r="H481" s="56">
        <v>1958990</v>
      </c>
      <c r="I481" s="56">
        <f t="shared" si="62"/>
        <v>1958990</v>
      </c>
      <c r="J481" s="56">
        <f t="shared" si="63"/>
        <v>4771800</v>
      </c>
      <c r="K481" s="57">
        <f t="shared" si="64"/>
        <v>0.70895095523705243</v>
      </c>
      <c r="L481" s="57">
        <f t="shared" si="65"/>
        <v>-1</v>
      </c>
      <c r="M481" s="57">
        <f t="shared" si="66"/>
        <v>-1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229</v>
      </c>
      <c r="C482" s="51" t="s">
        <v>230</v>
      </c>
      <c r="D482" s="56">
        <v>1160000</v>
      </c>
      <c r="E482" s="56">
        <v>1160000</v>
      </c>
      <c r="F482" s="56">
        <v>0</v>
      </c>
      <c r="G482" s="56">
        <v>0</v>
      </c>
      <c r="H482" s="56">
        <v>0</v>
      </c>
      <c r="I482" s="56">
        <f t="shared" si="62"/>
        <v>0</v>
      </c>
      <c r="J482" s="56">
        <f t="shared" si="63"/>
        <v>1160000</v>
      </c>
      <c r="K482" s="57">
        <f t="shared" si="64"/>
        <v>1</v>
      </c>
      <c r="L482" s="57">
        <f t="shared" si="65"/>
        <v>-1</v>
      </c>
      <c r="M482" s="57">
        <f t="shared" si="66"/>
        <v>-1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231</v>
      </c>
      <c r="C483" s="51" t="s">
        <v>232</v>
      </c>
      <c r="D483" s="56">
        <v>150300</v>
      </c>
      <c r="E483" s="56">
        <v>160300</v>
      </c>
      <c r="F483" s="56">
        <v>3959</v>
      </c>
      <c r="G483" s="56">
        <v>4887</v>
      </c>
      <c r="H483" s="56">
        <v>2102</v>
      </c>
      <c r="I483" s="56">
        <f t="shared" si="62"/>
        <v>6989</v>
      </c>
      <c r="J483" s="56">
        <f t="shared" si="63"/>
        <v>153311</v>
      </c>
      <c r="K483" s="57">
        <f t="shared" si="64"/>
        <v>0.95640049906425451</v>
      </c>
      <c r="L483" s="57">
        <f t="shared" si="65"/>
        <v>-0.97530255770430441</v>
      </c>
      <c r="M483" s="57">
        <f t="shared" si="66"/>
        <v>-0.87805364940736119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233</v>
      </c>
      <c r="C484" s="51" t="s">
        <v>234</v>
      </c>
      <c r="D484" s="56">
        <v>538678.74</v>
      </c>
      <c r="E484" s="56">
        <v>538678.74</v>
      </c>
      <c r="F484" s="56">
        <v>0</v>
      </c>
      <c r="G484" s="56">
        <v>0</v>
      </c>
      <c r="H484" s="56">
        <v>0</v>
      </c>
      <c r="I484" s="56">
        <f t="shared" si="62"/>
        <v>0</v>
      </c>
      <c r="J484" s="56">
        <f t="shared" si="63"/>
        <v>538678.74</v>
      </c>
      <c r="K484" s="57">
        <f t="shared" si="64"/>
        <v>1</v>
      </c>
      <c r="L484" s="57">
        <f t="shared" si="65"/>
        <v>-1</v>
      </c>
      <c r="M484" s="57">
        <f t="shared" si="66"/>
        <v>-1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405</v>
      </c>
      <c r="C485" s="51" t="s">
        <v>406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62"/>
        <v>0</v>
      </c>
      <c r="J485" s="56">
        <f t="shared" si="63"/>
        <v>0</v>
      </c>
      <c r="K485" s="57" t="str">
        <f t="shared" si="64"/>
        <v>NA</v>
      </c>
      <c r="L485" s="57" t="str">
        <f t="shared" si="65"/>
        <v>NA</v>
      </c>
      <c r="M485" s="57" t="str">
        <f t="shared" si="66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407</v>
      </c>
      <c r="B486" s="71"/>
      <c r="C486" s="63"/>
      <c r="D486" s="64">
        <v>95740171.479999989</v>
      </c>
      <c r="E486" s="64">
        <v>95750103.479999989</v>
      </c>
      <c r="F486" s="64">
        <v>8164644.0999999987</v>
      </c>
      <c r="G486" s="64">
        <v>12093406.74</v>
      </c>
      <c r="H486" s="64">
        <v>11309055.32</v>
      </c>
      <c r="I486" s="64">
        <f t="shared" si="62"/>
        <v>23402462.060000002</v>
      </c>
      <c r="J486" s="64">
        <f t="shared" si="63"/>
        <v>72347641.419999987</v>
      </c>
      <c r="K486" s="65">
        <f t="shared" si="64"/>
        <v>0.75558812774663742</v>
      </c>
      <c r="L486" s="65">
        <f t="shared" si="65"/>
        <v>-0.91472965768955639</v>
      </c>
      <c r="M486" s="65">
        <f t="shared" si="66"/>
        <v>-0.49479295372141141</v>
      </c>
      <c r="R486" s="53"/>
      <c r="S486" s="53"/>
      <c r="T486" s="53"/>
      <c r="U486" s="53"/>
      <c r="V486" s="53"/>
    </row>
    <row r="487" spans="1:22" s="51" customFormat="1" x14ac:dyDescent="0.2">
      <c r="A487" s="51" t="s">
        <v>408</v>
      </c>
      <c r="B487" s="66" t="s">
        <v>106</v>
      </c>
      <c r="C487" s="51" t="s">
        <v>105</v>
      </c>
      <c r="D487" s="56">
        <v>0</v>
      </c>
      <c r="E487" s="56">
        <v>0</v>
      </c>
      <c r="F487" s="56">
        <v>1833161.88</v>
      </c>
      <c r="G487" s="56">
        <v>2854672.65</v>
      </c>
      <c r="H487" s="56">
        <v>0</v>
      </c>
      <c r="I487" s="56">
        <f t="shared" si="62"/>
        <v>2854672.65</v>
      </c>
      <c r="J487" s="56">
        <f t="shared" si="63"/>
        <v>-2854672.65</v>
      </c>
      <c r="K487" s="57" t="str">
        <f t="shared" si="64"/>
        <v>NA</v>
      </c>
      <c r="L487" s="57" t="str">
        <f t="shared" si="65"/>
        <v>NA</v>
      </c>
      <c r="M487" s="57" t="str">
        <f t="shared" si="66"/>
        <v>NA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109</v>
      </c>
      <c r="C488" s="51" t="s">
        <v>110</v>
      </c>
      <c r="D488" s="56">
        <v>0</v>
      </c>
      <c r="E488" s="56">
        <v>0</v>
      </c>
      <c r="F488" s="56">
        <v>0</v>
      </c>
      <c r="G488" s="56">
        <v>500</v>
      </c>
      <c r="H488" s="56">
        <v>0</v>
      </c>
      <c r="I488" s="56">
        <f t="shared" si="62"/>
        <v>500</v>
      </c>
      <c r="J488" s="56">
        <f t="shared" si="63"/>
        <v>-500</v>
      </c>
      <c r="K488" s="57" t="str">
        <f t="shared" si="64"/>
        <v>NA</v>
      </c>
      <c r="L488" s="57" t="str">
        <f t="shared" si="65"/>
        <v>NA</v>
      </c>
      <c r="M488" s="57" t="str">
        <f t="shared" si="66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265</v>
      </c>
      <c r="C489" s="51" t="s">
        <v>266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62"/>
        <v>0</v>
      </c>
      <c r="J489" s="56">
        <f t="shared" si="63"/>
        <v>0</v>
      </c>
      <c r="K489" s="57" t="str">
        <f t="shared" si="64"/>
        <v>NA</v>
      </c>
      <c r="L489" s="57" t="str">
        <f t="shared" si="65"/>
        <v>NA</v>
      </c>
      <c r="M489" s="57" t="str">
        <f t="shared" si="66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119</v>
      </c>
      <c r="C490" s="51" t="s">
        <v>120</v>
      </c>
      <c r="D490" s="56">
        <v>1778670</v>
      </c>
      <c r="E490" s="56">
        <v>1801433</v>
      </c>
      <c r="F490" s="56">
        <v>199456.05</v>
      </c>
      <c r="G490" s="56">
        <v>469106.86000000004</v>
      </c>
      <c r="H490" s="56">
        <v>0</v>
      </c>
      <c r="I490" s="56">
        <f t="shared" si="62"/>
        <v>469106.86000000004</v>
      </c>
      <c r="J490" s="56">
        <f t="shared" si="63"/>
        <v>1332326.1399999999</v>
      </c>
      <c r="K490" s="57">
        <f t="shared" si="64"/>
        <v>0.73959239116858633</v>
      </c>
      <c r="L490" s="57">
        <f t="shared" si="65"/>
        <v>-0.88927922936906334</v>
      </c>
      <c r="M490" s="57">
        <f t="shared" si="66"/>
        <v>4.1630435325654733E-2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409</v>
      </c>
      <c r="C491" s="51" t="s">
        <v>410</v>
      </c>
      <c r="D491" s="56">
        <v>0</v>
      </c>
      <c r="E491" s="56">
        <v>0</v>
      </c>
      <c r="F491" s="56">
        <v>13007.66</v>
      </c>
      <c r="G491" s="56">
        <v>35022.980000000003</v>
      </c>
      <c r="H491" s="56">
        <v>0</v>
      </c>
      <c r="I491" s="56">
        <f t="shared" si="62"/>
        <v>35022.980000000003</v>
      </c>
      <c r="J491" s="56">
        <f t="shared" si="63"/>
        <v>-35022.980000000003</v>
      </c>
      <c r="K491" s="57" t="str">
        <f t="shared" si="64"/>
        <v>NA</v>
      </c>
      <c r="L491" s="57" t="str">
        <f t="shared" si="65"/>
        <v>NA</v>
      </c>
      <c r="M491" s="57" t="str">
        <f t="shared" si="66"/>
        <v>NA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137</v>
      </c>
      <c r="C492" s="51" t="s">
        <v>138</v>
      </c>
      <c r="D492" s="56">
        <v>3943143</v>
      </c>
      <c r="E492" s="56">
        <v>3943143</v>
      </c>
      <c r="F492" s="56">
        <v>305773.38999999996</v>
      </c>
      <c r="G492" s="56">
        <v>802150.73</v>
      </c>
      <c r="H492" s="56">
        <v>0</v>
      </c>
      <c r="I492" s="56">
        <f t="shared" si="62"/>
        <v>802150.73</v>
      </c>
      <c r="J492" s="56">
        <f t="shared" si="63"/>
        <v>3140992.27</v>
      </c>
      <c r="K492" s="57">
        <f t="shared" si="64"/>
        <v>0.79657072289795228</v>
      </c>
      <c r="L492" s="57">
        <f t="shared" si="65"/>
        <v>-0.92245439995455403</v>
      </c>
      <c r="M492" s="57">
        <f t="shared" si="66"/>
        <v>-0.18628289159180889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139</v>
      </c>
      <c r="C493" s="51" t="s">
        <v>140</v>
      </c>
      <c r="D493" s="56">
        <v>13769026.720000001</v>
      </c>
      <c r="E493" s="56">
        <v>13586427.950000001</v>
      </c>
      <c r="F493" s="56">
        <v>1575636.4799999995</v>
      </c>
      <c r="G493" s="56">
        <v>4080555.6399999992</v>
      </c>
      <c r="H493" s="56">
        <v>0</v>
      </c>
      <c r="I493" s="56">
        <f t="shared" si="62"/>
        <v>4080555.6399999992</v>
      </c>
      <c r="J493" s="56">
        <f t="shared" si="63"/>
        <v>9505872.3100000024</v>
      </c>
      <c r="K493" s="57">
        <f t="shared" si="64"/>
        <v>0.69965942078248766</v>
      </c>
      <c r="L493" s="57">
        <f t="shared" si="65"/>
        <v>-0.88402864345223287</v>
      </c>
      <c r="M493" s="57">
        <f t="shared" si="66"/>
        <v>0.20136231687004921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141</v>
      </c>
      <c r="C494" s="51" t="s">
        <v>142</v>
      </c>
      <c r="D494" s="56">
        <v>1342165</v>
      </c>
      <c r="E494" s="56">
        <v>1342165</v>
      </c>
      <c r="F494" s="56">
        <v>27059.52</v>
      </c>
      <c r="G494" s="56">
        <v>28804.52</v>
      </c>
      <c r="H494" s="56">
        <v>0</v>
      </c>
      <c r="I494" s="56">
        <f t="shared" si="62"/>
        <v>28804.52</v>
      </c>
      <c r="J494" s="56">
        <f t="shared" si="63"/>
        <v>1313360.48</v>
      </c>
      <c r="K494" s="57">
        <f t="shared" si="64"/>
        <v>0.97853876386286331</v>
      </c>
      <c r="L494" s="57">
        <f t="shared" si="65"/>
        <v>-0.97983890207239799</v>
      </c>
      <c r="M494" s="57">
        <f t="shared" si="66"/>
        <v>-0.91415505545145337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143</v>
      </c>
      <c r="C495" s="51" t="s">
        <v>144</v>
      </c>
      <c r="D495" s="56">
        <v>0</v>
      </c>
      <c r="E495" s="56">
        <v>20000</v>
      </c>
      <c r="F495" s="56">
        <v>0</v>
      </c>
      <c r="G495" s="56">
        <v>0</v>
      </c>
      <c r="H495" s="56">
        <v>0</v>
      </c>
      <c r="I495" s="56">
        <f t="shared" si="62"/>
        <v>0</v>
      </c>
      <c r="J495" s="56">
        <f t="shared" si="63"/>
        <v>20000</v>
      </c>
      <c r="K495" s="57">
        <f t="shared" si="64"/>
        <v>1</v>
      </c>
      <c r="L495" s="57">
        <f t="shared" si="65"/>
        <v>-1</v>
      </c>
      <c r="M495" s="57">
        <f t="shared" si="66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147</v>
      </c>
      <c r="C496" s="51" t="s">
        <v>148</v>
      </c>
      <c r="D496" s="56">
        <v>3395089</v>
      </c>
      <c r="E496" s="56">
        <v>3389815.38</v>
      </c>
      <c r="F496" s="56">
        <v>230727.14999999997</v>
      </c>
      <c r="G496" s="56">
        <v>649861.76</v>
      </c>
      <c r="H496" s="56">
        <v>0</v>
      </c>
      <c r="I496" s="56">
        <f t="shared" si="62"/>
        <v>649861.76</v>
      </c>
      <c r="J496" s="56">
        <f t="shared" si="63"/>
        <v>2739953.62</v>
      </c>
      <c r="K496" s="57">
        <f t="shared" si="64"/>
        <v>0.8082899252171073</v>
      </c>
      <c r="L496" s="57">
        <f t="shared" si="65"/>
        <v>-0.93193518698354605</v>
      </c>
      <c r="M496" s="57">
        <f t="shared" si="66"/>
        <v>-0.23315970086842897</v>
      </c>
      <c r="R496" s="53"/>
      <c r="S496" s="53"/>
      <c r="T496" s="53"/>
      <c r="U496" s="53"/>
      <c r="V496" s="53"/>
    </row>
    <row r="497" spans="2:22" s="51" customFormat="1" x14ac:dyDescent="0.2">
      <c r="B497" s="66" t="s">
        <v>149</v>
      </c>
      <c r="C497" s="51" t="s">
        <v>150</v>
      </c>
      <c r="D497" s="56">
        <v>0</v>
      </c>
      <c r="E497" s="56">
        <v>0</v>
      </c>
      <c r="F497" s="56">
        <v>162799.71</v>
      </c>
      <c r="G497" s="56">
        <v>283126.58</v>
      </c>
      <c r="H497" s="56">
        <v>0</v>
      </c>
      <c r="I497" s="56">
        <f t="shared" si="62"/>
        <v>283126.58</v>
      </c>
      <c r="J497" s="56">
        <f t="shared" si="63"/>
        <v>-283126.58</v>
      </c>
      <c r="K497" s="57" t="str">
        <f t="shared" si="64"/>
        <v>NA</v>
      </c>
      <c r="L497" s="57" t="str">
        <f t="shared" si="65"/>
        <v>NA</v>
      </c>
      <c r="M497" s="57" t="str">
        <f t="shared" si="66"/>
        <v>NA</v>
      </c>
      <c r="R497" s="53"/>
      <c r="S497" s="53"/>
      <c r="T497" s="53"/>
      <c r="U497" s="53"/>
      <c r="V497" s="53"/>
    </row>
    <row r="498" spans="2:22" s="51" customFormat="1" x14ac:dyDescent="0.2">
      <c r="B498" s="66" t="s">
        <v>151</v>
      </c>
      <c r="C498" s="51" t="s">
        <v>152</v>
      </c>
      <c r="D498" s="56">
        <v>4091629.97</v>
      </c>
      <c r="E498" s="56">
        <v>4083341.5000000005</v>
      </c>
      <c r="F498" s="56">
        <v>337322.15</v>
      </c>
      <c r="G498" s="56">
        <v>989371.03</v>
      </c>
      <c r="H498" s="56">
        <v>0</v>
      </c>
      <c r="I498" s="56">
        <f t="shared" si="62"/>
        <v>989371.03</v>
      </c>
      <c r="J498" s="56">
        <f t="shared" si="63"/>
        <v>3093970.4700000007</v>
      </c>
      <c r="K498" s="57">
        <f t="shared" si="64"/>
        <v>0.75770553846647415</v>
      </c>
      <c r="L498" s="57">
        <f t="shared" si="65"/>
        <v>-0.91739065909623285</v>
      </c>
      <c r="M498" s="57">
        <f t="shared" si="66"/>
        <v>-3.0822153865896432E-2</v>
      </c>
      <c r="R498" s="53"/>
      <c r="S498" s="53"/>
      <c r="T498" s="53"/>
      <c r="U498" s="53"/>
      <c r="V498" s="53"/>
    </row>
    <row r="499" spans="2:22" s="51" customFormat="1" x14ac:dyDescent="0.2">
      <c r="B499" s="66" t="s">
        <v>153</v>
      </c>
      <c r="C499" s="51" t="s">
        <v>154</v>
      </c>
      <c r="D499" s="56">
        <v>0</v>
      </c>
      <c r="E499" s="56">
        <v>0</v>
      </c>
      <c r="F499" s="56">
        <v>4183.0599999999995</v>
      </c>
      <c r="G499" s="56">
        <v>12549.18</v>
      </c>
      <c r="H499" s="56">
        <v>0</v>
      </c>
      <c r="I499" s="56">
        <f t="shared" si="62"/>
        <v>12549.18</v>
      </c>
      <c r="J499" s="56">
        <f t="shared" si="63"/>
        <v>-12549.18</v>
      </c>
      <c r="K499" s="57" t="str">
        <f t="shared" si="64"/>
        <v>NA</v>
      </c>
      <c r="L499" s="57" t="str">
        <f t="shared" si="65"/>
        <v>NA</v>
      </c>
      <c r="M499" s="57" t="str">
        <f t="shared" si="66"/>
        <v>NA</v>
      </c>
      <c r="R499" s="53"/>
      <c r="S499" s="53"/>
      <c r="T499" s="53"/>
      <c r="U499" s="53"/>
      <c r="V499" s="53"/>
    </row>
    <row r="500" spans="2:22" s="51" customFormat="1" x14ac:dyDescent="0.2">
      <c r="B500" s="66" t="s">
        <v>155</v>
      </c>
      <c r="C500" s="51" t="s">
        <v>156</v>
      </c>
      <c r="D500" s="56">
        <v>20000</v>
      </c>
      <c r="E500" s="56">
        <v>20000</v>
      </c>
      <c r="F500" s="56">
        <v>0</v>
      </c>
      <c r="G500" s="56">
        <v>0</v>
      </c>
      <c r="H500" s="56">
        <v>0</v>
      </c>
      <c r="I500" s="56">
        <f t="shared" si="62"/>
        <v>0</v>
      </c>
      <c r="J500" s="56">
        <f t="shared" si="63"/>
        <v>20000</v>
      </c>
      <c r="K500" s="57">
        <f t="shared" si="64"/>
        <v>1</v>
      </c>
      <c r="L500" s="57">
        <f t="shared" si="65"/>
        <v>-1</v>
      </c>
      <c r="M500" s="57">
        <f t="shared" si="66"/>
        <v>-1</v>
      </c>
      <c r="R500" s="53"/>
      <c r="S500" s="53"/>
      <c r="T500" s="53"/>
      <c r="U500" s="53"/>
      <c r="V500" s="53"/>
    </row>
    <row r="501" spans="2:22" s="51" customFormat="1" x14ac:dyDescent="0.2">
      <c r="B501" s="66" t="s">
        <v>289</v>
      </c>
      <c r="C501" s="51" t="s">
        <v>290</v>
      </c>
      <c r="D501" s="56">
        <v>185000</v>
      </c>
      <c r="E501" s="56">
        <v>185000</v>
      </c>
      <c r="F501" s="56">
        <v>0</v>
      </c>
      <c r="G501" s="56">
        <v>0</v>
      </c>
      <c r="H501" s="56">
        <v>0</v>
      </c>
      <c r="I501" s="56">
        <f t="shared" si="62"/>
        <v>0</v>
      </c>
      <c r="J501" s="56">
        <f t="shared" si="63"/>
        <v>185000</v>
      </c>
      <c r="K501" s="57">
        <f t="shared" si="64"/>
        <v>1</v>
      </c>
      <c r="L501" s="57">
        <f t="shared" si="65"/>
        <v>-1</v>
      </c>
      <c r="M501" s="57">
        <f t="shared" si="66"/>
        <v>-1</v>
      </c>
      <c r="R501" s="53"/>
      <c r="S501" s="53"/>
      <c r="T501" s="53"/>
      <c r="U501" s="53"/>
      <c r="V501" s="53"/>
    </row>
    <row r="502" spans="2:22" s="51" customFormat="1" x14ac:dyDescent="0.2">
      <c r="B502" s="66" t="s">
        <v>167</v>
      </c>
      <c r="C502" s="51" t="s">
        <v>168</v>
      </c>
      <c r="D502" s="56">
        <v>523481.77</v>
      </c>
      <c r="E502" s="56">
        <v>522424.77</v>
      </c>
      <c r="F502" s="56">
        <v>24906.170000000002</v>
      </c>
      <c r="G502" s="56">
        <v>74336.829999999987</v>
      </c>
      <c r="H502" s="56">
        <v>0</v>
      </c>
      <c r="I502" s="56">
        <f t="shared" si="62"/>
        <v>74336.829999999987</v>
      </c>
      <c r="J502" s="56">
        <f t="shared" si="63"/>
        <v>448087.94000000006</v>
      </c>
      <c r="K502" s="57">
        <f t="shared" si="64"/>
        <v>0.85770806770896424</v>
      </c>
      <c r="L502" s="57">
        <f t="shared" si="65"/>
        <v>-0.9523258248264147</v>
      </c>
      <c r="M502" s="57">
        <f t="shared" si="66"/>
        <v>-0.43083227083585657</v>
      </c>
      <c r="R502" s="53"/>
      <c r="S502" s="53"/>
      <c r="T502" s="53"/>
      <c r="U502" s="53"/>
      <c r="V502" s="53"/>
    </row>
    <row r="503" spans="2:22" s="51" customFormat="1" x14ac:dyDescent="0.2">
      <c r="B503" s="66" t="s">
        <v>169</v>
      </c>
      <c r="C503" s="51" t="s">
        <v>170</v>
      </c>
      <c r="D503" s="56">
        <v>10817349.34</v>
      </c>
      <c r="E503" s="56">
        <v>10552849.34</v>
      </c>
      <c r="F503" s="56">
        <v>276099.55</v>
      </c>
      <c r="G503" s="56">
        <v>2440016.6300000004</v>
      </c>
      <c r="H503" s="56">
        <v>3802630.0700000003</v>
      </c>
      <c r="I503" s="56">
        <f t="shared" si="62"/>
        <v>6242646.7000000011</v>
      </c>
      <c r="J503" s="56">
        <f t="shared" si="63"/>
        <v>4310202.6399999987</v>
      </c>
      <c r="K503" s="57">
        <f t="shared" si="64"/>
        <v>0.40843970203027641</v>
      </c>
      <c r="L503" s="57">
        <f t="shared" si="65"/>
        <v>-0.97383649277039708</v>
      </c>
      <c r="M503" s="57">
        <f t="shared" si="66"/>
        <v>-7.5125001263402713E-2</v>
      </c>
      <c r="R503" s="53"/>
      <c r="S503" s="53"/>
      <c r="T503" s="53"/>
      <c r="U503" s="53"/>
      <c r="V503" s="53"/>
    </row>
    <row r="504" spans="2:22" s="51" customFormat="1" x14ac:dyDescent="0.2">
      <c r="B504" s="66" t="s">
        <v>173</v>
      </c>
      <c r="C504" s="51" t="s">
        <v>174</v>
      </c>
      <c r="D504" s="56">
        <v>0</v>
      </c>
      <c r="E504" s="56">
        <v>0</v>
      </c>
      <c r="F504" s="56">
        <v>0</v>
      </c>
      <c r="G504" s="56">
        <v>0</v>
      </c>
      <c r="H504" s="56">
        <v>1928.17</v>
      </c>
      <c r="I504" s="56">
        <f t="shared" si="62"/>
        <v>1928.17</v>
      </c>
      <c r="J504" s="56">
        <f t="shared" si="63"/>
        <v>-1928.17</v>
      </c>
      <c r="K504" s="57" t="str">
        <f t="shared" si="64"/>
        <v>NA</v>
      </c>
      <c r="L504" s="57" t="str">
        <f t="shared" si="65"/>
        <v>NA</v>
      </c>
      <c r="M504" s="57" t="str">
        <f t="shared" si="66"/>
        <v>NA</v>
      </c>
      <c r="R504" s="53"/>
      <c r="S504" s="53"/>
      <c r="T504" s="53"/>
      <c r="U504" s="53"/>
      <c r="V504" s="53"/>
    </row>
    <row r="505" spans="2:22" s="51" customFormat="1" x14ac:dyDescent="0.2">
      <c r="B505" s="66" t="s">
        <v>177</v>
      </c>
      <c r="C505" s="51" t="s">
        <v>178</v>
      </c>
      <c r="D505" s="56">
        <v>0</v>
      </c>
      <c r="E505" s="56">
        <v>1000</v>
      </c>
      <c r="F505" s="56">
        <v>0</v>
      </c>
      <c r="G505" s="56">
        <v>699</v>
      </c>
      <c r="H505" s="56">
        <v>0</v>
      </c>
      <c r="I505" s="56">
        <f t="shared" si="62"/>
        <v>699</v>
      </c>
      <c r="J505" s="56">
        <f t="shared" si="63"/>
        <v>301</v>
      </c>
      <c r="K505" s="57">
        <f t="shared" si="64"/>
        <v>0.30099999999999999</v>
      </c>
      <c r="L505" s="57">
        <f t="shared" si="65"/>
        <v>-1</v>
      </c>
      <c r="M505" s="57">
        <f t="shared" si="66"/>
        <v>1.796</v>
      </c>
      <c r="R505" s="53"/>
      <c r="S505" s="53"/>
      <c r="T505" s="53"/>
      <c r="U505" s="53"/>
      <c r="V505" s="53"/>
    </row>
    <row r="506" spans="2:22" s="51" customFormat="1" x14ac:dyDescent="0.2">
      <c r="B506" s="66" t="s">
        <v>253</v>
      </c>
      <c r="C506" s="51" t="s">
        <v>254</v>
      </c>
      <c r="D506" s="56">
        <v>0</v>
      </c>
      <c r="E506" s="56">
        <v>75000</v>
      </c>
      <c r="F506" s="56">
        <v>13800</v>
      </c>
      <c r="G506" s="56">
        <v>13800</v>
      </c>
      <c r="H506" s="56">
        <v>43455</v>
      </c>
      <c r="I506" s="56">
        <f t="shared" si="62"/>
        <v>57255</v>
      </c>
      <c r="J506" s="56">
        <f t="shared" si="63"/>
        <v>17745</v>
      </c>
      <c r="K506" s="57">
        <f t="shared" si="64"/>
        <v>0.2366</v>
      </c>
      <c r="L506" s="57">
        <f t="shared" si="65"/>
        <v>-0.81599999999999995</v>
      </c>
      <c r="M506" s="57">
        <f t="shared" si="66"/>
        <v>-0.26400000000000001</v>
      </c>
      <c r="R506" s="53"/>
      <c r="S506" s="53"/>
      <c r="T506" s="53"/>
      <c r="U506" s="53"/>
      <c r="V506" s="53"/>
    </row>
    <row r="507" spans="2:22" s="51" customFormat="1" x14ac:dyDescent="0.2">
      <c r="B507" s="66" t="s">
        <v>179</v>
      </c>
      <c r="C507" s="51" t="s">
        <v>180</v>
      </c>
      <c r="D507" s="56">
        <v>15000</v>
      </c>
      <c r="E507" s="56">
        <v>15000</v>
      </c>
      <c r="F507" s="56">
        <v>0</v>
      </c>
      <c r="G507" s="56">
        <v>0</v>
      </c>
      <c r="H507" s="56">
        <v>0</v>
      </c>
      <c r="I507" s="56">
        <f t="shared" si="62"/>
        <v>0</v>
      </c>
      <c r="J507" s="56">
        <f t="shared" si="63"/>
        <v>15000</v>
      </c>
      <c r="K507" s="57">
        <f t="shared" si="64"/>
        <v>1</v>
      </c>
      <c r="L507" s="57">
        <f t="shared" si="65"/>
        <v>-1</v>
      </c>
      <c r="M507" s="57">
        <f t="shared" si="66"/>
        <v>-1</v>
      </c>
      <c r="R507" s="53"/>
      <c r="S507" s="53"/>
      <c r="T507" s="53"/>
      <c r="U507" s="53"/>
      <c r="V507" s="53"/>
    </row>
    <row r="508" spans="2:22" s="51" customFormat="1" x14ac:dyDescent="0.2">
      <c r="B508" s="66" t="s">
        <v>181</v>
      </c>
      <c r="C508" s="51" t="s">
        <v>182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62"/>
        <v>0</v>
      </c>
      <c r="J508" s="56">
        <f t="shared" si="63"/>
        <v>0</v>
      </c>
      <c r="K508" s="57" t="str">
        <f t="shared" si="64"/>
        <v>NA</v>
      </c>
      <c r="L508" s="57" t="str">
        <f t="shared" si="65"/>
        <v>NA</v>
      </c>
      <c r="M508" s="57" t="str">
        <f t="shared" si="66"/>
        <v>NA</v>
      </c>
      <c r="R508" s="53"/>
      <c r="S508" s="53"/>
      <c r="T508" s="53"/>
      <c r="U508" s="53"/>
      <c r="V508" s="53"/>
    </row>
    <row r="509" spans="2:22" s="51" customFormat="1" x14ac:dyDescent="0.2">
      <c r="B509" s="66" t="s">
        <v>259</v>
      </c>
      <c r="C509" s="51" t="s">
        <v>260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62"/>
        <v>0</v>
      </c>
      <c r="J509" s="56">
        <f t="shared" si="63"/>
        <v>0</v>
      </c>
      <c r="K509" s="57" t="str">
        <f t="shared" si="64"/>
        <v>NA</v>
      </c>
      <c r="L509" s="57" t="str">
        <f t="shared" si="65"/>
        <v>NA</v>
      </c>
      <c r="M509" s="57" t="str">
        <f t="shared" si="66"/>
        <v>NA</v>
      </c>
      <c r="R509" s="53"/>
      <c r="S509" s="53"/>
      <c r="T509" s="53"/>
      <c r="U509" s="53"/>
      <c r="V509" s="53"/>
    </row>
    <row r="510" spans="2:22" s="51" customFormat="1" x14ac:dyDescent="0.2">
      <c r="B510" s="66" t="s">
        <v>183</v>
      </c>
      <c r="C510" s="51" t="s">
        <v>184</v>
      </c>
      <c r="D510" s="56">
        <v>2471983.94</v>
      </c>
      <c r="E510" s="56">
        <v>2489733.94</v>
      </c>
      <c r="F510" s="56">
        <v>47476.13</v>
      </c>
      <c r="G510" s="56">
        <v>311509.24000000005</v>
      </c>
      <c r="H510" s="56">
        <v>607787.1</v>
      </c>
      <c r="I510" s="56">
        <f t="shared" si="62"/>
        <v>919296.34000000008</v>
      </c>
      <c r="J510" s="56">
        <f t="shared" si="63"/>
        <v>1570437.5999999999</v>
      </c>
      <c r="K510" s="57">
        <f t="shared" si="64"/>
        <v>0.63076522947668856</v>
      </c>
      <c r="L510" s="57">
        <f t="shared" si="65"/>
        <v>-0.98093124360107331</v>
      </c>
      <c r="M510" s="57">
        <f t="shared" si="66"/>
        <v>-0.49953007428576879</v>
      </c>
      <c r="R510" s="53"/>
      <c r="S510" s="53"/>
      <c r="T510" s="53"/>
      <c r="U510" s="53"/>
      <c r="V510" s="53"/>
    </row>
    <row r="511" spans="2:22" s="51" customFormat="1" x14ac:dyDescent="0.2">
      <c r="B511" s="66" t="s">
        <v>185</v>
      </c>
      <c r="C511" s="51" t="s">
        <v>186</v>
      </c>
      <c r="D511" s="56">
        <v>30500</v>
      </c>
      <c r="E511" s="56">
        <v>30500</v>
      </c>
      <c r="F511" s="56">
        <v>1529</v>
      </c>
      <c r="G511" s="56">
        <v>3717.93</v>
      </c>
      <c r="H511" s="56">
        <v>1302</v>
      </c>
      <c r="I511" s="56">
        <f t="shared" si="62"/>
        <v>5019.93</v>
      </c>
      <c r="J511" s="56">
        <f t="shared" si="63"/>
        <v>25480.07</v>
      </c>
      <c r="K511" s="57">
        <f t="shared" si="64"/>
        <v>0.83541213114754098</v>
      </c>
      <c r="L511" s="57">
        <f t="shared" si="65"/>
        <v>-0.94986885245901642</v>
      </c>
      <c r="M511" s="57">
        <f t="shared" si="66"/>
        <v>-0.51240262295081973</v>
      </c>
      <c r="R511" s="53"/>
      <c r="S511" s="53"/>
      <c r="T511" s="53"/>
      <c r="U511" s="53"/>
      <c r="V511" s="53"/>
    </row>
    <row r="512" spans="2:22" s="51" customFormat="1" x14ac:dyDescent="0.2">
      <c r="B512" s="66" t="s">
        <v>193</v>
      </c>
      <c r="C512" s="51" t="s">
        <v>194</v>
      </c>
      <c r="D512" s="56">
        <v>324139.2</v>
      </c>
      <c r="E512" s="56">
        <v>370639.2</v>
      </c>
      <c r="F512" s="56">
        <v>22426</v>
      </c>
      <c r="G512" s="56">
        <v>41937.22</v>
      </c>
      <c r="H512" s="56">
        <v>576.63</v>
      </c>
      <c r="I512" s="56">
        <f t="shared" si="62"/>
        <v>42513.85</v>
      </c>
      <c r="J512" s="56">
        <f t="shared" si="63"/>
        <v>328125.35000000003</v>
      </c>
      <c r="K512" s="57">
        <f t="shared" si="64"/>
        <v>0.88529586185163367</v>
      </c>
      <c r="L512" s="57">
        <f t="shared" si="65"/>
        <v>-0.93949371787981417</v>
      </c>
      <c r="M512" s="57">
        <f t="shared" si="66"/>
        <v>-0.54740653444104137</v>
      </c>
      <c r="R512" s="53"/>
      <c r="S512" s="53"/>
      <c r="T512" s="53"/>
      <c r="U512" s="53"/>
      <c r="V512" s="53"/>
    </row>
    <row r="513" spans="1:22" s="51" customFormat="1" x14ac:dyDescent="0.2">
      <c r="B513" s="66" t="s">
        <v>201</v>
      </c>
      <c r="C513" s="51" t="s">
        <v>202</v>
      </c>
      <c r="D513" s="56">
        <v>611637</v>
      </c>
      <c r="E513" s="56">
        <v>612416</v>
      </c>
      <c r="F513" s="56">
        <v>25983.7</v>
      </c>
      <c r="G513" s="56">
        <v>67499.989999999991</v>
      </c>
      <c r="H513" s="56">
        <v>121483.52</v>
      </c>
      <c r="I513" s="56">
        <f t="shared" si="62"/>
        <v>188983.51</v>
      </c>
      <c r="J513" s="56">
        <f t="shared" si="63"/>
        <v>423432.49</v>
      </c>
      <c r="K513" s="57">
        <f t="shared" si="64"/>
        <v>0.69141317339847419</v>
      </c>
      <c r="L513" s="57">
        <f t="shared" si="65"/>
        <v>-0.95757181393040036</v>
      </c>
      <c r="M513" s="57">
        <f t="shared" si="66"/>
        <v>-0.55912327568188946</v>
      </c>
      <c r="R513" s="53"/>
      <c r="S513" s="53"/>
      <c r="T513" s="53"/>
      <c r="U513" s="53"/>
      <c r="V513" s="53"/>
    </row>
    <row r="514" spans="1:22" s="51" customFormat="1" x14ac:dyDescent="0.2">
      <c r="B514" s="66" t="s">
        <v>203</v>
      </c>
      <c r="C514" s="51" t="s">
        <v>204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62"/>
        <v>0</v>
      </c>
      <c r="J514" s="56">
        <f t="shared" si="63"/>
        <v>0</v>
      </c>
      <c r="K514" s="57" t="str">
        <f t="shared" si="64"/>
        <v>NA</v>
      </c>
      <c r="L514" s="57" t="str">
        <f t="shared" si="65"/>
        <v>NA</v>
      </c>
      <c r="M514" s="57" t="str">
        <f t="shared" si="66"/>
        <v>NA</v>
      </c>
      <c r="R514" s="53"/>
      <c r="S514" s="53"/>
      <c r="T514" s="53"/>
      <c r="U514" s="53"/>
      <c r="V514" s="53"/>
    </row>
    <row r="515" spans="1:22" s="51" customFormat="1" x14ac:dyDescent="0.2">
      <c r="B515" s="66" t="s">
        <v>205</v>
      </c>
      <c r="C515" s="51" t="s">
        <v>206</v>
      </c>
      <c r="D515" s="56">
        <v>49500</v>
      </c>
      <c r="E515" s="56">
        <v>49500</v>
      </c>
      <c r="F515" s="56">
        <v>0</v>
      </c>
      <c r="G515" s="56">
        <v>95.52</v>
      </c>
      <c r="H515" s="56">
        <v>10</v>
      </c>
      <c r="I515" s="56">
        <f t="shared" si="62"/>
        <v>105.52</v>
      </c>
      <c r="J515" s="56">
        <f t="shared" si="63"/>
        <v>49394.48</v>
      </c>
      <c r="K515" s="57">
        <f t="shared" si="64"/>
        <v>0.99786828282828288</v>
      </c>
      <c r="L515" s="57">
        <f t="shared" si="65"/>
        <v>-1</v>
      </c>
      <c r="M515" s="57">
        <f t="shared" si="66"/>
        <v>-0.99228121212121212</v>
      </c>
      <c r="R515" s="53"/>
      <c r="S515" s="53"/>
      <c r="T515" s="53"/>
      <c r="U515" s="53"/>
      <c r="V515" s="53"/>
    </row>
    <row r="516" spans="1:22" s="51" customFormat="1" x14ac:dyDescent="0.2">
      <c r="B516" s="66" t="s">
        <v>207</v>
      </c>
      <c r="C516" s="51" t="s">
        <v>208</v>
      </c>
      <c r="D516" s="56">
        <v>0</v>
      </c>
      <c r="E516" s="56">
        <v>0</v>
      </c>
      <c r="F516" s="56">
        <v>316.60000000000002</v>
      </c>
      <c r="G516" s="56">
        <v>316.60000000000002</v>
      </c>
      <c r="H516" s="56">
        <v>0</v>
      </c>
      <c r="I516" s="56">
        <f t="shared" si="62"/>
        <v>316.60000000000002</v>
      </c>
      <c r="J516" s="56">
        <f t="shared" si="63"/>
        <v>-316.60000000000002</v>
      </c>
      <c r="K516" s="57" t="str">
        <f t="shared" si="64"/>
        <v>NA</v>
      </c>
      <c r="L516" s="57" t="str">
        <f t="shared" si="65"/>
        <v>NA</v>
      </c>
      <c r="M516" s="57" t="str">
        <f t="shared" si="66"/>
        <v>NA</v>
      </c>
      <c r="R516" s="53"/>
      <c r="S516" s="53"/>
      <c r="T516" s="53"/>
      <c r="U516" s="53"/>
      <c r="V516" s="53"/>
    </row>
    <row r="517" spans="1:22" s="51" customFormat="1" x14ac:dyDescent="0.2">
      <c r="B517" s="66" t="s">
        <v>209</v>
      </c>
      <c r="C517" s="51" t="s">
        <v>210</v>
      </c>
      <c r="D517" s="56">
        <v>149250</v>
      </c>
      <c r="E517" s="56">
        <v>149250</v>
      </c>
      <c r="F517" s="56">
        <v>755.17</v>
      </c>
      <c r="G517" s="56">
        <v>9942.35</v>
      </c>
      <c r="H517" s="56">
        <v>2703.58</v>
      </c>
      <c r="I517" s="56">
        <f t="shared" si="62"/>
        <v>12645.93</v>
      </c>
      <c r="J517" s="56">
        <f t="shared" si="63"/>
        <v>136604.07</v>
      </c>
      <c r="K517" s="57">
        <f t="shared" si="64"/>
        <v>0.91527015075376894</v>
      </c>
      <c r="L517" s="57">
        <f t="shared" si="65"/>
        <v>-0.99494023450586255</v>
      </c>
      <c r="M517" s="57">
        <f t="shared" si="66"/>
        <v>-0.73353835845896154</v>
      </c>
      <c r="R517" s="53"/>
      <c r="S517" s="53"/>
      <c r="T517" s="53"/>
      <c r="U517" s="53"/>
      <c r="V517" s="53"/>
    </row>
    <row r="518" spans="1:22" s="51" customFormat="1" x14ac:dyDescent="0.2">
      <c r="B518" s="66" t="s">
        <v>211</v>
      </c>
      <c r="C518" s="51" t="s">
        <v>212</v>
      </c>
      <c r="D518" s="56">
        <v>0</v>
      </c>
      <c r="E518" s="56">
        <v>10000</v>
      </c>
      <c r="F518" s="56">
        <v>0</v>
      </c>
      <c r="G518" s="56">
        <v>0</v>
      </c>
      <c r="H518" s="56">
        <v>0</v>
      </c>
      <c r="I518" s="56">
        <f t="shared" si="62"/>
        <v>0</v>
      </c>
      <c r="J518" s="56">
        <f t="shared" si="63"/>
        <v>10000</v>
      </c>
      <c r="K518" s="57">
        <f t="shared" si="64"/>
        <v>1</v>
      </c>
      <c r="L518" s="57">
        <f t="shared" si="65"/>
        <v>-1</v>
      </c>
      <c r="M518" s="57">
        <f t="shared" si="66"/>
        <v>-1</v>
      </c>
      <c r="R518" s="53"/>
      <c r="S518" s="53"/>
      <c r="T518" s="53"/>
      <c r="U518" s="53"/>
      <c r="V518" s="53"/>
    </row>
    <row r="519" spans="1:22" s="51" customFormat="1" x14ac:dyDescent="0.2">
      <c r="B519" s="66" t="s">
        <v>213</v>
      </c>
      <c r="C519" s="51" t="s">
        <v>214</v>
      </c>
      <c r="D519" s="56">
        <v>68250</v>
      </c>
      <c r="E519" s="56">
        <v>80400</v>
      </c>
      <c r="F519" s="56">
        <v>4945.0599999999995</v>
      </c>
      <c r="G519" s="56">
        <v>23255.77</v>
      </c>
      <c r="H519" s="56">
        <v>20971.649999999998</v>
      </c>
      <c r="I519" s="56">
        <f t="shared" si="62"/>
        <v>44227.42</v>
      </c>
      <c r="J519" s="56">
        <f t="shared" si="63"/>
        <v>36172.58</v>
      </c>
      <c r="K519" s="57">
        <f t="shared" si="64"/>
        <v>0.44990771144278607</v>
      </c>
      <c r="L519" s="57">
        <f t="shared" si="65"/>
        <v>-0.93849427860696522</v>
      </c>
      <c r="M519" s="57">
        <f t="shared" si="66"/>
        <v>0.1570034825870647</v>
      </c>
      <c r="R519" s="53"/>
      <c r="S519" s="53"/>
      <c r="T519" s="53"/>
      <c r="U519" s="53"/>
      <c r="V519" s="53"/>
    </row>
    <row r="520" spans="1:22" s="51" customFormat="1" x14ac:dyDescent="0.2">
      <c r="B520" s="66" t="s">
        <v>215</v>
      </c>
      <c r="C520" s="51" t="s">
        <v>216</v>
      </c>
      <c r="D520" s="56">
        <v>0</v>
      </c>
      <c r="E520" s="56">
        <v>0</v>
      </c>
      <c r="F520" s="56">
        <v>0</v>
      </c>
      <c r="G520" s="56">
        <v>0</v>
      </c>
      <c r="H520" s="56">
        <v>0</v>
      </c>
      <c r="I520" s="56">
        <f t="shared" si="62"/>
        <v>0</v>
      </c>
      <c r="J520" s="56">
        <f t="shared" si="63"/>
        <v>0</v>
      </c>
      <c r="K520" s="57" t="str">
        <f t="shared" si="64"/>
        <v>NA</v>
      </c>
      <c r="L520" s="57" t="str">
        <f t="shared" si="65"/>
        <v>NA</v>
      </c>
      <c r="M520" s="57" t="str">
        <f t="shared" si="66"/>
        <v>NA</v>
      </c>
      <c r="R520" s="53"/>
      <c r="S520" s="53"/>
      <c r="T520" s="53"/>
      <c r="U520" s="53"/>
      <c r="V520" s="53"/>
    </row>
    <row r="521" spans="1:22" s="51" customFormat="1" x14ac:dyDescent="0.2">
      <c r="B521" s="66" t="s">
        <v>221</v>
      </c>
      <c r="C521" s="51" t="s">
        <v>222</v>
      </c>
      <c r="D521" s="56">
        <v>3800</v>
      </c>
      <c r="E521" s="56">
        <v>3720</v>
      </c>
      <c r="F521" s="56">
        <v>0</v>
      </c>
      <c r="G521" s="56">
        <v>0</v>
      </c>
      <c r="H521" s="56">
        <v>0</v>
      </c>
      <c r="I521" s="56">
        <f t="shared" si="62"/>
        <v>0</v>
      </c>
      <c r="J521" s="56">
        <f t="shared" si="63"/>
        <v>3720</v>
      </c>
      <c r="K521" s="57">
        <f t="shared" si="64"/>
        <v>1</v>
      </c>
      <c r="L521" s="57">
        <f t="shared" si="65"/>
        <v>-1</v>
      </c>
      <c r="M521" s="57">
        <f t="shared" si="66"/>
        <v>-1</v>
      </c>
      <c r="R521" s="53"/>
      <c r="S521" s="53"/>
      <c r="T521" s="53"/>
      <c r="U521" s="53"/>
      <c r="V521" s="53"/>
    </row>
    <row r="522" spans="1:22" s="51" customFormat="1" x14ac:dyDescent="0.2">
      <c r="B522" s="66" t="s">
        <v>227</v>
      </c>
      <c r="C522" s="51" t="s">
        <v>228</v>
      </c>
      <c r="D522" s="56">
        <v>60000</v>
      </c>
      <c r="E522" s="56">
        <v>60000</v>
      </c>
      <c r="F522" s="56">
        <v>0</v>
      </c>
      <c r="G522" s="56">
        <v>0</v>
      </c>
      <c r="H522" s="56">
        <v>0</v>
      </c>
      <c r="I522" s="56">
        <f t="shared" si="62"/>
        <v>0</v>
      </c>
      <c r="J522" s="56">
        <f t="shared" si="63"/>
        <v>60000</v>
      </c>
      <c r="K522" s="57">
        <f t="shared" si="64"/>
        <v>1</v>
      </c>
      <c r="L522" s="57">
        <f t="shared" si="65"/>
        <v>-1</v>
      </c>
      <c r="M522" s="57">
        <f t="shared" si="66"/>
        <v>-1</v>
      </c>
      <c r="R522" s="53"/>
      <c r="S522" s="53"/>
      <c r="T522" s="53"/>
      <c r="U522" s="53"/>
      <c r="V522" s="53"/>
    </row>
    <row r="523" spans="1:22" s="51" customFormat="1" x14ac:dyDescent="0.2">
      <c r="B523" s="66" t="s">
        <v>261</v>
      </c>
      <c r="C523" s="51" t="s">
        <v>262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f t="shared" si="62"/>
        <v>0</v>
      </c>
      <c r="J523" s="56">
        <f t="shared" si="63"/>
        <v>0</v>
      </c>
      <c r="K523" s="57" t="str">
        <f t="shared" si="64"/>
        <v>NA</v>
      </c>
      <c r="L523" s="57" t="str">
        <f t="shared" si="65"/>
        <v>NA</v>
      </c>
      <c r="M523" s="57" t="str">
        <f t="shared" si="66"/>
        <v>NA</v>
      </c>
      <c r="R523" s="53"/>
      <c r="S523" s="53"/>
      <c r="T523" s="53"/>
      <c r="U523" s="53"/>
      <c r="V523" s="53"/>
    </row>
    <row r="524" spans="1:22" s="51" customFormat="1" x14ac:dyDescent="0.2">
      <c r="B524" s="66" t="s">
        <v>231</v>
      </c>
      <c r="C524" s="51" t="s">
        <v>232</v>
      </c>
      <c r="D524" s="56">
        <v>71700</v>
      </c>
      <c r="E524" s="56">
        <v>70200</v>
      </c>
      <c r="F524" s="56">
        <v>9772.35</v>
      </c>
      <c r="G524" s="56">
        <v>10313.83</v>
      </c>
      <c r="H524" s="56">
        <v>10505</v>
      </c>
      <c r="I524" s="56">
        <f t="shared" si="62"/>
        <v>20818.830000000002</v>
      </c>
      <c r="J524" s="56">
        <f t="shared" si="63"/>
        <v>49381.17</v>
      </c>
      <c r="K524" s="57">
        <f t="shared" si="64"/>
        <v>0.70343547008547003</v>
      </c>
      <c r="L524" s="57">
        <f t="shared" si="65"/>
        <v>-0.86079273504273501</v>
      </c>
      <c r="M524" s="57">
        <f t="shared" si="66"/>
        <v>-0.41231737891737891</v>
      </c>
      <c r="R524" s="53"/>
      <c r="S524" s="53"/>
      <c r="T524" s="53"/>
      <c r="U524" s="53"/>
      <c r="V524" s="53"/>
    </row>
    <row r="525" spans="1:22" s="51" customFormat="1" x14ac:dyDescent="0.2">
      <c r="B525" s="66" t="s">
        <v>233</v>
      </c>
      <c r="C525" s="51" t="s">
        <v>234</v>
      </c>
      <c r="D525" s="56">
        <v>0</v>
      </c>
      <c r="E525" s="56">
        <v>0</v>
      </c>
      <c r="F525" s="56">
        <v>0</v>
      </c>
      <c r="G525" s="56">
        <v>0</v>
      </c>
      <c r="H525" s="56">
        <v>0</v>
      </c>
      <c r="I525" s="56">
        <f t="shared" si="62"/>
        <v>0</v>
      </c>
      <c r="J525" s="56">
        <f t="shared" si="63"/>
        <v>0</v>
      </c>
      <c r="K525" s="57" t="str">
        <f t="shared" si="64"/>
        <v>NA</v>
      </c>
      <c r="L525" s="57" t="str">
        <f t="shared" si="65"/>
        <v>NA</v>
      </c>
      <c r="M525" s="57" t="str">
        <f t="shared" si="66"/>
        <v>NA</v>
      </c>
      <c r="R525" s="53"/>
      <c r="S525" s="53"/>
      <c r="T525" s="53"/>
      <c r="U525" s="53"/>
      <c r="V525" s="53"/>
    </row>
    <row r="526" spans="1:22" s="51" customFormat="1" x14ac:dyDescent="0.2">
      <c r="A526" s="63" t="s">
        <v>411</v>
      </c>
      <c r="B526" s="71"/>
      <c r="C526" s="63"/>
      <c r="D526" s="64">
        <v>43721314.939999998</v>
      </c>
      <c r="E526" s="64">
        <v>43463959.079999998</v>
      </c>
      <c r="F526" s="64">
        <v>5117136.7799999984</v>
      </c>
      <c r="G526" s="64">
        <v>13203162.839999998</v>
      </c>
      <c r="H526" s="64">
        <v>4613352.72</v>
      </c>
      <c r="I526" s="64">
        <f t="shared" si="62"/>
        <v>17816515.559999999</v>
      </c>
      <c r="J526" s="64">
        <f t="shared" si="63"/>
        <v>25647443.52</v>
      </c>
      <c r="K526" s="65">
        <f t="shared" si="64"/>
        <v>0.5900853043044969</v>
      </c>
      <c r="L526" s="65">
        <f t="shared" si="65"/>
        <v>-0.88226712687214315</v>
      </c>
      <c r="M526" s="65">
        <f t="shared" si="66"/>
        <v>0.21509067461601325</v>
      </c>
      <c r="R526" s="53"/>
      <c r="S526" s="53"/>
      <c r="T526" s="53"/>
      <c r="U526" s="53"/>
      <c r="V526" s="53"/>
    </row>
    <row r="527" spans="1:22" s="51" customFormat="1" x14ac:dyDescent="0.2">
      <c r="A527" s="51" t="s">
        <v>412</v>
      </c>
      <c r="B527" s="66" t="s">
        <v>119</v>
      </c>
      <c r="C527" s="51" t="s">
        <v>120</v>
      </c>
      <c r="D527" s="56">
        <v>0</v>
      </c>
      <c r="E527" s="56">
        <v>0</v>
      </c>
      <c r="F527" s="56">
        <v>0</v>
      </c>
      <c r="G527" s="56">
        <v>0</v>
      </c>
      <c r="H527" s="56">
        <v>0</v>
      </c>
      <c r="I527" s="56">
        <f t="shared" si="62"/>
        <v>0</v>
      </c>
      <c r="J527" s="56">
        <f t="shared" si="63"/>
        <v>0</v>
      </c>
      <c r="K527" s="57" t="str">
        <f t="shared" si="64"/>
        <v>NA</v>
      </c>
      <c r="L527" s="57" t="str">
        <f t="shared" si="65"/>
        <v>NA</v>
      </c>
      <c r="M527" s="57" t="str">
        <f t="shared" si="66"/>
        <v>NA</v>
      </c>
      <c r="R527" s="53"/>
      <c r="S527" s="53"/>
      <c r="T527" s="53"/>
      <c r="U527" s="53"/>
      <c r="V527" s="53"/>
    </row>
    <row r="528" spans="1:22" s="51" customFormat="1" x14ac:dyDescent="0.2">
      <c r="B528" s="66" t="s">
        <v>245</v>
      </c>
      <c r="C528" s="51" t="s">
        <v>246</v>
      </c>
      <c r="D528" s="56">
        <v>88230</v>
      </c>
      <c r="E528" s="56">
        <v>88230</v>
      </c>
      <c r="F528" s="56">
        <v>0</v>
      </c>
      <c r="G528" s="56">
        <v>10041.93</v>
      </c>
      <c r="H528" s="56">
        <v>0</v>
      </c>
      <c r="I528" s="56">
        <f t="shared" si="62"/>
        <v>10041.93</v>
      </c>
      <c r="J528" s="56">
        <f t="shared" si="63"/>
        <v>78188.070000000007</v>
      </c>
      <c r="K528" s="57">
        <f t="shared" si="64"/>
        <v>0.88618463107786472</v>
      </c>
      <c r="L528" s="57">
        <f t="shared" si="65"/>
        <v>-1</v>
      </c>
      <c r="M528" s="57">
        <f t="shared" si="66"/>
        <v>-0.54473852431145864</v>
      </c>
      <c r="R528" s="53"/>
      <c r="S528" s="53"/>
      <c r="T528" s="53"/>
      <c r="U528" s="53"/>
      <c r="V528" s="53"/>
    </row>
    <row r="529" spans="1:22" s="51" customFormat="1" x14ac:dyDescent="0.2">
      <c r="B529" s="66" t="s">
        <v>137</v>
      </c>
      <c r="C529" s="51" t="s">
        <v>138</v>
      </c>
      <c r="D529" s="56">
        <v>0</v>
      </c>
      <c r="E529" s="56">
        <v>0</v>
      </c>
      <c r="F529" s="56">
        <v>0</v>
      </c>
      <c r="G529" s="56">
        <v>0</v>
      </c>
      <c r="H529" s="56">
        <v>0</v>
      </c>
      <c r="I529" s="56">
        <f t="shared" si="62"/>
        <v>0</v>
      </c>
      <c r="J529" s="56">
        <f t="shared" si="63"/>
        <v>0</v>
      </c>
      <c r="K529" s="57" t="str">
        <f t="shared" si="64"/>
        <v>NA</v>
      </c>
      <c r="L529" s="57" t="str">
        <f t="shared" si="65"/>
        <v>NA</v>
      </c>
      <c r="M529" s="57" t="str">
        <f t="shared" si="66"/>
        <v>NA</v>
      </c>
      <c r="R529" s="53"/>
      <c r="S529" s="53"/>
      <c r="T529" s="53"/>
      <c r="U529" s="53"/>
      <c r="V529" s="53"/>
    </row>
    <row r="530" spans="1:22" s="51" customFormat="1" x14ac:dyDescent="0.2">
      <c r="B530" s="66" t="s">
        <v>141</v>
      </c>
      <c r="C530" s="51" t="s">
        <v>142</v>
      </c>
      <c r="D530" s="56">
        <v>712279</v>
      </c>
      <c r="E530" s="56">
        <v>712279</v>
      </c>
      <c r="F530" s="56">
        <v>212314.32</v>
      </c>
      <c r="G530" s="56">
        <v>306251.38</v>
      </c>
      <c r="H530" s="56">
        <v>0</v>
      </c>
      <c r="I530" s="56">
        <f t="shared" si="62"/>
        <v>306251.38</v>
      </c>
      <c r="J530" s="56">
        <f t="shared" si="63"/>
        <v>406027.62</v>
      </c>
      <c r="K530" s="57">
        <f t="shared" si="64"/>
        <v>0.5700401387658488</v>
      </c>
      <c r="L530" s="57">
        <f t="shared" si="65"/>
        <v>-0.70192253316467279</v>
      </c>
      <c r="M530" s="57">
        <f t="shared" si="66"/>
        <v>0.7198394449366049</v>
      </c>
      <c r="R530" s="53"/>
      <c r="S530" s="53"/>
      <c r="T530" s="53"/>
      <c r="U530" s="53"/>
      <c r="V530" s="53"/>
    </row>
    <row r="531" spans="1:22" s="51" customFormat="1" x14ac:dyDescent="0.2">
      <c r="B531" s="66" t="s">
        <v>143</v>
      </c>
      <c r="C531" s="51" t="s">
        <v>144</v>
      </c>
      <c r="D531" s="56">
        <v>0</v>
      </c>
      <c r="E531" s="56">
        <v>0</v>
      </c>
      <c r="F531" s="56">
        <v>0</v>
      </c>
      <c r="G531" s="56">
        <v>0</v>
      </c>
      <c r="H531" s="56">
        <v>0</v>
      </c>
      <c r="I531" s="56">
        <f t="shared" si="62"/>
        <v>0</v>
      </c>
      <c r="J531" s="56">
        <f t="shared" si="63"/>
        <v>0</v>
      </c>
      <c r="K531" s="57" t="str">
        <f t="shared" si="64"/>
        <v>NA</v>
      </c>
      <c r="L531" s="57" t="str">
        <f t="shared" si="65"/>
        <v>NA</v>
      </c>
      <c r="M531" s="57" t="str">
        <f t="shared" si="66"/>
        <v>NA</v>
      </c>
      <c r="R531" s="53"/>
      <c r="S531" s="53"/>
      <c r="T531" s="53"/>
      <c r="U531" s="53"/>
      <c r="V531" s="53"/>
    </row>
    <row r="532" spans="1:22" s="51" customFormat="1" x14ac:dyDescent="0.2">
      <c r="B532" s="66" t="s">
        <v>147</v>
      </c>
      <c r="C532" s="51" t="s">
        <v>148</v>
      </c>
      <c r="D532" s="56">
        <v>14500</v>
      </c>
      <c r="E532" s="56">
        <v>14500</v>
      </c>
      <c r="F532" s="56">
        <v>7216.02</v>
      </c>
      <c r="G532" s="56">
        <v>11784.64</v>
      </c>
      <c r="H532" s="56">
        <v>0</v>
      </c>
      <c r="I532" s="56">
        <f t="shared" si="62"/>
        <v>11784.64</v>
      </c>
      <c r="J532" s="56">
        <f t="shared" si="63"/>
        <v>2715.3600000000006</v>
      </c>
      <c r="K532" s="57">
        <f t="shared" si="64"/>
        <v>0.18726620689655177</v>
      </c>
      <c r="L532" s="57">
        <f t="shared" si="65"/>
        <v>-0.50234344827586208</v>
      </c>
      <c r="M532" s="57">
        <f t="shared" si="66"/>
        <v>2.2509351724137932</v>
      </c>
      <c r="R532" s="53"/>
      <c r="S532" s="53"/>
      <c r="T532" s="53"/>
      <c r="U532" s="53"/>
      <c r="V532" s="53"/>
    </row>
    <row r="533" spans="1:22" s="51" customFormat="1" x14ac:dyDescent="0.2">
      <c r="B533" s="66" t="s">
        <v>149</v>
      </c>
      <c r="C533" s="51" t="s">
        <v>150</v>
      </c>
      <c r="D533" s="56">
        <v>0</v>
      </c>
      <c r="E533" s="56">
        <v>0</v>
      </c>
      <c r="F533" s="56">
        <v>10470.4</v>
      </c>
      <c r="G533" s="56">
        <v>14979.980000000001</v>
      </c>
      <c r="H533" s="56">
        <v>0</v>
      </c>
      <c r="I533" s="56">
        <f t="shared" si="62"/>
        <v>14979.980000000001</v>
      </c>
      <c r="J533" s="56">
        <f t="shared" si="63"/>
        <v>-14979.980000000001</v>
      </c>
      <c r="K533" s="57" t="str">
        <f t="shared" si="64"/>
        <v>NA</v>
      </c>
      <c r="L533" s="57" t="str">
        <f t="shared" si="65"/>
        <v>NA</v>
      </c>
      <c r="M533" s="57" t="str">
        <f t="shared" si="66"/>
        <v>NA</v>
      </c>
      <c r="R533" s="53"/>
      <c r="S533" s="53"/>
      <c r="T533" s="53"/>
      <c r="U533" s="53"/>
      <c r="V533" s="53"/>
    </row>
    <row r="534" spans="1:22" s="51" customFormat="1" x14ac:dyDescent="0.2">
      <c r="B534" s="66" t="s">
        <v>151</v>
      </c>
      <c r="C534" s="51" t="s">
        <v>152</v>
      </c>
      <c r="D534" s="56">
        <v>18334.189999999999</v>
      </c>
      <c r="E534" s="56">
        <v>18334.189999999999</v>
      </c>
      <c r="F534" s="56">
        <v>15581.55</v>
      </c>
      <c r="G534" s="56">
        <v>24898.7</v>
      </c>
      <c r="H534" s="56">
        <v>0</v>
      </c>
      <c r="I534" s="56">
        <f t="shared" si="62"/>
        <v>24898.7</v>
      </c>
      <c r="J534" s="56">
        <f t="shared" si="63"/>
        <v>-6564.510000000002</v>
      </c>
      <c r="K534" s="57">
        <f t="shared" si="64"/>
        <v>-0.35804745123727871</v>
      </c>
      <c r="L534" s="57">
        <f t="shared" si="65"/>
        <v>-0.15013698450817842</v>
      </c>
      <c r="M534" s="57">
        <f t="shared" si="66"/>
        <v>4.4321898049491146</v>
      </c>
      <c r="R534" s="53"/>
      <c r="S534" s="53"/>
      <c r="T534" s="53"/>
      <c r="U534" s="53"/>
      <c r="V534" s="53"/>
    </row>
    <row r="535" spans="1:22" s="51" customFormat="1" x14ac:dyDescent="0.2">
      <c r="B535" s="66" t="s">
        <v>289</v>
      </c>
      <c r="C535" s="51" t="s">
        <v>290</v>
      </c>
      <c r="D535" s="56">
        <v>14000</v>
      </c>
      <c r="E535" s="56">
        <v>14000</v>
      </c>
      <c r="F535" s="56">
        <v>0</v>
      </c>
      <c r="G535" s="56">
        <v>0</v>
      </c>
      <c r="H535" s="56">
        <v>0</v>
      </c>
      <c r="I535" s="56">
        <f t="shared" si="62"/>
        <v>0</v>
      </c>
      <c r="J535" s="56">
        <f t="shared" si="63"/>
        <v>14000</v>
      </c>
      <c r="K535" s="57">
        <f t="shared" si="64"/>
        <v>1</v>
      </c>
      <c r="L535" s="57">
        <f t="shared" si="65"/>
        <v>-1</v>
      </c>
      <c r="M535" s="57">
        <f t="shared" si="66"/>
        <v>-1</v>
      </c>
      <c r="R535" s="53"/>
      <c r="S535" s="53"/>
      <c r="T535" s="53"/>
      <c r="U535" s="53"/>
      <c r="V535" s="53"/>
    </row>
    <row r="536" spans="1:22" s="51" customFormat="1" x14ac:dyDescent="0.2">
      <c r="B536" s="66" t="s">
        <v>165</v>
      </c>
      <c r="C536" s="51" t="s">
        <v>166</v>
      </c>
      <c r="D536" s="56">
        <v>0</v>
      </c>
      <c r="E536" s="56">
        <v>0</v>
      </c>
      <c r="F536" s="56">
        <v>558.6</v>
      </c>
      <c r="G536" s="56">
        <v>666.62</v>
      </c>
      <c r="H536" s="56">
        <v>0</v>
      </c>
      <c r="I536" s="56">
        <f t="shared" si="62"/>
        <v>666.62</v>
      </c>
      <c r="J536" s="56">
        <f t="shared" si="63"/>
        <v>-666.62</v>
      </c>
      <c r="K536" s="57" t="str">
        <f t="shared" si="64"/>
        <v>NA</v>
      </c>
      <c r="L536" s="57" t="str">
        <f t="shared" si="65"/>
        <v>NA</v>
      </c>
      <c r="M536" s="57" t="str">
        <f t="shared" si="66"/>
        <v>NA</v>
      </c>
      <c r="R536" s="53"/>
      <c r="S536" s="53"/>
      <c r="T536" s="53"/>
      <c r="U536" s="53"/>
      <c r="V536" s="53"/>
    </row>
    <row r="537" spans="1:22" s="51" customFormat="1" x14ac:dyDescent="0.2">
      <c r="B537" s="66" t="s">
        <v>167</v>
      </c>
      <c r="C537" s="51" t="s">
        <v>168</v>
      </c>
      <c r="D537" s="56">
        <v>53211.360000000001</v>
      </c>
      <c r="E537" s="56">
        <v>53211.360000000001</v>
      </c>
      <c r="F537" s="56">
        <v>578.39</v>
      </c>
      <c r="G537" s="56">
        <v>1222.3699999999999</v>
      </c>
      <c r="H537" s="56">
        <v>0</v>
      </c>
      <c r="I537" s="56">
        <f t="shared" si="62"/>
        <v>1222.3699999999999</v>
      </c>
      <c r="J537" s="56">
        <f t="shared" si="63"/>
        <v>51988.99</v>
      </c>
      <c r="K537" s="57">
        <f t="shared" si="64"/>
        <v>0.97702802559453461</v>
      </c>
      <c r="L537" s="57">
        <f t="shared" si="65"/>
        <v>-0.98913032856142002</v>
      </c>
      <c r="M537" s="57">
        <f t="shared" si="66"/>
        <v>-0.90811210237813889</v>
      </c>
      <c r="R537" s="53"/>
      <c r="S537" s="53"/>
      <c r="T537" s="53"/>
      <c r="U537" s="53"/>
      <c r="V537" s="53"/>
    </row>
    <row r="538" spans="1:22" s="51" customFormat="1" x14ac:dyDescent="0.2">
      <c r="B538" s="66" t="s">
        <v>169</v>
      </c>
      <c r="C538" s="51" t="s">
        <v>170</v>
      </c>
      <c r="D538" s="56">
        <v>0</v>
      </c>
      <c r="E538" s="56">
        <v>0</v>
      </c>
      <c r="F538" s="56">
        <v>0</v>
      </c>
      <c r="G538" s="56">
        <v>0</v>
      </c>
      <c r="H538" s="56">
        <v>0</v>
      </c>
      <c r="I538" s="56">
        <f t="shared" si="62"/>
        <v>0</v>
      </c>
      <c r="J538" s="56">
        <f t="shared" si="63"/>
        <v>0</v>
      </c>
      <c r="K538" s="57" t="str">
        <f t="shared" si="64"/>
        <v>NA</v>
      </c>
      <c r="L538" s="57" t="str">
        <f t="shared" si="65"/>
        <v>NA</v>
      </c>
      <c r="M538" s="57" t="str">
        <f t="shared" si="66"/>
        <v>NA</v>
      </c>
      <c r="R538" s="53"/>
      <c r="S538" s="53"/>
      <c r="T538" s="53"/>
      <c r="U538" s="53"/>
      <c r="V538" s="53"/>
    </row>
    <row r="539" spans="1:22" s="51" customFormat="1" x14ac:dyDescent="0.2">
      <c r="B539" s="66" t="s">
        <v>201</v>
      </c>
      <c r="C539" s="51" t="s">
        <v>202</v>
      </c>
      <c r="D539" s="56">
        <v>53460</v>
      </c>
      <c r="E539" s="56">
        <v>53460</v>
      </c>
      <c r="F539" s="56">
        <v>0</v>
      </c>
      <c r="G539" s="56">
        <v>0</v>
      </c>
      <c r="H539" s="56">
        <v>0</v>
      </c>
      <c r="I539" s="56">
        <f t="shared" si="62"/>
        <v>0</v>
      </c>
      <c r="J539" s="56">
        <f t="shared" si="63"/>
        <v>53460</v>
      </c>
      <c r="K539" s="57">
        <f t="shared" si="64"/>
        <v>1</v>
      </c>
      <c r="L539" s="57">
        <f t="shared" si="65"/>
        <v>-1</v>
      </c>
      <c r="M539" s="57">
        <f t="shared" si="66"/>
        <v>-1</v>
      </c>
      <c r="R539" s="53"/>
      <c r="S539" s="53"/>
      <c r="T539" s="53"/>
      <c r="U539" s="53"/>
      <c r="V539" s="53"/>
    </row>
    <row r="540" spans="1:22" s="51" customFormat="1" x14ac:dyDescent="0.2">
      <c r="B540" s="66" t="s">
        <v>233</v>
      </c>
      <c r="C540" s="51" t="s">
        <v>234</v>
      </c>
      <c r="D540" s="56">
        <v>538678.74</v>
      </c>
      <c r="E540" s="56">
        <v>538678.74</v>
      </c>
      <c r="F540" s="56">
        <v>0</v>
      </c>
      <c r="G540" s="56">
        <v>0</v>
      </c>
      <c r="H540" s="56">
        <v>0</v>
      </c>
      <c r="I540" s="56">
        <f t="shared" si="62"/>
        <v>0</v>
      </c>
      <c r="J540" s="56">
        <f t="shared" si="63"/>
        <v>538678.74</v>
      </c>
      <c r="K540" s="57">
        <f t="shared" si="64"/>
        <v>1</v>
      </c>
      <c r="L540" s="57">
        <f t="shared" si="65"/>
        <v>-1</v>
      </c>
      <c r="M540" s="57">
        <f t="shared" si="66"/>
        <v>-1</v>
      </c>
      <c r="R540" s="53"/>
      <c r="S540" s="53"/>
      <c r="T540" s="53"/>
      <c r="U540" s="53"/>
      <c r="V540" s="53"/>
    </row>
    <row r="541" spans="1:22" s="51" customFormat="1" x14ac:dyDescent="0.2">
      <c r="A541" s="63" t="s">
        <v>413</v>
      </c>
      <c r="B541" s="71"/>
      <c r="C541" s="63"/>
      <c r="D541" s="64">
        <v>1492693.29</v>
      </c>
      <c r="E541" s="64">
        <v>1492693.29</v>
      </c>
      <c r="F541" s="64">
        <v>246719.28</v>
      </c>
      <c r="G541" s="64">
        <v>369845.62</v>
      </c>
      <c r="H541" s="64">
        <v>0</v>
      </c>
      <c r="I541" s="64">
        <f t="shared" si="62"/>
        <v>369845.62</v>
      </c>
      <c r="J541" s="64">
        <f t="shared" si="63"/>
        <v>1122847.67</v>
      </c>
      <c r="K541" s="65">
        <f t="shared" si="64"/>
        <v>0.75222932770066908</v>
      </c>
      <c r="L541" s="65">
        <f t="shared" si="65"/>
        <v>-0.83471535535608921</v>
      </c>
      <c r="M541" s="65">
        <f t="shared" si="66"/>
        <v>-8.9173108026767214E-3</v>
      </c>
      <c r="R541" s="53"/>
      <c r="S541" s="53"/>
      <c r="T541" s="53"/>
      <c r="U541" s="53"/>
      <c r="V541" s="53"/>
    </row>
    <row r="542" spans="1:22" s="51" customFormat="1" x14ac:dyDescent="0.2">
      <c r="A542" s="51" t="s">
        <v>414</v>
      </c>
      <c r="B542" s="66" t="s">
        <v>141</v>
      </c>
      <c r="C542" s="51" t="s">
        <v>142</v>
      </c>
      <c r="D542" s="56">
        <v>16273</v>
      </c>
      <c r="E542" s="56">
        <v>16273</v>
      </c>
      <c r="F542" s="56">
        <v>0</v>
      </c>
      <c r="G542" s="56">
        <v>0</v>
      </c>
      <c r="H542" s="56">
        <v>0</v>
      </c>
      <c r="I542" s="56">
        <f t="shared" si="62"/>
        <v>0</v>
      </c>
      <c r="J542" s="56">
        <f t="shared" si="63"/>
        <v>16273</v>
      </c>
      <c r="K542" s="57">
        <f t="shared" si="64"/>
        <v>1</v>
      </c>
      <c r="L542" s="57">
        <f t="shared" si="65"/>
        <v>-1</v>
      </c>
      <c r="M542" s="57">
        <f t="shared" si="66"/>
        <v>-1</v>
      </c>
      <c r="R542" s="53"/>
      <c r="S542" s="53"/>
      <c r="T542" s="53"/>
      <c r="U542" s="53"/>
      <c r="V542" s="53"/>
    </row>
    <row r="543" spans="1:22" s="51" customFormat="1" x14ac:dyDescent="0.2">
      <c r="B543" s="66" t="s">
        <v>289</v>
      </c>
      <c r="C543" s="51" t="s">
        <v>290</v>
      </c>
      <c r="D543" s="56">
        <v>335000</v>
      </c>
      <c r="E543" s="56">
        <v>335000</v>
      </c>
      <c r="F543" s="56">
        <v>0</v>
      </c>
      <c r="G543" s="56">
        <v>0</v>
      </c>
      <c r="H543" s="56">
        <v>0</v>
      </c>
      <c r="I543" s="56">
        <f t="shared" si="62"/>
        <v>0</v>
      </c>
      <c r="J543" s="56">
        <f t="shared" si="63"/>
        <v>335000</v>
      </c>
      <c r="K543" s="57">
        <f t="shared" si="64"/>
        <v>1</v>
      </c>
      <c r="L543" s="57">
        <f t="shared" si="65"/>
        <v>-1</v>
      </c>
      <c r="M543" s="57">
        <f t="shared" si="66"/>
        <v>-1</v>
      </c>
      <c r="R543" s="53"/>
      <c r="S543" s="53"/>
      <c r="T543" s="53"/>
      <c r="U543" s="53"/>
      <c r="V543" s="53"/>
    </row>
    <row r="544" spans="1:22" s="51" customFormat="1" x14ac:dyDescent="0.2">
      <c r="B544" s="66" t="s">
        <v>167</v>
      </c>
      <c r="C544" s="51" t="s">
        <v>168</v>
      </c>
      <c r="D544" s="56">
        <v>0</v>
      </c>
      <c r="E544" s="56">
        <v>0</v>
      </c>
      <c r="F544" s="56">
        <v>0</v>
      </c>
      <c r="G544" s="56">
        <v>0</v>
      </c>
      <c r="H544" s="56">
        <v>0</v>
      </c>
      <c r="I544" s="56">
        <f t="shared" si="62"/>
        <v>0</v>
      </c>
      <c r="J544" s="56">
        <f t="shared" si="63"/>
        <v>0</v>
      </c>
      <c r="K544" s="57" t="str">
        <f t="shared" si="64"/>
        <v>NA</v>
      </c>
      <c r="L544" s="57" t="str">
        <f t="shared" si="65"/>
        <v>NA</v>
      </c>
      <c r="M544" s="57" t="str">
        <f t="shared" si="66"/>
        <v>NA</v>
      </c>
      <c r="R544" s="53"/>
      <c r="S544" s="53"/>
      <c r="T544" s="53"/>
      <c r="U544" s="53"/>
      <c r="V544" s="53"/>
    </row>
    <row r="545" spans="1:22" s="51" customFormat="1" x14ac:dyDescent="0.2">
      <c r="B545" s="66" t="s">
        <v>227</v>
      </c>
      <c r="C545" s="51" t="s">
        <v>228</v>
      </c>
      <c r="D545" s="56">
        <v>0</v>
      </c>
      <c r="E545" s="56">
        <v>0</v>
      </c>
      <c r="F545" s="56">
        <v>0</v>
      </c>
      <c r="G545" s="56">
        <v>0</v>
      </c>
      <c r="H545" s="56">
        <v>0</v>
      </c>
      <c r="I545" s="56">
        <f t="shared" si="62"/>
        <v>0</v>
      </c>
      <c r="J545" s="56">
        <f t="shared" si="63"/>
        <v>0</v>
      </c>
      <c r="K545" s="57" t="str">
        <f t="shared" si="64"/>
        <v>NA</v>
      </c>
      <c r="L545" s="57" t="str">
        <f t="shared" si="65"/>
        <v>NA</v>
      </c>
      <c r="M545" s="57" t="str">
        <f t="shared" si="66"/>
        <v>NA</v>
      </c>
      <c r="R545" s="53"/>
      <c r="S545" s="53"/>
      <c r="T545" s="53"/>
      <c r="U545" s="53"/>
      <c r="V545" s="53"/>
    </row>
    <row r="546" spans="1:22" s="51" customFormat="1" x14ac:dyDescent="0.2">
      <c r="A546" s="63" t="s">
        <v>415</v>
      </c>
      <c r="B546" s="71"/>
      <c r="C546" s="63"/>
      <c r="D546" s="64">
        <v>351273</v>
      </c>
      <c r="E546" s="64">
        <v>351273</v>
      </c>
      <c r="F546" s="64">
        <v>0</v>
      </c>
      <c r="G546" s="64">
        <v>0</v>
      </c>
      <c r="H546" s="64">
        <v>0</v>
      </c>
      <c r="I546" s="64">
        <f t="shared" si="62"/>
        <v>0</v>
      </c>
      <c r="J546" s="64">
        <f t="shared" si="63"/>
        <v>351273</v>
      </c>
      <c r="K546" s="65">
        <f t="shared" si="64"/>
        <v>1</v>
      </c>
      <c r="L546" s="65">
        <f t="shared" si="65"/>
        <v>-1</v>
      </c>
      <c r="M546" s="65">
        <f t="shared" si="66"/>
        <v>-1</v>
      </c>
      <c r="R546" s="53"/>
      <c r="S546" s="53"/>
      <c r="T546" s="53"/>
      <c r="U546" s="53"/>
      <c r="V546" s="53"/>
    </row>
    <row r="547" spans="1:22" s="51" customFormat="1" x14ac:dyDescent="0.2">
      <c r="A547" s="51" t="s">
        <v>416</v>
      </c>
      <c r="B547" s="66" t="s">
        <v>331</v>
      </c>
      <c r="C547" s="51" t="s">
        <v>332</v>
      </c>
      <c r="D547" s="56">
        <v>0</v>
      </c>
      <c r="E547" s="56">
        <v>0</v>
      </c>
      <c r="F547" s="56">
        <v>0</v>
      </c>
      <c r="G547" s="56">
        <v>0</v>
      </c>
      <c r="H547" s="56">
        <v>0</v>
      </c>
      <c r="I547" s="56">
        <f t="shared" si="62"/>
        <v>0</v>
      </c>
      <c r="J547" s="56">
        <f t="shared" si="63"/>
        <v>0</v>
      </c>
      <c r="K547" s="57" t="str">
        <f t="shared" si="64"/>
        <v>NA</v>
      </c>
      <c r="L547" s="57" t="str">
        <f t="shared" si="65"/>
        <v>NA</v>
      </c>
      <c r="M547" s="57" t="str">
        <f t="shared" si="66"/>
        <v>NA</v>
      </c>
      <c r="R547" s="53"/>
      <c r="S547" s="53"/>
      <c r="T547" s="53"/>
      <c r="U547" s="53"/>
      <c r="V547" s="53"/>
    </row>
    <row r="548" spans="1:22" s="51" customFormat="1" x14ac:dyDescent="0.2">
      <c r="B548" s="66" t="s">
        <v>137</v>
      </c>
      <c r="C548" s="51" t="s">
        <v>138</v>
      </c>
      <c r="D548" s="56">
        <v>0</v>
      </c>
      <c r="E548" s="56">
        <v>0</v>
      </c>
      <c r="F548" s="56">
        <v>0</v>
      </c>
      <c r="G548" s="56">
        <v>0</v>
      </c>
      <c r="H548" s="56">
        <v>0</v>
      </c>
      <c r="I548" s="56">
        <f t="shared" si="62"/>
        <v>0</v>
      </c>
      <c r="J548" s="56">
        <f t="shared" si="63"/>
        <v>0</v>
      </c>
      <c r="K548" s="57" t="str">
        <f t="shared" si="64"/>
        <v>NA</v>
      </c>
      <c r="L548" s="57" t="str">
        <f t="shared" si="65"/>
        <v>NA</v>
      </c>
      <c r="M548" s="57" t="str">
        <f t="shared" si="66"/>
        <v>NA</v>
      </c>
      <c r="R548" s="53"/>
      <c r="S548" s="53"/>
      <c r="T548" s="53"/>
      <c r="U548" s="53"/>
      <c r="V548" s="53"/>
    </row>
    <row r="549" spans="1:22" s="51" customFormat="1" x14ac:dyDescent="0.2">
      <c r="B549" s="66" t="s">
        <v>141</v>
      </c>
      <c r="C549" s="51" t="s">
        <v>142</v>
      </c>
      <c r="D549" s="56">
        <v>0</v>
      </c>
      <c r="E549" s="56">
        <v>0</v>
      </c>
      <c r="F549" s="56">
        <v>97076.51</v>
      </c>
      <c r="G549" s="56">
        <v>112475.26</v>
      </c>
      <c r="H549" s="56">
        <v>0</v>
      </c>
      <c r="I549" s="56">
        <f t="shared" si="62"/>
        <v>112475.26</v>
      </c>
      <c r="J549" s="56">
        <f t="shared" si="63"/>
        <v>-112475.26</v>
      </c>
      <c r="K549" s="57" t="str">
        <f t="shared" si="64"/>
        <v>NA</v>
      </c>
      <c r="L549" s="57" t="str">
        <f t="shared" si="65"/>
        <v>NA</v>
      </c>
      <c r="M549" s="57" t="str">
        <f t="shared" si="66"/>
        <v>NA</v>
      </c>
      <c r="R549" s="53"/>
      <c r="S549" s="53"/>
      <c r="T549" s="53"/>
      <c r="U549" s="53"/>
      <c r="V549" s="53"/>
    </row>
    <row r="550" spans="1:22" s="51" customFormat="1" x14ac:dyDescent="0.2">
      <c r="B550" s="66" t="s">
        <v>147</v>
      </c>
      <c r="C550" s="51" t="s">
        <v>148</v>
      </c>
      <c r="D550" s="56">
        <v>0</v>
      </c>
      <c r="E550" s="56">
        <v>0</v>
      </c>
      <c r="F550" s="56">
        <v>11616.72</v>
      </c>
      <c r="G550" s="56">
        <v>11616.72</v>
      </c>
      <c r="H550" s="56">
        <v>0</v>
      </c>
      <c r="I550" s="56">
        <f t="shared" si="62"/>
        <v>11616.72</v>
      </c>
      <c r="J550" s="56">
        <f t="shared" si="63"/>
        <v>-11616.72</v>
      </c>
      <c r="K550" s="57" t="str">
        <f t="shared" si="64"/>
        <v>NA</v>
      </c>
      <c r="L550" s="57" t="str">
        <f t="shared" si="65"/>
        <v>NA</v>
      </c>
      <c r="M550" s="57" t="str">
        <f t="shared" si="66"/>
        <v>NA</v>
      </c>
      <c r="R550" s="53"/>
      <c r="S550" s="53"/>
      <c r="T550" s="53"/>
      <c r="U550" s="53"/>
      <c r="V550" s="53"/>
    </row>
    <row r="551" spans="1:22" s="51" customFormat="1" x14ac:dyDescent="0.2">
      <c r="B551" s="66" t="s">
        <v>149</v>
      </c>
      <c r="C551" s="51" t="s">
        <v>150</v>
      </c>
      <c r="D551" s="56">
        <v>0</v>
      </c>
      <c r="E551" s="56">
        <v>0</v>
      </c>
      <c r="F551" s="56">
        <v>1409.68</v>
      </c>
      <c r="G551" s="56">
        <v>1625.72</v>
      </c>
      <c r="H551" s="56">
        <v>0</v>
      </c>
      <c r="I551" s="56">
        <f t="shared" si="62"/>
        <v>1625.72</v>
      </c>
      <c r="J551" s="56">
        <f t="shared" si="63"/>
        <v>-1625.72</v>
      </c>
      <c r="K551" s="57" t="str">
        <f t="shared" si="64"/>
        <v>NA</v>
      </c>
      <c r="L551" s="57" t="str">
        <f t="shared" si="65"/>
        <v>NA</v>
      </c>
      <c r="M551" s="57" t="str">
        <f t="shared" si="66"/>
        <v>NA</v>
      </c>
      <c r="R551" s="53"/>
      <c r="S551" s="53"/>
      <c r="T551" s="53"/>
      <c r="U551" s="53"/>
      <c r="V551" s="53"/>
    </row>
    <row r="552" spans="1:22" s="51" customFormat="1" x14ac:dyDescent="0.2">
      <c r="B552" s="66" t="s">
        <v>151</v>
      </c>
      <c r="C552" s="51" t="s">
        <v>152</v>
      </c>
      <c r="D552" s="56">
        <v>0</v>
      </c>
      <c r="E552" s="56">
        <v>0</v>
      </c>
      <c r="F552" s="56">
        <v>0</v>
      </c>
      <c r="G552" s="56">
        <v>0</v>
      </c>
      <c r="H552" s="56">
        <v>0</v>
      </c>
      <c r="I552" s="56">
        <f t="shared" si="62"/>
        <v>0</v>
      </c>
      <c r="J552" s="56">
        <f t="shared" si="63"/>
        <v>0</v>
      </c>
      <c r="K552" s="57" t="str">
        <f t="shared" si="64"/>
        <v>NA</v>
      </c>
      <c r="L552" s="57" t="str">
        <f t="shared" si="65"/>
        <v>NA</v>
      </c>
      <c r="M552" s="57" t="str">
        <f t="shared" si="66"/>
        <v>NA</v>
      </c>
      <c r="R552" s="53"/>
      <c r="S552" s="53"/>
      <c r="T552" s="53"/>
      <c r="U552" s="53"/>
      <c r="V552" s="53"/>
    </row>
    <row r="553" spans="1:22" s="51" customFormat="1" x14ac:dyDescent="0.2">
      <c r="B553" s="66" t="s">
        <v>167</v>
      </c>
      <c r="C553" s="51" t="s">
        <v>168</v>
      </c>
      <c r="D553" s="56">
        <v>0</v>
      </c>
      <c r="E553" s="56">
        <v>0</v>
      </c>
      <c r="F553" s="56">
        <v>438.15</v>
      </c>
      <c r="G553" s="56">
        <v>559.59</v>
      </c>
      <c r="H553" s="56">
        <v>0</v>
      </c>
      <c r="I553" s="56">
        <f t="shared" si="62"/>
        <v>559.59</v>
      </c>
      <c r="J553" s="56">
        <f t="shared" si="63"/>
        <v>-559.59</v>
      </c>
      <c r="K553" s="57" t="str">
        <f t="shared" si="64"/>
        <v>NA</v>
      </c>
      <c r="L553" s="57" t="str">
        <f t="shared" si="65"/>
        <v>NA</v>
      </c>
      <c r="M553" s="57" t="str">
        <f t="shared" si="66"/>
        <v>NA</v>
      </c>
      <c r="R553" s="53"/>
      <c r="S553" s="53"/>
      <c r="T553" s="53"/>
      <c r="U553" s="53"/>
      <c r="V553" s="53"/>
    </row>
    <row r="554" spans="1:22" s="51" customFormat="1" x14ac:dyDescent="0.2">
      <c r="B554" s="66" t="s">
        <v>169</v>
      </c>
      <c r="C554" s="51" t="s">
        <v>170</v>
      </c>
      <c r="D554" s="56">
        <v>0</v>
      </c>
      <c r="E554" s="56">
        <v>0</v>
      </c>
      <c r="F554" s="56">
        <v>0</v>
      </c>
      <c r="G554" s="56">
        <v>0</v>
      </c>
      <c r="H554" s="56">
        <v>0</v>
      </c>
      <c r="I554" s="56">
        <f t="shared" si="62"/>
        <v>0</v>
      </c>
      <c r="J554" s="56">
        <f t="shared" si="63"/>
        <v>0</v>
      </c>
      <c r="K554" s="57" t="str">
        <f t="shared" si="64"/>
        <v>NA</v>
      </c>
      <c r="L554" s="57" t="str">
        <f t="shared" si="65"/>
        <v>NA</v>
      </c>
      <c r="M554" s="57" t="str">
        <f t="shared" si="66"/>
        <v>NA</v>
      </c>
      <c r="R554" s="53"/>
      <c r="S554" s="53"/>
      <c r="T554" s="53"/>
      <c r="U554" s="53"/>
      <c r="V554" s="53"/>
    </row>
    <row r="555" spans="1:22" s="51" customFormat="1" x14ac:dyDescent="0.2">
      <c r="B555" s="66" t="s">
        <v>271</v>
      </c>
      <c r="C555" s="51" t="s">
        <v>272</v>
      </c>
      <c r="D555" s="56">
        <v>0</v>
      </c>
      <c r="E555" s="56">
        <v>0</v>
      </c>
      <c r="F555" s="56">
        <v>0</v>
      </c>
      <c r="G555" s="56">
        <v>0</v>
      </c>
      <c r="H555" s="56">
        <v>0</v>
      </c>
      <c r="I555" s="56">
        <f t="shared" si="62"/>
        <v>0</v>
      </c>
      <c r="J555" s="56">
        <f t="shared" si="63"/>
        <v>0</v>
      </c>
      <c r="K555" s="57" t="str">
        <f t="shared" si="64"/>
        <v>NA</v>
      </c>
      <c r="L555" s="57" t="str">
        <f t="shared" si="65"/>
        <v>NA</v>
      </c>
      <c r="M555" s="57" t="str">
        <f t="shared" si="66"/>
        <v>NA</v>
      </c>
      <c r="R555" s="53"/>
      <c r="S555" s="53"/>
      <c r="T555" s="53"/>
      <c r="U555" s="53"/>
      <c r="V555" s="53"/>
    </row>
    <row r="556" spans="1:22" s="51" customFormat="1" x14ac:dyDescent="0.2">
      <c r="B556" s="66" t="s">
        <v>417</v>
      </c>
      <c r="C556" s="51" t="s">
        <v>418</v>
      </c>
      <c r="D556" s="56">
        <v>1502100</v>
      </c>
      <c r="E556" s="56">
        <v>1302100</v>
      </c>
      <c r="F556" s="56">
        <v>0</v>
      </c>
      <c r="G556" s="56">
        <v>0</v>
      </c>
      <c r="H556" s="56">
        <v>0</v>
      </c>
      <c r="I556" s="56">
        <f t="shared" si="62"/>
        <v>0</v>
      </c>
      <c r="J556" s="56">
        <f t="shared" si="63"/>
        <v>1302100</v>
      </c>
      <c r="K556" s="57">
        <f t="shared" si="64"/>
        <v>1</v>
      </c>
      <c r="L556" s="57">
        <f t="shared" si="65"/>
        <v>-1</v>
      </c>
      <c r="M556" s="57">
        <f t="shared" si="66"/>
        <v>-1</v>
      </c>
      <c r="R556" s="53"/>
      <c r="S556" s="53"/>
      <c r="T556" s="53"/>
      <c r="U556" s="53"/>
      <c r="V556" s="53"/>
    </row>
    <row r="557" spans="1:22" s="51" customFormat="1" x14ac:dyDescent="0.2">
      <c r="B557" s="66" t="s">
        <v>193</v>
      </c>
      <c r="C557" s="51" t="s">
        <v>194</v>
      </c>
      <c r="D557" s="56">
        <v>0</v>
      </c>
      <c r="E557" s="56">
        <v>0</v>
      </c>
      <c r="F557" s="56">
        <v>0</v>
      </c>
      <c r="G557" s="56">
        <v>0</v>
      </c>
      <c r="H557" s="56">
        <v>0</v>
      </c>
      <c r="I557" s="56">
        <f t="shared" si="62"/>
        <v>0</v>
      </c>
      <c r="J557" s="56">
        <f t="shared" si="63"/>
        <v>0</v>
      </c>
      <c r="K557" s="57" t="str">
        <f t="shared" si="64"/>
        <v>NA</v>
      </c>
      <c r="L557" s="57" t="str">
        <f t="shared" si="65"/>
        <v>NA</v>
      </c>
      <c r="M557" s="57" t="str">
        <f t="shared" si="66"/>
        <v>NA</v>
      </c>
      <c r="R557" s="53"/>
      <c r="S557" s="53"/>
      <c r="T557" s="53"/>
      <c r="U557" s="53"/>
      <c r="V557" s="53"/>
    </row>
    <row r="558" spans="1:22" s="51" customFormat="1" x14ac:dyDescent="0.2">
      <c r="B558" s="66" t="s">
        <v>201</v>
      </c>
      <c r="C558" s="51" t="s">
        <v>202</v>
      </c>
      <c r="D558" s="56">
        <v>0</v>
      </c>
      <c r="E558" s="56">
        <v>0</v>
      </c>
      <c r="F558" s="56">
        <v>0</v>
      </c>
      <c r="G558" s="56">
        <v>0</v>
      </c>
      <c r="H558" s="56">
        <v>0</v>
      </c>
      <c r="I558" s="56">
        <f t="shared" si="62"/>
        <v>0</v>
      </c>
      <c r="J558" s="56">
        <f t="shared" si="63"/>
        <v>0</v>
      </c>
      <c r="K558" s="57" t="str">
        <f t="shared" si="64"/>
        <v>NA</v>
      </c>
      <c r="L558" s="57" t="str">
        <f t="shared" si="65"/>
        <v>NA</v>
      </c>
      <c r="M558" s="57" t="str">
        <f t="shared" si="66"/>
        <v>NA</v>
      </c>
      <c r="R558" s="53"/>
      <c r="S558" s="53"/>
      <c r="T558" s="53"/>
      <c r="U558" s="53"/>
      <c r="V558" s="53"/>
    </row>
    <row r="559" spans="1:22" s="51" customFormat="1" x14ac:dyDescent="0.2">
      <c r="B559" s="66" t="s">
        <v>227</v>
      </c>
      <c r="C559" s="51" t="s">
        <v>228</v>
      </c>
      <c r="D559" s="56">
        <v>0</v>
      </c>
      <c r="E559" s="56">
        <v>0</v>
      </c>
      <c r="F559" s="56">
        <v>0</v>
      </c>
      <c r="G559" s="56">
        <v>0</v>
      </c>
      <c r="H559" s="56">
        <v>0</v>
      </c>
      <c r="I559" s="56">
        <f t="shared" si="62"/>
        <v>0</v>
      </c>
      <c r="J559" s="56">
        <f t="shared" si="63"/>
        <v>0</v>
      </c>
      <c r="K559" s="57" t="str">
        <f t="shared" si="64"/>
        <v>NA</v>
      </c>
      <c r="L559" s="57" t="str">
        <f t="shared" si="65"/>
        <v>NA</v>
      </c>
      <c r="M559" s="57" t="str">
        <f t="shared" si="66"/>
        <v>NA</v>
      </c>
      <c r="R559" s="53"/>
      <c r="S559" s="53"/>
      <c r="T559" s="53"/>
      <c r="U559" s="53"/>
      <c r="V559" s="53"/>
    </row>
    <row r="560" spans="1:22" s="51" customFormat="1" x14ac:dyDescent="0.2">
      <c r="B560" s="66" t="s">
        <v>233</v>
      </c>
      <c r="C560" s="51" t="s">
        <v>234</v>
      </c>
      <c r="D560" s="56">
        <v>0</v>
      </c>
      <c r="E560" s="56">
        <v>0</v>
      </c>
      <c r="F560" s="56">
        <v>0</v>
      </c>
      <c r="G560" s="56">
        <v>0</v>
      </c>
      <c r="H560" s="56">
        <v>0</v>
      </c>
      <c r="I560" s="56">
        <f t="shared" si="62"/>
        <v>0</v>
      </c>
      <c r="J560" s="56">
        <f t="shared" si="63"/>
        <v>0</v>
      </c>
      <c r="K560" s="57" t="str">
        <f t="shared" si="64"/>
        <v>NA</v>
      </c>
      <c r="L560" s="57" t="str">
        <f t="shared" si="65"/>
        <v>NA</v>
      </c>
      <c r="M560" s="57" t="str">
        <f t="shared" si="66"/>
        <v>NA</v>
      </c>
      <c r="R560" s="53"/>
      <c r="S560" s="53"/>
      <c r="T560" s="53"/>
      <c r="U560" s="53"/>
      <c r="V560" s="53"/>
    </row>
    <row r="561" spans="1:25" s="51" customFormat="1" x14ac:dyDescent="0.2">
      <c r="A561" s="63" t="s">
        <v>419</v>
      </c>
      <c r="B561" s="71"/>
      <c r="C561" s="63"/>
      <c r="D561" s="64">
        <v>1502100</v>
      </c>
      <c r="E561" s="64">
        <v>1302100</v>
      </c>
      <c r="F561" s="64">
        <v>110541.05999999998</v>
      </c>
      <c r="G561" s="64">
        <v>126277.29</v>
      </c>
      <c r="H561" s="64">
        <v>0</v>
      </c>
      <c r="I561" s="64">
        <f t="shared" si="62"/>
        <v>126277.29</v>
      </c>
      <c r="J561" s="64">
        <f t="shared" si="63"/>
        <v>1175822.71</v>
      </c>
      <c r="K561" s="65">
        <f t="shared" si="64"/>
        <v>0.90302028262038248</v>
      </c>
      <c r="L561" s="65">
        <f t="shared" si="65"/>
        <v>-0.91510555256892712</v>
      </c>
      <c r="M561" s="65">
        <f t="shared" si="66"/>
        <v>-0.6120811304815299</v>
      </c>
      <c r="R561" s="53"/>
      <c r="S561" s="53"/>
      <c r="T561" s="53"/>
      <c r="U561" s="53"/>
      <c r="V561" s="53"/>
    </row>
    <row r="562" spans="1:25" s="51" customFormat="1" x14ac:dyDescent="0.2">
      <c r="A562" s="51" t="s">
        <v>420</v>
      </c>
      <c r="B562" s="66" t="s">
        <v>141</v>
      </c>
      <c r="C562" s="51" t="s">
        <v>142</v>
      </c>
      <c r="D562" s="56">
        <v>0</v>
      </c>
      <c r="E562" s="56">
        <v>0</v>
      </c>
      <c r="F562" s="56">
        <v>0</v>
      </c>
      <c r="G562" s="56">
        <v>0</v>
      </c>
      <c r="H562" s="56">
        <v>0</v>
      </c>
      <c r="I562" s="56">
        <f t="shared" si="62"/>
        <v>0</v>
      </c>
      <c r="J562" s="56">
        <f t="shared" si="63"/>
        <v>0</v>
      </c>
      <c r="K562" s="57" t="str">
        <f t="shared" si="64"/>
        <v>NA</v>
      </c>
      <c r="L562" s="57" t="str">
        <f t="shared" si="65"/>
        <v>NA</v>
      </c>
      <c r="M562" s="57" t="str">
        <f t="shared" si="66"/>
        <v>NA</v>
      </c>
      <c r="R562" s="53"/>
      <c r="S562" s="53"/>
      <c r="T562" s="53"/>
      <c r="U562" s="53"/>
      <c r="V562" s="53"/>
    </row>
    <row r="563" spans="1:25" s="51" customFormat="1" x14ac:dyDescent="0.2">
      <c r="B563" s="66" t="s">
        <v>167</v>
      </c>
      <c r="C563" s="51" t="s">
        <v>168</v>
      </c>
      <c r="D563" s="56">
        <v>0</v>
      </c>
      <c r="E563" s="56">
        <v>0</v>
      </c>
      <c r="F563" s="56">
        <v>0</v>
      </c>
      <c r="G563" s="56">
        <v>0</v>
      </c>
      <c r="H563" s="56">
        <v>0</v>
      </c>
      <c r="I563" s="56">
        <f t="shared" si="62"/>
        <v>0</v>
      </c>
      <c r="J563" s="56">
        <f t="shared" si="63"/>
        <v>0</v>
      </c>
      <c r="K563" s="57" t="str">
        <f t="shared" si="64"/>
        <v>NA</v>
      </c>
      <c r="L563" s="57" t="str">
        <f t="shared" si="65"/>
        <v>NA</v>
      </c>
      <c r="M563" s="57" t="str">
        <f t="shared" si="66"/>
        <v>NA</v>
      </c>
      <c r="R563" s="53"/>
      <c r="S563" s="53"/>
      <c r="T563" s="53"/>
      <c r="U563" s="53"/>
      <c r="V563" s="53"/>
    </row>
    <row r="564" spans="1:25" s="51" customFormat="1" x14ac:dyDescent="0.2">
      <c r="B564" s="66" t="s">
        <v>421</v>
      </c>
      <c r="C564" s="51" t="s">
        <v>422</v>
      </c>
      <c r="D564" s="56">
        <v>0</v>
      </c>
      <c r="E564" s="56">
        <v>0</v>
      </c>
      <c r="F564" s="56">
        <v>0</v>
      </c>
      <c r="G564" s="56">
        <v>0</v>
      </c>
      <c r="H564" s="56">
        <v>0</v>
      </c>
      <c r="I564" s="56">
        <f t="shared" si="62"/>
        <v>0</v>
      </c>
      <c r="J564" s="56">
        <f t="shared" si="63"/>
        <v>0</v>
      </c>
      <c r="K564" s="57" t="str">
        <f t="shared" si="64"/>
        <v>NA</v>
      </c>
      <c r="L564" s="57" t="str">
        <f t="shared" si="65"/>
        <v>NA</v>
      </c>
      <c r="M564" s="57" t="str">
        <f t="shared" si="66"/>
        <v>NA</v>
      </c>
      <c r="R564" s="53"/>
      <c r="S564" s="53"/>
      <c r="T564" s="53"/>
      <c r="U564" s="53"/>
      <c r="V564" s="53"/>
    </row>
    <row r="565" spans="1:25" s="51" customFormat="1" x14ac:dyDescent="0.2">
      <c r="B565" s="66" t="s">
        <v>223</v>
      </c>
      <c r="C565" s="51" t="s">
        <v>224</v>
      </c>
      <c r="D565" s="56">
        <v>0</v>
      </c>
      <c r="E565" s="56">
        <v>0</v>
      </c>
      <c r="F565" s="56">
        <v>0</v>
      </c>
      <c r="G565" s="56">
        <v>0</v>
      </c>
      <c r="H565" s="56">
        <v>0</v>
      </c>
      <c r="I565" s="56">
        <f t="shared" si="62"/>
        <v>0</v>
      </c>
      <c r="J565" s="56">
        <f t="shared" si="63"/>
        <v>0</v>
      </c>
      <c r="K565" s="57" t="str">
        <f t="shared" si="64"/>
        <v>NA</v>
      </c>
      <c r="L565" s="57" t="str">
        <f t="shared" si="65"/>
        <v>NA</v>
      </c>
      <c r="M565" s="57" t="str">
        <f t="shared" si="66"/>
        <v>NA</v>
      </c>
      <c r="R565" s="53"/>
      <c r="S565" s="53"/>
      <c r="T565" s="53"/>
      <c r="U565" s="53"/>
      <c r="V565" s="53"/>
    </row>
    <row r="566" spans="1:25" s="51" customFormat="1" x14ac:dyDescent="0.2">
      <c r="B566" s="66" t="s">
        <v>225</v>
      </c>
      <c r="C566" s="51" t="s">
        <v>226</v>
      </c>
      <c r="D566" s="56">
        <v>0</v>
      </c>
      <c r="E566" s="56">
        <v>0</v>
      </c>
      <c r="F566" s="56">
        <v>0</v>
      </c>
      <c r="G566" s="56">
        <v>0</v>
      </c>
      <c r="H566" s="56">
        <v>0</v>
      </c>
      <c r="I566" s="56">
        <f t="shared" si="62"/>
        <v>0</v>
      </c>
      <c r="J566" s="56">
        <f t="shared" si="63"/>
        <v>0</v>
      </c>
      <c r="K566" s="57" t="str">
        <f t="shared" si="64"/>
        <v>NA</v>
      </c>
      <c r="L566" s="57" t="str">
        <f t="shared" si="65"/>
        <v>NA</v>
      </c>
      <c r="M566" s="57" t="str">
        <f t="shared" si="66"/>
        <v>NA</v>
      </c>
      <c r="R566" s="53"/>
      <c r="S566" s="53"/>
      <c r="T566" s="53"/>
      <c r="U566" s="53"/>
      <c r="V566" s="53"/>
    </row>
    <row r="567" spans="1:25" s="51" customFormat="1" x14ac:dyDescent="0.2">
      <c r="B567" s="66" t="s">
        <v>227</v>
      </c>
      <c r="C567" s="51" t="s">
        <v>228</v>
      </c>
      <c r="D567" s="56">
        <v>0</v>
      </c>
      <c r="E567" s="56">
        <v>0</v>
      </c>
      <c r="F567" s="56">
        <v>0</v>
      </c>
      <c r="G567" s="56">
        <v>0</v>
      </c>
      <c r="H567" s="56">
        <v>0</v>
      </c>
      <c r="I567" s="56">
        <f t="shared" si="62"/>
        <v>0</v>
      </c>
      <c r="J567" s="56">
        <f t="shared" si="63"/>
        <v>0</v>
      </c>
      <c r="K567" s="57" t="str">
        <f t="shared" si="64"/>
        <v>NA</v>
      </c>
      <c r="L567" s="57" t="str">
        <f t="shared" si="65"/>
        <v>NA</v>
      </c>
      <c r="M567" s="57" t="str">
        <f t="shared" si="66"/>
        <v>NA</v>
      </c>
      <c r="R567" s="53"/>
      <c r="S567" s="53"/>
      <c r="T567" s="53"/>
      <c r="U567" s="53"/>
      <c r="V567" s="53"/>
    </row>
    <row r="568" spans="1:25" s="51" customFormat="1" x14ac:dyDescent="0.2">
      <c r="A568" s="63" t="s">
        <v>423</v>
      </c>
      <c r="B568" s="71"/>
      <c r="C568" s="63"/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f t="shared" si="62"/>
        <v>0</v>
      </c>
      <c r="J568" s="64">
        <f t="shared" si="63"/>
        <v>0</v>
      </c>
      <c r="K568" s="65" t="str">
        <f t="shared" si="64"/>
        <v>NA</v>
      </c>
      <c r="L568" s="65" t="str">
        <f t="shared" si="65"/>
        <v>NA</v>
      </c>
      <c r="M568" s="65" t="str">
        <f t="shared" si="66"/>
        <v>NA</v>
      </c>
      <c r="R568" s="53"/>
      <c r="S568" s="53"/>
      <c r="T568" s="53"/>
      <c r="U568" s="53"/>
      <c r="V568" s="53"/>
    </row>
    <row r="569" spans="1:25" s="51" customFormat="1" x14ac:dyDescent="0.2">
      <c r="A569" s="51" t="s">
        <v>30</v>
      </c>
      <c r="B569" s="66" t="s">
        <v>233</v>
      </c>
      <c r="C569" s="51" t="s">
        <v>234</v>
      </c>
      <c r="D569" s="56">
        <v>0</v>
      </c>
      <c r="E569" s="56">
        <v>0</v>
      </c>
      <c r="F569" s="56">
        <v>0</v>
      </c>
      <c r="G569" s="56">
        <v>0</v>
      </c>
      <c r="H569" s="56">
        <v>0</v>
      </c>
      <c r="I569" s="56">
        <f t="shared" si="62"/>
        <v>0</v>
      </c>
      <c r="J569" s="56">
        <f t="shared" si="63"/>
        <v>0</v>
      </c>
      <c r="K569" s="57" t="str">
        <f t="shared" si="64"/>
        <v>NA</v>
      </c>
      <c r="L569" s="57" t="str">
        <f t="shared" si="65"/>
        <v>NA</v>
      </c>
      <c r="M569" s="57" t="str">
        <f t="shared" si="66"/>
        <v>NA</v>
      </c>
      <c r="R569" s="53"/>
      <c r="S569" s="53"/>
      <c r="T569" s="53"/>
      <c r="U569" s="53"/>
      <c r="V569" s="53"/>
    </row>
    <row r="570" spans="1:25" s="51" customFormat="1" x14ac:dyDescent="0.2">
      <c r="B570" s="66" t="s">
        <v>31</v>
      </c>
      <c r="C570" s="51" t="s">
        <v>32</v>
      </c>
      <c r="D570" s="56">
        <v>26854843</v>
      </c>
      <c r="E570" s="56">
        <v>26854843</v>
      </c>
      <c r="F570" s="56">
        <v>0</v>
      </c>
      <c r="G570" s="56">
        <v>21000000</v>
      </c>
      <c r="H570" s="56">
        <v>0</v>
      </c>
      <c r="I570" s="56">
        <f t="shared" si="62"/>
        <v>21000000</v>
      </c>
      <c r="J570" s="56">
        <f t="shared" si="63"/>
        <v>5854843</v>
      </c>
      <c r="K570" s="57">
        <f t="shared" si="64"/>
        <v>0.21801814294725164</v>
      </c>
      <c r="L570" s="57">
        <f t="shared" si="65"/>
        <v>-1</v>
      </c>
      <c r="M570" s="57">
        <f t="shared" si="66"/>
        <v>2.1279274282109935</v>
      </c>
      <c r="R570" s="53"/>
      <c r="S570" s="53"/>
      <c r="T570" s="53"/>
      <c r="U570" s="53"/>
      <c r="V570" s="53"/>
    </row>
    <row r="571" spans="1:25" s="51" customFormat="1" x14ac:dyDescent="0.2">
      <c r="B571" s="66" t="s">
        <v>405</v>
      </c>
      <c r="C571" s="51" t="s">
        <v>406</v>
      </c>
      <c r="D571" s="56">
        <v>0</v>
      </c>
      <c r="E571" s="56">
        <v>0</v>
      </c>
      <c r="F571" s="56">
        <v>0</v>
      </c>
      <c r="G571" s="56">
        <v>0</v>
      </c>
      <c r="H571" s="56">
        <v>0</v>
      </c>
      <c r="I571" s="56">
        <f t="shared" si="62"/>
        <v>0</v>
      </c>
      <c r="J571" s="56">
        <f t="shared" si="63"/>
        <v>0</v>
      </c>
      <c r="K571" s="57" t="str">
        <f t="shared" si="64"/>
        <v>NA</v>
      </c>
      <c r="L571" s="57" t="str">
        <f t="shared" si="65"/>
        <v>NA</v>
      </c>
      <c r="M571" s="57" t="str">
        <f t="shared" si="66"/>
        <v>NA</v>
      </c>
      <c r="R571" s="53"/>
      <c r="S571" s="53"/>
      <c r="T571" s="53"/>
      <c r="U571" s="53"/>
      <c r="V571" s="53"/>
    </row>
    <row r="572" spans="1:25" s="51" customFormat="1" x14ac:dyDescent="0.2">
      <c r="A572" s="63" t="s">
        <v>33</v>
      </c>
      <c r="B572" s="71"/>
      <c r="C572" s="63"/>
      <c r="D572" s="64">
        <v>26854843</v>
      </c>
      <c r="E572" s="64">
        <v>26854843</v>
      </c>
      <c r="F572" s="64">
        <v>0</v>
      </c>
      <c r="G572" s="64">
        <v>21000000</v>
      </c>
      <c r="H572" s="64">
        <v>0</v>
      </c>
      <c r="I572" s="64">
        <f t="shared" si="62"/>
        <v>21000000</v>
      </c>
      <c r="J572" s="64">
        <f t="shared" si="63"/>
        <v>5854843</v>
      </c>
      <c r="K572" s="65">
        <f t="shared" si="64"/>
        <v>0.21801814294725164</v>
      </c>
      <c r="L572" s="65">
        <f t="shared" si="65"/>
        <v>-1</v>
      </c>
      <c r="M572" s="65">
        <f t="shared" si="66"/>
        <v>2.1279274282109935</v>
      </c>
      <c r="R572" s="53"/>
      <c r="S572" s="53"/>
      <c r="T572" s="53"/>
      <c r="U572" s="53"/>
      <c r="V572" s="53"/>
    </row>
    <row r="573" spans="1:25" s="51" customFormat="1" x14ac:dyDescent="0.2">
      <c r="A573" s="51" t="s">
        <v>34</v>
      </c>
      <c r="B573" s="66" t="s">
        <v>28</v>
      </c>
      <c r="C573" s="51" t="s">
        <v>29</v>
      </c>
      <c r="D573" s="56">
        <v>0</v>
      </c>
      <c r="E573" s="56">
        <v>0</v>
      </c>
      <c r="F573" s="56">
        <v>0</v>
      </c>
      <c r="G573" s="56">
        <v>0</v>
      </c>
      <c r="H573" s="56">
        <v>0</v>
      </c>
      <c r="I573" s="56">
        <f t="shared" si="62"/>
        <v>0</v>
      </c>
      <c r="J573" s="56">
        <f t="shared" si="63"/>
        <v>0</v>
      </c>
      <c r="K573" s="57" t="str">
        <f t="shared" si="64"/>
        <v>NA</v>
      </c>
      <c r="L573" s="57" t="str">
        <f t="shared" si="65"/>
        <v>NA</v>
      </c>
      <c r="M573" s="57" t="str">
        <f t="shared" si="66"/>
        <v>NA</v>
      </c>
      <c r="R573" s="53"/>
      <c r="S573" s="53"/>
      <c r="T573" s="53"/>
      <c r="U573" s="53"/>
      <c r="V573" s="53"/>
    </row>
    <row r="574" spans="1:25" s="51" customFormat="1" x14ac:dyDescent="0.2">
      <c r="B574" s="66" t="s">
        <v>35</v>
      </c>
      <c r="C574" s="51" t="s">
        <v>36</v>
      </c>
      <c r="D574" s="56">
        <v>0</v>
      </c>
      <c r="E574" s="56">
        <v>0</v>
      </c>
      <c r="F574" s="56">
        <v>0</v>
      </c>
      <c r="G574" s="56">
        <v>0</v>
      </c>
      <c r="H574" s="56">
        <v>0</v>
      </c>
      <c r="I574" s="56">
        <f t="shared" si="62"/>
        <v>0</v>
      </c>
      <c r="J574" s="56">
        <f t="shared" si="63"/>
        <v>0</v>
      </c>
      <c r="K574" s="57" t="str">
        <f t="shared" si="64"/>
        <v>NA</v>
      </c>
      <c r="L574" s="57" t="str">
        <f t="shared" si="65"/>
        <v>NA</v>
      </c>
      <c r="M574" s="57" t="str">
        <f t="shared" si="66"/>
        <v>NA</v>
      </c>
      <c r="R574" s="53"/>
      <c r="S574" s="53"/>
      <c r="T574" s="53"/>
      <c r="U574" s="53"/>
      <c r="V574" s="53"/>
    </row>
    <row r="575" spans="1:25" s="51" customFormat="1" x14ac:dyDescent="0.2">
      <c r="A575" s="63" t="s">
        <v>37</v>
      </c>
      <c r="B575" s="71"/>
      <c r="C575" s="63"/>
      <c r="D575" s="64">
        <v>0</v>
      </c>
      <c r="E575" s="64">
        <v>0</v>
      </c>
      <c r="F575" s="64">
        <v>0</v>
      </c>
      <c r="G575" s="64">
        <v>0</v>
      </c>
      <c r="H575" s="64">
        <v>0</v>
      </c>
      <c r="I575" s="64">
        <f t="shared" si="62"/>
        <v>0</v>
      </c>
      <c r="J575" s="64">
        <f t="shared" si="63"/>
        <v>0</v>
      </c>
      <c r="K575" s="65" t="str">
        <f t="shared" si="64"/>
        <v>NA</v>
      </c>
      <c r="L575" s="65" t="str">
        <f t="shared" si="65"/>
        <v>NA</v>
      </c>
      <c r="M575" s="65" t="str">
        <f t="shared" si="66"/>
        <v>NA</v>
      </c>
      <c r="R575" s="53"/>
      <c r="S575" s="53"/>
      <c r="T575" s="53"/>
      <c r="U575" s="53"/>
      <c r="V575" s="53"/>
    </row>
    <row r="576" spans="1:25" s="17" customFormat="1" x14ac:dyDescent="0.2">
      <c r="A576" s="23"/>
      <c r="B576" s="31"/>
      <c r="C576" s="23"/>
      <c r="D576" s="18"/>
      <c r="E576" s="18"/>
      <c r="F576" s="18"/>
      <c r="G576" s="18"/>
      <c r="H576" s="18"/>
      <c r="I576" s="18"/>
      <c r="J576" s="18"/>
      <c r="K576" s="37"/>
      <c r="L576" s="37"/>
      <c r="M576" s="37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</row>
    <row r="577" spans="1:25" ht="15.75" x14ac:dyDescent="0.25">
      <c r="A577" s="25" t="s">
        <v>11</v>
      </c>
      <c r="B577" s="32"/>
      <c r="C577" s="25"/>
      <c r="D577" s="6">
        <f>+D112+D163+D201+D222+D245+D300+D323+D366+D438+D445+D486+D526+D541+D546+D561+D568+D572+D575</f>
        <v>1603112258.1499984</v>
      </c>
      <c r="E577" s="6">
        <f t="shared" ref="E577:J577" si="67">+E112+E163+E201+E222+E245+E300+E323+E366+E438+E445+E486+E526+E541+E546+E561+E568+E572+E575</f>
        <v>1610226971.9399981</v>
      </c>
      <c r="F577" s="6">
        <f t="shared" si="67"/>
        <v>166339398.92999992</v>
      </c>
      <c r="G577" s="6">
        <f t="shared" si="67"/>
        <v>276379823.03999984</v>
      </c>
      <c r="H577" s="6">
        <f t="shared" si="67"/>
        <v>74321560.199999988</v>
      </c>
      <c r="I577" s="6">
        <f t="shared" si="67"/>
        <v>350701383.23999989</v>
      </c>
      <c r="J577" s="6">
        <f t="shared" si="67"/>
        <v>1259525588.6999986</v>
      </c>
      <c r="K577" s="38">
        <f>IF(E577=0,"NA",J577/E577)</f>
        <v>0.78220375800967035</v>
      </c>
      <c r="L577" s="38">
        <f>IF(E577=0,"NA",(  ( F577 - (E577/$L$6)) / (E577/$L$6)))</f>
        <v>-0.89669816626559518</v>
      </c>
      <c r="M577" s="38">
        <f>IF(E577=0,"NA",(  ( G577 - ($M$6*(E577/12))) / ($M$6*(E577/12))))</f>
        <v>-0.31343884345194395</v>
      </c>
    </row>
    <row r="579" spans="1:25" x14ac:dyDescent="0.2">
      <c r="B579" s="67"/>
      <c r="C579" s="52"/>
    </row>
    <row r="582" spans="1:25" s="19" customFormat="1" x14ac:dyDescent="0.2">
      <c r="A582" s="24"/>
      <c r="B582" s="33"/>
      <c r="D582" s="33"/>
      <c r="L582" s="68"/>
      <c r="M582" s="68"/>
      <c r="O582" s="53"/>
      <c r="P582" s="53"/>
      <c r="Q582" s="53"/>
      <c r="R582" s="53"/>
      <c r="S582" s="53"/>
      <c r="T582" s="53"/>
      <c r="U582" s="53"/>
      <c r="V582" s="53"/>
      <c r="W582" s="69"/>
      <c r="X582" s="69"/>
      <c r="Y582" s="69"/>
    </row>
    <row r="583" spans="1:25" s="19" customFormat="1" x14ac:dyDescent="0.2">
      <c r="A583" s="24"/>
      <c r="B583" s="33"/>
      <c r="D583" s="33"/>
      <c r="L583" s="68"/>
      <c r="M583" s="68"/>
      <c r="O583" s="53"/>
      <c r="P583" s="53"/>
      <c r="Q583" s="53"/>
      <c r="R583" s="53"/>
      <c r="S583" s="53"/>
      <c r="T583" s="53"/>
      <c r="U583" s="53"/>
      <c r="V583" s="53"/>
      <c r="W583" s="69"/>
      <c r="X583" s="69"/>
      <c r="Y583" s="69"/>
    </row>
    <row r="584" spans="1:25" s="19" customFormat="1" x14ac:dyDescent="0.2">
      <c r="A584" s="24"/>
      <c r="B584" s="33"/>
      <c r="K584" s="70"/>
      <c r="L584" s="68"/>
      <c r="M584" s="68"/>
      <c r="O584" s="53"/>
      <c r="P584" s="53"/>
      <c r="Q584" s="53"/>
      <c r="R584" s="53"/>
      <c r="S584" s="53"/>
      <c r="T584" s="53"/>
      <c r="U584" s="53"/>
      <c r="V584" s="53"/>
      <c r="W584" s="69"/>
      <c r="X584" s="69"/>
      <c r="Y584" s="69"/>
    </row>
    <row r="585" spans="1:25" s="19" customFormat="1" x14ac:dyDescent="0.2">
      <c r="A585" s="24"/>
      <c r="B585" s="33"/>
      <c r="K585" s="70"/>
      <c r="L585" s="68"/>
      <c r="M585" s="68"/>
      <c r="O585" s="53"/>
      <c r="P585" s="53"/>
      <c r="Q585" s="53"/>
      <c r="R585" s="53"/>
      <c r="S585" s="53"/>
      <c r="T585" s="53"/>
      <c r="U585" s="53"/>
      <c r="V585" s="53"/>
      <c r="W585" s="69"/>
      <c r="X585" s="69"/>
      <c r="Y585" s="69"/>
    </row>
    <row r="586" spans="1:25" s="19" customFormat="1" x14ac:dyDescent="0.2">
      <c r="A586" s="24"/>
      <c r="B586" s="33"/>
      <c r="K586" s="70"/>
      <c r="L586" s="68"/>
      <c r="M586" s="68"/>
      <c r="O586" s="53"/>
      <c r="P586" s="53"/>
      <c r="Q586" s="53"/>
      <c r="R586" s="53"/>
      <c r="S586" s="53"/>
      <c r="T586" s="53"/>
      <c r="U586" s="53"/>
      <c r="V586" s="53"/>
      <c r="W586" s="69"/>
      <c r="X586" s="69"/>
      <c r="Y586" s="69"/>
    </row>
    <row r="587" spans="1:25" s="19" customFormat="1" x14ac:dyDescent="0.2">
      <c r="A587" s="24"/>
      <c r="B587" s="33"/>
      <c r="K587" s="70"/>
      <c r="L587" s="68"/>
      <c r="M587" s="68"/>
      <c r="O587" s="53"/>
      <c r="P587" s="53"/>
      <c r="Q587" s="53"/>
      <c r="R587" s="53"/>
      <c r="S587" s="53"/>
      <c r="T587" s="53"/>
      <c r="U587" s="53"/>
      <c r="V587" s="53"/>
      <c r="W587" s="69"/>
      <c r="X587" s="69"/>
      <c r="Y587" s="69"/>
    </row>
    <row r="588" spans="1:25" x14ac:dyDescent="0.2">
      <c r="K588" s="14"/>
    </row>
    <row r="589" spans="1:25" x14ac:dyDescent="0.2">
      <c r="K589" s="14"/>
    </row>
  </sheetData>
  <autoFilter ref="A7:M577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25"/>
  <sheetViews>
    <sheetView workbookViewId="0">
      <pane ySplit="7" topLeftCell="A8" activePane="bottomLeft" state="frozen"/>
      <selection activeCell="M6" sqref="M6"/>
      <selection pane="bottomLeft" activeCell="M6" sqref="M6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45565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43</v>
      </c>
      <c r="B8" s="51" t="s">
        <v>424</v>
      </c>
      <c r="C8" s="51" t="s">
        <v>425</v>
      </c>
      <c r="D8" s="56">
        <v>0</v>
      </c>
      <c r="E8" s="56">
        <v>0</v>
      </c>
      <c r="F8" s="56">
        <v>34720.870000000003</v>
      </c>
      <c r="G8" s="56">
        <v>57242.87</v>
      </c>
      <c r="H8" s="56">
        <v>0</v>
      </c>
      <c r="I8" s="56">
        <f t="shared" ref="I8" si="0">SUM(G8:H8)</f>
        <v>57242.87</v>
      </c>
      <c r="J8" s="56">
        <f t="shared" ref="J8" si="1">E8-I8</f>
        <v>-57242.87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426</v>
      </c>
      <c r="C9" s="51" t="s">
        <v>427</v>
      </c>
      <c r="D9" s="56">
        <v>0</v>
      </c>
      <c r="E9" s="56">
        <v>0</v>
      </c>
      <c r="F9" s="56">
        <v>715073.9</v>
      </c>
      <c r="G9" s="56">
        <v>1244211.46</v>
      </c>
      <c r="H9" s="56">
        <v>0</v>
      </c>
      <c r="I9" s="56">
        <f t="shared" ref="I9:I11" si="2">SUM(G9:H9)</f>
        <v>1244211.46</v>
      </c>
      <c r="J9" s="56">
        <f t="shared" ref="J9:J11" si="3">E9-I9</f>
        <v>-1244211.46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52</v>
      </c>
      <c r="C10" s="51" t="s">
        <v>53</v>
      </c>
      <c r="D10" s="56">
        <v>150665.57</v>
      </c>
      <c r="E10" s="56">
        <v>353375.26</v>
      </c>
      <c r="F10" s="56">
        <v>103521.47</v>
      </c>
      <c r="G10" s="56">
        <v>124020.32</v>
      </c>
      <c r="H10" s="56">
        <v>0</v>
      </c>
      <c r="I10" s="56">
        <f t="shared" si="2"/>
        <v>124020.32</v>
      </c>
      <c r="J10" s="56">
        <f t="shared" si="3"/>
        <v>229354.94</v>
      </c>
      <c r="K10" s="57">
        <f t="shared" si="4"/>
        <v>0.64904073929793504</v>
      </c>
      <c r="L10" s="57">
        <f t="shared" si="5"/>
        <v>-0.70704946916770572</v>
      </c>
      <c r="M10" s="57">
        <f t="shared" si="6"/>
        <v>0.40383704280825999</v>
      </c>
      <c r="R10" s="53"/>
      <c r="S10" s="53"/>
      <c r="T10" s="53"/>
      <c r="U10" s="53"/>
      <c r="V10" s="53"/>
    </row>
    <row r="11" spans="1:22" s="51" customFormat="1" x14ac:dyDescent="0.2">
      <c r="B11" s="51" t="s">
        <v>428</v>
      </c>
      <c r="C11" s="51" t="s">
        <v>429</v>
      </c>
      <c r="D11" s="56">
        <v>0</v>
      </c>
      <c r="E11" s="56">
        <v>0</v>
      </c>
      <c r="F11" s="56">
        <v>130393.78</v>
      </c>
      <c r="G11" s="56">
        <v>222222.74</v>
      </c>
      <c r="H11" s="56">
        <v>0</v>
      </c>
      <c r="I11" s="56">
        <f t="shared" si="2"/>
        <v>222222.74</v>
      </c>
      <c r="J11" s="56">
        <f t="shared" si="3"/>
        <v>-222222.74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430</v>
      </c>
      <c r="C12" s="51" t="s">
        <v>431</v>
      </c>
      <c r="D12" s="56">
        <v>0</v>
      </c>
      <c r="E12" s="56">
        <v>0</v>
      </c>
      <c r="F12" s="56">
        <v>29.59</v>
      </c>
      <c r="G12" s="56">
        <v>29892.9</v>
      </c>
      <c r="H12" s="56">
        <v>0</v>
      </c>
      <c r="I12" s="56">
        <f t="shared" ref="I12" si="7">SUM(G12:H12)</f>
        <v>29892.9</v>
      </c>
      <c r="J12" s="56">
        <f t="shared" ref="J12" si="8">E12-I12</f>
        <v>-29892.9</v>
      </c>
      <c r="K12" s="57" t="str">
        <f t="shared" ref="K12" si="9">IF(E12=0,"NA",J12/E12)</f>
        <v>NA</v>
      </c>
      <c r="L12" s="57" t="str">
        <f t="shared" ref="L12" si="10">IF(E12=0,"NA",(  ( F12 - (E12/$L$6)) / (E12/$L$6)))</f>
        <v>NA</v>
      </c>
      <c r="M12" s="57" t="str">
        <f t="shared" ref="M12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54</v>
      </c>
      <c r="C13" s="51" t="s">
        <v>55</v>
      </c>
      <c r="D13" s="56">
        <v>0</v>
      </c>
      <c r="E13" s="56">
        <v>0</v>
      </c>
      <c r="F13" s="56">
        <v>363561.1</v>
      </c>
      <c r="G13" s="56">
        <v>646716.79</v>
      </c>
      <c r="H13" s="56">
        <v>0</v>
      </c>
      <c r="I13" s="56">
        <f t="shared" ref="I13:I40" si="12">SUM(G13:H13)</f>
        <v>646716.79</v>
      </c>
      <c r="J13" s="56">
        <f t="shared" ref="J13:J40" si="13">E13-I13</f>
        <v>-646716.79</v>
      </c>
      <c r="K13" s="57" t="str">
        <f t="shared" ref="K13:K40" si="14">IF(E13=0,"NA",J13/E13)</f>
        <v>NA</v>
      </c>
      <c r="L13" s="57" t="str">
        <f t="shared" ref="L13:L40" si="15">IF(E13=0,"NA",(  ( F13 - (E13/$L$6)) / (E13/$L$6)))</f>
        <v>NA</v>
      </c>
      <c r="M13" s="57" t="str">
        <f t="shared" ref="M13:M40" si="16">IF(E13=0,"NA",(  ( G13 - ($M$6*(E13/12))) / ($M$6*(E13/12))))</f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432</v>
      </c>
      <c r="C14" s="51" t="s">
        <v>433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2"/>
        <v>0</v>
      </c>
      <c r="J14" s="56">
        <f t="shared" si="13"/>
        <v>0</v>
      </c>
      <c r="K14" s="57" t="str">
        <f t="shared" si="14"/>
        <v>NA</v>
      </c>
      <c r="L14" s="57" t="str">
        <f t="shared" si="15"/>
        <v>NA</v>
      </c>
      <c r="M14" s="57" t="str">
        <f t="shared" si="1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434</v>
      </c>
      <c r="C15" s="51" t="s">
        <v>435</v>
      </c>
      <c r="D15" s="56">
        <v>0</v>
      </c>
      <c r="E15" s="56">
        <v>0</v>
      </c>
      <c r="F15" s="56">
        <v>0</v>
      </c>
      <c r="G15" s="56">
        <v>5525</v>
      </c>
      <c r="H15" s="56">
        <v>0</v>
      </c>
      <c r="I15" s="56">
        <f t="shared" ref="I15:I21" si="17">SUM(G15:H15)</f>
        <v>5525</v>
      </c>
      <c r="J15" s="56">
        <f t="shared" ref="J15:J21" si="18">E15-I15</f>
        <v>-5525</v>
      </c>
      <c r="K15" s="57" t="str">
        <f t="shared" ref="K15:K21" si="19">IF(E15=0,"NA",J15/E15)</f>
        <v>NA</v>
      </c>
      <c r="L15" s="57" t="str">
        <f t="shared" ref="L15:L21" si="20">IF(E15=0,"NA",(  ( F15 - (E15/$L$6)) / (E15/$L$6)))</f>
        <v>NA</v>
      </c>
      <c r="M15" s="57" t="str">
        <f t="shared" ref="M15:M21" si="21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B16" s="51" t="s">
        <v>56</v>
      </c>
      <c r="C16" s="51" t="s">
        <v>57</v>
      </c>
      <c r="D16" s="56">
        <v>0</v>
      </c>
      <c r="E16" s="56">
        <v>0</v>
      </c>
      <c r="F16" s="56">
        <v>5666.6</v>
      </c>
      <c r="G16" s="56">
        <v>7716.3</v>
      </c>
      <c r="H16" s="56">
        <v>0</v>
      </c>
      <c r="I16" s="56">
        <f t="shared" si="17"/>
        <v>7716.3</v>
      </c>
      <c r="J16" s="56">
        <f t="shared" si="18"/>
        <v>-7716.3</v>
      </c>
      <c r="K16" s="57" t="str">
        <f t="shared" si="19"/>
        <v>NA</v>
      </c>
      <c r="L16" s="57" t="str">
        <f t="shared" si="20"/>
        <v>NA</v>
      </c>
      <c r="M16" s="57" t="str">
        <f t="shared" si="2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436</v>
      </c>
      <c r="C17" s="51" t="s">
        <v>437</v>
      </c>
      <c r="D17" s="56">
        <v>0</v>
      </c>
      <c r="E17" s="56">
        <v>0</v>
      </c>
      <c r="F17" s="56">
        <v>23742.41</v>
      </c>
      <c r="G17" s="56">
        <v>29340.89</v>
      </c>
      <c r="H17" s="56">
        <v>0</v>
      </c>
      <c r="I17" s="56">
        <f t="shared" si="17"/>
        <v>29340.89</v>
      </c>
      <c r="J17" s="56">
        <f t="shared" si="18"/>
        <v>-29340.89</v>
      </c>
      <c r="K17" s="57" t="str">
        <f t="shared" si="19"/>
        <v>NA</v>
      </c>
      <c r="L17" s="57" t="str">
        <f t="shared" si="20"/>
        <v>NA</v>
      </c>
      <c r="M17" s="57" t="str">
        <f t="shared" si="2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438</v>
      </c>
      <c r="C18" s="51" t="s">
        <v>439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7"/>
        <v>0</v>
      </c>
      <c r="J18" s="56">
        <f t="shared" si="18"/>
        <v>0</v>
      </c>
      <c r="K18" s="57" t="str">
        <f t="shared" si="19"/>
        <v>NA</v>
      </c>
      <c r="L18" s="57" t="str">
        <f t="shared" si="20"/>
        <v>NA</v>
      </c>
      <c r="M18" s="57" t="str">
        <f t="shared" si="2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440</v>
      </c>
      <c r="C19" s="51" t="s">
        <v>441</v>
      </c>
      <c r="D19" s="56">
        <v>0</v>
      </c>
      <c r="E19" s="56">
        <v>0</v>
      </c>
      <c r="F19" s="56">
        <v>0</v>
      </c>
      <c r="G19" s="56">
        <v>171</v>
      </c>
      <c r="H19" s="56">
        <v>0</v>
      </c>
      <c r="I19" s="56">
        <f t="shared" si="17"/>
        <v>171</v>
      </c>
      <c r="J19" s="56">
        <f t="shared" si="18"/>
        <v>-171</v>
      </c>
      <c r="K19" s="57" t="str">
        <f t="shared" si="19"/>
        <v>NA</v>
      </c>
      <c r="L19" s="57" t="str">
        <f t="shared" si="20"/>
        <v>NA</v>
      </c>
      <c r="M19" s="57" t="str">
        <f t="shared" si="2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58</v>
      </c>
      <c r="C20" s="51" t="s">
        <v>59</v>
      </c>
      <c r="D20" s="56">
        <v>1800</v>
      </c>
      <c r="E20" s="56">
        <v>1800</v>
      </c>
      <c r="F20" s="56">
        <v>0</v>
      </c>
      <c r="G20" s="56">
        <v>0</v>
      </c>
      <c r="H20" s="56">
        <v>0</v>
      </c>
      <c r="I20" s="56">
        <f t="shared" si="17"/>
        <v>0</v>
      </c>
      <c r="J20" s="56">
        <f t="shared" si="18"/>
        <v>1800</v>
      </c>
      <c r="K20" s="57">
        <f t="shared" si="19"/>
        <v>1</v>
      </c>
      <c r="L20" s="57">
        <f t="shared" si="20"/>
        <v>-1</v>
      </c>
      <c r="M20" s="57">
        <f t="shared" si="21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442</v>
      </c>
      <c r="C21" s="51" t="s">
        <v>443</v>
      </c>
      <c r="D21" s="56">
        <v>0</v>
      </c>
      <c r="E21" s="56">
        <v>0</v>
      </c>
      <c r="F21" s="56">
        <v>2407.2600000000002</v>
      </c>
      <c r="G21" s="56">
        <v>9242.26</v>
      </c>
      <c r="H21" s="56">
        <v>0</v>
      </c>
      <c r="I21" s="56">
        <f t="shared" si="17"/>
        <v>9242.26</v>
      </c>
      <c r="J21" s="56">
        <f t="shared" si="18"/>
        <v>-9242.26</v>
      </c>
      <c r="K21" s="57" t="str">
        <f t="shared" si="19"/>
        <v>NA</v>
      </c>
      <c r="L21" s="57" t="str">
        <f t="shared" si="20"/>
        <v>NA</v>
      </c>
      <c r="M21" s="57" t="str">
        <f t="shared" si="2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66</v>
      </c>
      <c r="C22" s="51" t="s">
        <v>67</v>
      </c>
      <c r="D22" s="56">
        <v>65000</v>
      </c>
      <c r="E22" s="56">
        <v>8033526.0600000005</v>
      </c>
      <c r="F22" s="56">
        <v>420313.56000000006</v>
      </c>
      <c r="G22" s="56">
        <v>651008.17000000004</v>
      </c>
      <c r="H22" s="56">
        <v>0</v>
      </c>
      <c r="I22" s="56">
        <f t="shared" si="12"/>
        <v>651008.17000000004</v>
      </c>
      <c r="J22" s="56">
        <f t="shared" si="13"/>
        <v>7382517.8900000006</v>
      </c>
      <c r="K22" s="57">
        <f t="shared" si="14"/>
        <v>0.91896358272347478</v>
      </c>
      <c r="L22" s="57">
        <f t="shared" si="15"/>
        <v>-0.94768006515933301</v>
      </c>
      <c r="M22" s="57">
        <f t="shared" si="16"/>
        <v>-0.67585433089389901</v>
      </c>
      <c r="R22" s="53"/>
      <c r="S22" s="53"/>
      <c r="T22" s="53"/>
      <c r="U22" s="53"/>
      <c r="V22" s="53"/>
    </row>
    <row r="23" spans="1:22" s="51" customFormat="1" x14ac:dyDescent="0.2">
      <c r="B23" s="51" t="s">
        <v>444</v>
      </c>
      <c r="C23" s="51" t="s">
        <v>445</v>
      </c>
      <c r="D23" s="56">
        <v>0</v>
      </c>
      <c r="E23" s="56">
        <v>173300</v>
      </c>
      <c r="F23" s="56">
        <v>8241.6</v>
      </c>
      <c r="G23" s="56">
        <v>8822.4000000000015</v>
      </c>
      <c r="H23" s="56">
        <v>0</v>
      </c>
      <c r="I23" s="56">
        <f t="shared" si="12"/>
        <v>8822.4000000000015</v>
      </c>
      <c r="J23" s="56">
        <f t="shared" si="13"/>
        <v>164477.6</v>
      </c>
      <c r="K23" s="57">
        <f t="shared" si="14"/>
        <v>0.94909174841315636</v>
      </c>
      <c r="L23" s="57">
        <f t="shared" si="15"/>
        <v>-0.95244316214656666</v>
      </c>
      <c r="M23" s="57">
        <f t="shared" si="16"/>
        <v>-0.79636699365262542</v>
      </c>
      <c r="R23" s="53"/>
      <c r="S23" s="53"/>
      <c r="T23" s="53"/>
      <c r="U23" s="53"/>
      <c r="V23" s="53"/>
    </row>
    <row r="24" spans="1:22" s="51" customFormat="1" x14ac:dyDescent="0.2">
      <c r="A24" s="63" t="s">
        <v>70</v>
      </c>
      <c r="B24" s="63"/>
      <c r="C24" s="63"/>
      <c r="D24" s="64">
        <v>217465.57</v>
      </c>
      <c r="E24" s="64">
        <v>8562001.3200000003</v>
      </c>
      <c r="F24" s="64">
        <v>1807672.1400000001</v>
      </c>
      <c r="G24" s="64">
        <v>3036133.0999999996</v>
      </c>
      <c r="H24" s="64">
        <v>0</v>
      </c>
      <c r="I24" s="64">
        <f t="shared" si="12"/>
        <v>3036133.0999999996</v>
      </c>
      <c r="J24" s="64">
        <f t="shared" si="13"/>
        <v>5525868.2200000007</v>
      </c>
      <c r="K24" s="65">
        <f t="shared" si="14"/>
        <v>0.64539446018212021</v>
      </c>
      <c r="L24" s="65">
        <f t="shared" si="15"/>
        <v>-0.78887270949404609</v>
      </c>
      <c r="M24" s="65">
        <f t="shared" si="16"/>
        <v>0.41842215927151927</v>
      </c>
      <c r="R24" s="53"/>
      <c r="S24" s="53"/>
      <c r="T24" s="53"/>
      <c r="U24" s="53"/>
      <c r="V24" s="53"/>
    </row>
    <row r="25" spans="1:22" s="51" customFormat="1" x14ac:dyDescent="0.2">
      <c r="A25" s="51" t="s">
        <v>20</v>
      </c>
      <c r="B25" s="51" t="s">
        <v>21</v>
      </c>
      <c r="C25" s="51" t="s">
        <v>22</v>
      </c>
      <c r="D25" s="56">
        <v>0</v>
      </c>
      <c r="E25" s="56">
        <v>0</v>
      </c>
      <c r="F25" s="56">
        <v>1332.3</v>
      </c>
      <c r="G25" s="56">
        <v>4175.28</v>
      </c>
      <c r="H25" s="56">
        <v>0</v>
      </c>
      <c r="I25" s="56">
        <f t="shared" si="12"/>
        <v>4175.28</v>
      </c>
      <c r="J25" s="56">
        <f t="shared" si="13"/>
        <v>-4175.28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23</v>
      </c>
      <c r="B26" s="63"/>
      <c r="C26" s="63"/>
      <c r="D26" s="64">
        <v>0</v>
      </c>
      <c r="E26" s="64">
        <v>0</v>
      </c>
      <c r="F26" s="64">
        <v>1332.3</v>
      </c>
      <c r="G26" s="64">
        <v>4175.28</v>
      </c>
      <c r="H26" s="64">
        <v>0</v>
      </c>
      <c r="I26" s="64">
        <f t="shared" si="12"/>
        <v>4175.28</v>
      </c>
      <c r="J26" s="64">
        <f t="shared" si="13"/>
        <v>-4175.28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71</v>
      </c>
      <c r="B27" s="51" t="s">
        <v>72</v>
      </c>
      <c r="C27" s="51" t="s">
        <v>73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2"/>
        <v>0</v>
      </c>
      <c r="J27" s="56">
        <f t="shared" si="13"/>
        <v>0</v>
      </c>
      <c r="K27" s="57" t="str">
        <f t="shared" si="14"/>
        <v>NA</v>
      </c>
      <c r="L27" s="57" t="str">
        <f t="shared" si="15"/>
        <v>NA</v>
      </c>
      <c r="M27" s="57" t="str">
        <f t="shared" si="16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446</v>
      </c>
      <c r="C28" s="51" t="s">
        <v>447</v>
      </c>
      <c r="D28" s="56">
        <v>0</v>
      </c>
      <c r="E28" s="56">
        <v>9137155.1899999995</v>
      </c>
      <c r="F28" s="56">
        <v>1731776.87</v>
      </c>
      <c r="G28" s="56">
        <v>3743304.09</v>
      </c>
      <c r="H28" s="56">
        <v>0</v>
      </c>
      <c r="I28" s="56">
        <f t="shared" si="12"/>
        <v>3743304.09</v>
      </c>
      <c r="J28" s="56">
        <f t="shared" si="13"/>
        <v>5393851.0999999996</v>
      </c>
      <c r="K28" s="57">
        <f t="shared" si="14"/>
        <v>0.59032061816167969</v>
      </c>
      <c r="L28" s="57">
        <f t="shared" si="15"/>
        <v>-0.81046870344335253</v>
      </c>
      <c r="M28" s="57">
        <f t="shared" si="16"/>
        <v>0.63871752735328124</v>
      </c>
      <c r="R28" s="53"/>
      <c r="S28" s="53"/>
      <c r="T28" s="53"/>
      <c r="U28" s="53"/>
      <c r="V28" s="53"/>
    </row>
    <row r="29" spans="1:22" s="51" customFormat="1" x14ac:dyDescent="0.2">
      <c r="B29" s="51" t="s">
        <v>82</v>
      </c>
      <c r="C29" s="51" t="s">
        <v>83</v>
      </c>
      <c r="D29" s="56">
        <v>0</v>
      </c>
      <c r="E29" s="56">
        <v>825560</v>
      </c>
      <c r="F29" s="56">
        <v>0</v>
      </c>
      <c r="G29" s="56">
        <v>75453</v>
      </c>
      <c r="H29" s="56">
        <v>0</v>
      </c>
      <c r="I29" s="56">
        <f t="shared" si="12"/>
        <v>75453</v>
      </c>
      <c r="J29" s="56">
        <f t="shared" si="13"/>
        <v>750107</v>
      </c>
      <c r="K29" s="57">
        <f t="shared" si="14"/>
        <v>0.90860385677600664</v>
      </c>
      <c r="L29" s="57">
        <f t="shared" si="15"/>
        <v>-1</v>
      </c>
      <c r="M29" s="57">
        <f t="shared" si="16"/>
        <v>-0.63441542710402632</v>
      </c>
      <c r="R29" s="53"/>
      <c r="S29" s="53"/>
      <c r="T29" s="53"/>
      <c r="U29" s="53"/>
      <c r="V29" s="53"/>
    </row>
    <row r="30" spans="1:22" s="51" customFormat="1" x14ac:dyDescent="0.2">
      <c r="B30" s="51" t="s">
        <v>88</v>
      </c>
      <c r="C30" s="51" t="s">
        <v>89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2"/>
        <v>0</v>
      </c>
      <c r="J30" s="56">
        <f t="shared" si="13"/>
        <v>0</v>
      </c>
      <c r="K30" s="57" t="str">
        <f t="shared" si="14"/>
        <v>NA</v>
      </c>
      <c r="L30" s="57" t="str">
        <f t="shared" si="15"/>
        <v>NA</v>
      </c>
      <c r="M30" s="57" t="str">
        <f t="shared" si="16"/>
        <v>NA</v>
      </c>
      <c r="R30" s="53"/>
      <c r="S30" s="53"/>
      <c r="T30" s="53"/>
      <c r="U30" s="53"/>
      <c r="V30" s="53"/>
    </row>
    <row r="31" spans="1:22" s="51" customFormat="1" x14ac:dyDescent="0.2">
      <c r="A31" s="63" t="s">
        <v>90</v>
      </c>
      <c r="B31" s="63"/>
      <c r="C31" s="63"/>
      <c r="D31" s="64">
        <v>0</v>
      </c>
      <c r="E31" s="64">
        <v>9962715.1899999995</v>
      </c>
      <c r="F31" s="64">
        <v>1731776.87</v>
      </c>
      <c r="G31" s="64">
        <v>3818757.09</v>
      </c>
      <c r="H31" s="64">
        <v>0</v>
      </c>
      <c r="I31" s="64">
        <f t="shared" si="12"/>
        <v>3818757.09</v>
      </c>
      <c r="J31" s="64">
        <f t="shared" si="13"/>
        <v>6143958.0999999996</v>
      </c>
      <c r="K31" s="65">
        <f t="shared" si="14"/>
        <v>0.61669514613515719</v>
      </c>
      <c r="L31" s="65">
        <f t="shared" si="15"/>
        <v>-0.82617420683286635</v>
      </c>
      <c r="M31" s="65">
        <f t="shared" si="16"/>
        <v>0.53321941545937135</v>
      </c>
      <c r="R31" s="53"/>
      <c r="S31" s="53"/>
      <c r="T31" s="53"/>
      <c r="U31" s="53"/>
      <c r="V31" s="53"/>
    </row>
    <row r="32" spans="1:22" s="51" customFormat="1" x14ac:dyDescent="0.2">
      <c r="A32" s="51" t="s">
        <v>91</v>
      </c>
      <c r="B32" s="51" t="s">
        <v>448</v>
      </c>
      <c r="C32" s="51" t="s">
        <v>449</v>
      </c>
      <c r="D32" s="56">
        <v>683642.62</v>
      </c>
      <c r="E32" s="56">
        <v>683642.62</v>
      </c>
      <c r="F32" s="56">
        <v>0</v>
      </c>
      <c r="G32" s="56">
        <v>0</v>
      </c>
      <c r="H32" s="56">
        <v>0</v>
      </c>
      <c r="I32" s="56">
        <f t="shared" si="12"/>
        <v>0</v>
      </c>
      <c r="J32" s="56">
        <f t="shared" si="13"/>
        <v>683642.62</v>
      </c>
      <c r="K32" s="57">
        <f t="shared" si="14"/>
        <v>1</v>
      </c>
      <c r="L32" s="57">
        <f t="shared" si="15"/>
        <v>-1</v>
      </c>
      <c r="M32" s="57">
        <f t="shared" si="16"/>
        <v>-1</v>
      </c>
      <c r="R32" s="53"/>
      <c r="S32" s="53"/>
      <c r="T32" s="53"/>
      <c r="U32" s="53"/>
      <c r="V32" s="53"/>
    </row>
    <row r="33" spans="1:22" s="51" customFormat="1" x14ac:dyDescent="0.2">
      <c r="B33" s="51" t="s">
        <v>450</v>
      </c>
      <c r="C33" s="51" t="s">
        <v>451</v>
      </c>
      <c r="D33" s="56">
        <v>231830991.63000005</v>
      </c>
      <c r="E33" s="56">
        <v>438834824.56999987</v>
      </c>
      <c r="F33" s="56">
        <v>0</v>
      </c>
      <c r="G33" s="56">
        <v>137791.18</v>
      </c>
      <c r="H33" s="56">
        <v>0</v>
      </c>
      <c r="I33" s="56">
        <f t="shared" ref="I33:I39" si="22">SUM(G33:H33)</f>
        <v>137791.18</v>
      </c>
      <c r="J33" s="56">
        <f t="shared" ref="J33:J39" si="23">E33-I33</f>
        <v>438697033.38999987</v>
      </c>
      <c r="K33" s="57">
        <f t="shared" ref="K33:K39" si="24">IF(E33=0,"NA",J33/E33)</f>
        <v>0.99968600673354713</v>
      </c>
      <c r="L33" s="57">
        <f t="shared" ref="L33:L39" si="25">IF(E33=0,"NA",(  ( F33 - (E33/$L$6)) / (E33/$L$6)))</f>
        <v>-1</v>
      </c>
      <c r="M33" s="57">
        <f t="shared" ref="M33:M39" si="26">IF(E33=0,"NA",(  ( G33 - ($M$6*(E33/12))) / ($M$6*(E33/12))))</f>
        <v>-0.99874402693418851</v>
      </c>
      <c r="R33" s="53"/>
      <c r="S33" s="53"/>
      <c r="T33" s="53"/>
      <c r="U33" s="53"/>
      <c r="V33" s="53"/>
    </row>
    <row r="34" spans="1:22" s="51" customFormat="1" x14ac:dyDescent="0.2">
      <c r="B34" s="51" t="s">
        <v>452</v>
      </c>
      <c r="C34" s="51" t="s">
        <v>453</v>
      </c>
      <c r="D34" s="56">
        <v>5802487.04</v>
      </c>
      <c r="E34" s="56">
        <v>6306758.04</v>
      </c>
      <c r="F34" s="56">
        <v>73538.740000000005</v>
      </c>
      <c r="G34" s="56">
        <v>95385.12</v>
      </c>
      <c r="H34" s="56">
        <v>0</v>
      </c>
      <c r="I34" s="56">
        <f t="shared" si="22"/>
        <v>95385.12</v>
      </c>
      <c r="J34" s="56">
        <f t="shared" si="23"/>
        <v>6211372.9199999999</v>
      </c>
      <c r="K34" s="57">
        <f t="shared" si="24"/>
        <v>0.98487572863981321</v>
      </c>
      <c r="L34" s="57">
        <f t="shared" si="25"/>
        <v>-0.98833969219469209</v>
      </c>
      <c r="M34" s="57">
        <f t="shared" si="26"/>
        <v>-0.93950291455925261</v>
      </c>
      <c r="R34" s="53"/>
      <c r="S34" s="53"/>
      <c r="T34" s="53"/>
      <c r="U34" s="53"/>
      <c r="V34" s="53"/>
    </row>
    <row r="35" spans="1:22" s="51" customFormat="1" x14ac:dyDescent="0.2">
      <c r="B35" s="51" t="s">
        <v>92</v>
      </c>
      <c r="C35" s="51" t="s">
        <v>93</v>
      </c>
      <c r="D35" s="56">
        <v>358623123.68000001</v>
      </c>
      <c r="E35" s="56">
        <v>552778915.98000002</v>
      </c>
      <c r="F35" s="56">
        <v>0</v>
      </c>
      <c r="G35" s="56">
        <v>0</v>
      </c>
      <c r="H35" s="56">
        <v>0</v>
      </c>
      <c r="I35" s="56">
        <f t="shared" si="22"/>
        <v>0</v>
      </c>
      <c r="J35" s="56">
        <f t="shared" si="23"/>
        <v>552778915.98000002</v>
      </c>
      <c r="K35" s="57">
        <f t="shared" si="24"/>
        <v>1</v>
      </c>
      <c r="L35" s="57">
        <f t="shared" si="25"/>
        <v>-1</v>
      </c>
      <c r="M35" s="57">
        <f t="shared" si="26"/>
        <v>-1</v>
      </c>
      <c r="R35" s="53"/>
      <c r="S35" s="53"/>
      <c r="T35" s="53"/>
      <c r="U35" s="53"/>
      <c r="V35" s="53"/>
    </row>
    <row r="36" spans="1:22" s="51" customFormat="1" x14ac:dyDescent="0.2">
      <c r="B36" s="51" t="s">
        <v>454</v>
      </c>
      <c r="C36" s="51" t="s">
        <v>455</v>
      </c>
      <c r="D36" s="56">
        <v>30000</v>
      </c>
      <c r="E36" s="56">
        <v>804183</v>
      </c>
      <c r="F36" s="56">
        <v>0</v>
      </c>
      <c r="G36" s="56">
        <v>0</v>
      </c>
      <c r="H36" s="56">
        <v>0</v>
      </c>
      <c r="I36" s="56">
        <f t="shared" si="22"/>
        <v>0</v>
      </c>
      <c r="J36" s="56">
        <f t="shared" si="23"/>
        <v>804183</v>
      </c>
      <c r="K36" s="57">
        <f t="shared" si="24"/>
        <v>1</v>
      </c>
      <c r="L36" s="57">
        <f t="shared" si="25"/>
        <v>-1</v>
      </c>
      <c r="M36" s="57">
        <f t="shared" si="26"/>
        <v>-1</v>
      </c>
      <c r="R36" s="53"/>
      <c r="S36" s="53"/>
      <c r="T36" s="53"/>
      <c r="U36" s="53"/>
      <c r="V36" s="53"/>
    </row>
    <row r="37" spans="1:22" s="51" customFormat="1" x14ac:dyDescent="0.2">
      <c r="A37" s="63" t="s">
        <v>94</v>
      </c>
      <c r="B37" s="63"/>
      <c r="C37" s="63"/>
      <c r="D37" s="64">
        <v>596970244.97000003</v>
      </c>
      <c r="E37" s="64">
        <v>999408324.20999992</v>
      </c>
      <c r="F37" s="64">
        <v>73538.740000000005</v>
      </c>
      <c r="G37" s="64">
        <v>233176.3</v>
      </c>
      <c r="H37" s="64">
        <v>0</v>
      </c>
      <c r="I37" s="64">
        <f t="shared" si="22"/>
        <v>233176.3</v>
      </c>
      <c r="J37" s="64">
        <f t="shared" si="23"/>
        <v>999175147.90999997</v>
      </c>
      <c r="K37" s="65">
        <f t="shared" si="24"/>
        <v>0.99976668565354976</v>
      </c>
      <c r="L37" s="65">
        <f t="shared" si="25"/>
        <v>-0.99992641772314816</v>
      </c>
      <c r="M37" s="65">
        <f t="shared" si="26"/>
        <v>-0.99906674261419892</v>
      </c>
      <c r="R37" s="53"/>
      <c r="S37" s="53"/>
      <c r="T37" s="53"/>
      <c r="U37" s="53"/>
      <c r="V37" s="53"/>
    </row>
    <row r="38" spans="1:22" s="51" customFormat="1" x14ac:dyDescent="0.2">
      <c r="A38" s="51" t="s">
        <v>24</v>
      </c>
      <c r="B38" s="51" t="s">
        <v>25</v>
      </c>
      <c r="C38" s="51" t="s">
        <v>26</v>
      </c>
      <c r="D38" s="56">
        <v>474899.79999999981</v>
      </c>
      <c r="E38" s="56">
        <v>727121.15999999968</v>
      </c>
      <c r="F38" s="56">
        <v>15385.1</v>
      </c>
      <c r="G38" s="56">
        <v>1019036.13</v>
      </c>
      <c r="H38" s="56">
        <v>0</v>
      </c>
      <c r="I38" s="56">
        <f t="shared" si="22"/>
        <v>1019036.13</v>
      </c>
      <c r="J38" s="56">
        <f t="shared" si="23"/>
        <v>-291914.97000000032</v>
      </c>
      <c r="K38" s="57">
        <f t="shared" si="24"/>
        <v>-0.40146675142833205</v>
      </c>
      <c r="L38" s="57">
        <f t="shared" si="25"/>
        <v>-0.97884107787483454</v>
      </c>
      <c r="M38" s="57">
        <f t="shared" si="26"/>
        <v>4.6058670057133284</v>
      </c>
      <c r="R38" s="53"/>
      <c r="S38" s="53"/>
      <c r="T38" s="53"/>
      <c r="U38" s="53"/>
      <c r="V38" s="53"/>
    </row>
    <row r="39" spans="1:22" s="51" customFormat="1" x14ac:dyDescent="0.2">
      <c r="B39" s="51" t="s">
        <v>97</v>
      </c>
      <c r="C39" s="51" t="s">
        <v>98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22"/>
        <v>0</v>
      </c>
      <c r="J39" s="56">
        <f t="shared" si="23"/>
        <v>0</v>
      </c>
      <c r="K39" s="57" t="str">
        <f t="shared" si="24"/>
        <v>NA</v>
      </c>
      <c r="L39" s="57" t="str">
        <f t="shared" si="25"/>
        <v>NA</v>
      </c>
      <c r="M39" s="57" t="str">
        <f t="shared" si="26"/>
        <v>NA</v>
      </c>
      <c r="R39" s="53"/>
      <c r="S39" s="53"/>
      <c r="T39" s="53"/>
      <c r="U39" s="53"/>
      <c r="V39" s="53"/>
    </row>
    <row r="40" spans="1:22" s="51" customFormat="1" x14ac:dyDescent="0.2">
      <c r="A40" s="63" t="s">
        <v>27</v>
      </c>
      <c r="B40" s="63"/>
      <c r="C40" s="63"/>
      <c r="D40" s="64">
        <v>474899.79999999981</v>
      </c>
      <c r="E40" s="64">
        <v>727121.15999999968</v>
      </c>
      <c r="F40" s="64">
        <v>15385.1</v>
      </c>
      <c r="G40" s="64">
        <v>1019036.13</v>
      </c>
      <c r="H40" s="64">
        <v>0</v>
      </c>
      <c r="I40" s="64">
        <f t="shared" si="12"/>
        <v>1019036.13</v>
      </c>
      <c r="J40" s="64">
        <f t="shared" si="13"/>
        <v>-291914.97000000032</v>
      </c>
      <c r="K40" s="65">
        <f t="shared" si="14"/>
        <v>-0.40146675142833205</v>
      </c>
      <c r="L40" s="65">
        <f t="shared" si="15"/>
        <v>-0.97884107787483454</v>
      </c>
      <c r="M40" s="65">
        <f t="shared" si="16"/>
        <v>4.6058670057133284</v>
      </c>
      <c r="R40" s="53"/>
      <c r="S40" s="53"/>
      <c r="T40" s="53"/>
      <c r="U40" s="53"/>
      <c r="V40" s="53"/>
    </row>
    <row r="41" spans="1:22" s="13" customFormat="1" ht="15.75" x14ac:dyDescent="0.25">
      <c r="A41" s="23"/>
      <c r="B41" s="31"/>
      <c r="C41" s="23"/>
      <c r="D41" s="18"/>
      <c r="E41" s="18"/>
      <c r="F41" s="18"/>
      <c r="G41" s="18"/>
      <c r="H41" s="18"/>
      <c r="I41" s="18"/>
      <c r="J41" s="18"/>
      <c r="K41" s="37"/>
      <c r="L41" s="37"/>
      <c r="M41" s="37"/>
      <c r="N41" s="17"/>
    </row>
    <row r="42" spans="1:22" customFormat="1" ht="15.75" x14ac:dyDescent="0.25">
      <c r="A42" s="25" t="s">
        <v>12</v>
      </c>
      <c r="B42" s="32"/>
      <c r="C42" s="25"/>
      <c r="D42" s="6">
        <f>+D24+D26+D31+D37+D40</f>
        <v>597662610.34000003</v>
      </c>
      <c r="E42" s="6">
        <f t="shared" ref="E42:J42" si="27">+E24+E26+E31+E37+E40</f>
        <v>1018660161.8799999</v>
      </c>
      <c r="F42" s="6">
        <f t="shared" si="27"/>
        <v>3629705.1500000008</v>
      </c>
      <c r="G42" s="6">
        <f t="shared" si="27"/>
        <v>8111277.8999999985</v>
      </c>
      <c r="H42" s="6">
        <f t="shared" si="27"/>
        <v>0</v>
      </c>
      <c r="I42" s="6">
        <f t="shared" si="27"/>
        <v>8111277.8999999985</v>
      </c>
      <c r="J42" s="6">
        <f t="shared" si="27"/>
        <v>1010548883.9799999</v>
      </c>
      <c r="K42" s="38">
        <f t="shared" ref="K42" si="28">IF(E42=0,"NA",J42/E42)</f>
        <v>0.99203730723597738</v>
      </c>
      <c r="L42" s="38">
        <f t="shared" ref="L42" si="29">IF(E42=0,"NA",(  ( F42 - (E42/$L$6)) / (E42/$L$6)))</f>
        <v>-0.99643678501837052</v>
      </c>
      <c r="M42" s="38">
        <f t="shared" ref="M42" si="30">IF(E42=0,"NA",(  ( G42 - ($M$6*(E42/12))) / ($M$6*(E42/12))))</f>
        <v>-0.96814922894390942</v>
      </c>
      <c r="N42" s="13"/>
      <c r="O42" s="17"/>
      <c r="P42" s="17"/>
      <c r="Q42" s="17"/>
      <c r="R42" s="17"/>
      <c r="S42" s="17"/>
      <c r="T42" s="17"/>
      <c r="U42" s="17"/>
      <c r="V42" s="17"/>
    </row>
    <row r="43" spans="1:22" x14ac:dyDescent="0.2">
      <c r="A43" s="21"/>
      <c r="B43" s="34"/>
      <c r="C43" s="21"/>
      <c r="D43" s="5"/>
      <c r="E43" s="5"/>
      <c r="F43" s="5"/>
      <c r="G43" s="5"/>
      <c r="H43" s="5"/>
      <c r="I43" s="5"/>
      <c r="J43" s="5"/>
      <c r="K43" s="40"/>
      <c r="L43" s="40"/>
      <c r="M43" s="40"/>
      <c r="N43"/>
    </row>
    <row r="44" spans="1:22" s="51" customFormat="1" x14ac:dyDescent="0.2">
      <c r="A44" s="51" t="s">
        <v>101</v>
      </c>
      <c r="B44" s="51" t="s">
        <v>102</v>
      </c>
      <c r="C44" s="51" t="s">
        <v>103</v>
      </c>
      <c r="D44" s="56">
        <v>488995.49999999988</v>
      </c>
      <c r="E44" s="56">
        <v>11143649.940000001</v>
      </c>
      <c r="F44" s="56">
        <v>1672828.8799999992</v>
      </c>
      <c r="G44" s="56">
        <v>1986430.6899999985</v>
      </c>
      <c r="H44" s="56">
        <v>0</v>
      </c>
      <c r="I44" s="56">
        <f t="shared" ref="I44" si="31">SUM(G44:H44)</f>
        <v>1986430.6899999985</v>
      </c>
      <c r="J44" s="56">
        <f t="shared" ref="J44" si="32">E44-I44</f>
        <v>9157219.2500000037</v>
      </c>
      <c r="K44" s="57">
        <f t="shared" ref="K44" si="33">IF(E44=0,"NA",J44/E44)</f>
        <v>0.82174326179524648</v>
      </c>
      <c r="L44" s="57">
        <f t="shared" ref="L44" si="34">IF(E44=0,"NA",(  ( F44 - (E44/$L$6)) / (E44/$L$6)))</f>
        <v>-0.84988501173252051</v>
      </c>
      <c r="M44" s="57">
        <f t="shared" ref="M44" si="35">IF(E44=0,"NA",(  ( G44 - ($M$6*(E44/12))) / ($M$6*(E44/12))))</f>
        <v>-0.28697304718098554</v>
      </c>
      <c r="R44" s="53"/>
      <c r="S44" s="53"/>
      <c r="T44" s="53"/>
      <c r="U44" s="53"/>
      <c r="V44" s="53"/>
    </row>
    <row r="45" spans="1:22" s="51" customFormat="1" x14ac:dyDescent="0.2">
      <c r="B45" s="51" t="s">
        <v>456</v>
      </c>
      <c r="C45" s="51" t="s">
        <v>457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ref="I45:I127" si="36">SUM(G45:H45)</f>
        <v>0</v>
      </c>
      <c r="J45" s="56">
        <f t="shared" ref="J45:J127" si="37">E45-I45</f>
        <v>0</v>
      </c>
      <c r="K45" s="57" t="str">
        <f t="shared" ref="K45:K127" si="38">IF(E45=0,"NA",J45/E45)</f>
        <v>NA</v>
      </c>
      <c r="L45" s="57" t="str">
        <f t="shared" ref="L45:L127" si="39">IF(E45=0,"NA",(  ( F45 - (E45/$L$6)) / (E45/$L$6)))</f>
        <v>NA</v>
      </c>
      <c r="M45" s="57" t="str">
        <f t="shared" ref="M45:M127" si="40">IF(E45=0,"NA",(  ( G45 - ($M$6*(E45/12))) / ($M$6*(E45/12))))</f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104</v>
      </c>
      <c r="C46" s="51" t="s">
        <v>105</v>
      </c>
      <c r="D46" s="56">
        <v>159858.99</v>
      </c>
      <c r="E46" s="56">
        <v>874357.24</v>
      </c>
      <c r="F46" s="56">
        <v>243750</v>
      </c>
      <c r="G46" s="56">
        <v>735300.77</v>
      </c>
      <c r="H46" s="56">
        <v>0</v>
      </c>
      <c r="I46" s="56">
        <f t="shared" si="36"/>
        <v>735300.77</v>
      </c>
      <c r="J46" s="56">
        <f t="shared" si="37"/>
        <v>139056.46999999997</v>
      </c>
      <c r="K46" s="57">
        <f t="shared" si="38"/>
        <v>0.15903850696083899</v>
      </c>
      <c r="L46" s="57">
        <f t="shared" si="39"/>
        <v>-0.72122378720167057</v>
      </c>
      <c r="M46" s="57">
        <f t="shared" si="40"/>
        <v>2.363845972156644</v>
      </c>
      <c r="R46" s="53"/>
      <c r="S46" s="53"/>
      <c r="T46" s="53"/>
      <c r="U46" s="53"/>
      <c r="V46" s="53"/>
    </row>
    <row r="47" spans="1:22" s="51" customFormat="1" x14ac:dyDescent="0.2">
      <c r="B47" s="51" t="s">
        <v>106</v>
      </c>
      <c r="C47" s="51" t="s">
        <v>105</v>
      </c>
      <c r="D47" s="56">
        <v>0</v>
      </c>
      <c r="E47" s="56">
        <v>17500</v>
      </c>
      <c r="F47" s="56">
        <v>0</v>
      </c>
      <c r="G47" s="56">
        <v>0</v>
      </c>
      <c r="H47" s="56">
        <v>0</v>
      </c>
      <c r="I47" s="56">
        <f t="shared" si="36"/>
        <v>0</v>
      </c>
      <c r="J47" s="56">
        <f t="shared" si="37"/>
        <v>17500</v>
      </c>
      <c r="K47" s="57">
        <f t="shared" si="38"/>
        <v>1</v>
      </c>
      <c r="L47" s="57">
        <f t="shared" si="39"/>
        <v>-1</v>
      </c>
      <c r="M47" s="57">
        <f t="shared" si="4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107</v>
      </c>
      <c r="C48" s="51" t="s">
        <v>108</v>
      </c>
      <c r="D48" s="56">
        <v>-350477.82</v>
      </c>
      <c r="E48" s="56">
        <v>-317155.82</v>
      </c>
      <c r="F48" s="56">
        <v>0</v>
      </c>
      <c r="G48" s="56">
        <v>0</v>
      </c>
      <c r="H48" s="56">
        <v>0</v>
      </c>
      <c r="I48" s="56">
        <f t="shared" si="36"/>
        <v>0</v>
      </c>
      <c r="J48" s="56">
        <f t="shared" si="37"/>
        <v>-317155.82</v>
      </c>
      <c r="K48" s="57">
        <f t="shared" si="38"/>
        <v>1</v>
      </c>
      <c r="L48" s="57">
        <f t="shared" si="39"/>
        <v>-1</v>
      </c>
      <c r="M48" s="57">
        <f t="shared" si="40"/>
        <v>-1</v>
      </c>
      <c r="R48" s="53"/>
      <c r="S48" s="53"/>
      <c r="T48" s="53"/>
      <c r="U48" s="53"/>
      <c r="V48" s="53"/>
    </row>
    <row r="49" spans="2:22" s="51" customFormat="1" x14ac:dyDescent="0.2">
      <c r="B49" s="51" t="s">
        <v>109</v>
      </c>
      <c r="C49" s="51" t="s">
        <v>110</v>
      </c>
      <c r="D49" s="56">
        <v>138500</v>
      </c>
      <c r="E49" s="56">
        <v>-2880</v>
      </c>
      <c r="F49" s="56">
        <v>0</v>
      </c>
      <c r="G49" s="56">
        <v>0</v>
      </c>
      <c r="H49" s="56">
        <v>0</v>
      </c>
      <c r="I49" s="56">
        <f t="shared" si="36"/>
        <v>0</v>
      </c>
      <c r="J49" s="56">
        <f t="shared" si="37"/>
        <v>-2880</v>
      </c>
      <c r="K49" s="57">
        <f t="shared" si="38"/>
        <v>1</v>
      </c>
      <c r="L49" s="57">
        <f t="shared" si="39"/>
        <v>-1</v>
      </c>
      <c r="M49" s="57">
        <f t="shared" si="40"/>
        <v>-1</v>
      </c>
      <c r="R49" s="53"/>
      <c r="S49" s="53"/>
      <c r="T49" s="53"/>
      <c r="U49" s="53"/>
      <c r="V49" s="53"/>
    </row>
    <row r="50" spans="2:22" s="51" customFormat="1" x14ac:dyDescent="0.2">
      <c r="B50" s="51" t="s">
        <v>111</v>
      </c>
      <c r="C50" s="51" t="s">
        <v>112</v>
      </c>
      <c r="D50" s="56">
        <v>4584778.66</v>
      </c>
      <c r="E50" s="56">
        <v>8907799.3099999987</v>
      </c>
      <c r="F50" s="56">
        <v>58221.19</v>
      </c>
      <c r="G50" s="56">
        <v>61292.44</v>
      </c>
      <c r="H50" s="56">
        <v>0</v>
      </c>
      <c r="I50" s="56">
        <f t="shared" ref="I50:I66" si="41">SUM(G50:H50)</f>
        <v>61292.44</v>
      </c>
      <c r="J50" s="56">
        <f t="shared" ref="J50:J66" si="42">E50-I50</f>
        <v>8846506.8699999992</v>
      </c>
      <c r="K50" s="57">
        <f t="shared" ref="K50:K66" si="43">IF(E50=0,"NA",J50/E50)</f>
        <v>0.99311923878536512</v>
      </c>
      <c r="L50" s="57">
        <f t="shared" ref="L50:L66" si="44">IF(E50=0,"NA",(  ( F50 - (E50/$L$6)) / (E50/$L$6)))</f>
        <v>-0.993464020913152</v>
      </c>
      <c r="M50" s="57">
        <f t="shared" ref="M50:M66" si="45">IF(E50=0,"NA",(  ( G50 - ($M$6*(E50/12))) / ($M$6*(E50/12))))</f>
        <v>-0.97247695514146015</v>
      </c>
      <c r="R50" s="53"/>
      <c r="S50" s="53"/>
      <c r="T50" s="53"/>
      <c r="U50" s="53"/>
      <c r="V50" s="53"/>
    </row>
    <row r="51" spans="2:22" s="51" customFormat="1" x14ac:dyDescent="0.2">
      <c r="B51" s="51" t="s">
        <v>113</v>
      </c>
      <c r="C51" s="51" t="s">
        <v>114</v>
      </c>
      <c r="D51" s="56">
        <v>0</v>
      </c>
      <c r="E51" s="56">
        <v>110000</v>
      </c>
      <c r="F51" s="56">
        <v>10114.16</v>
      </c>
      <c r="G51" s="56">
        <v>10217.27</v>
      </c>
      <c r="H51" s="56">
        <v>0</v>
      </c>
      <c r="I51" s="56">
        <f t="shared" si="41"/>
        <v>10217.27</v>
      </c>
      <c r="J51" s="56">
        <f t="shared" si="42"/>
        <v>99782.73</v>
      </c>
      <c r="K51" s="57">
        <f t="shared" si="43"/>
        <v>0.90711572727272727</v>
      </c>
      <c r="L51" s="57">
        <f t="shared" si="44"/>
        <v>-0.90805309090909092</v>
      </c>
      <c r="M51" s="57">
        <f t="shared" si="45"/>
        <v>-0.62846290909090907</v>
      </c>
      <c r="R51" s="53"/>
      <c r="S51" s="53"/>
      <c r="T51" s="53"/>
      <c r="U51" s="53"/>
      <c r="V51" s="53"/>
    </row>
    <row r="52" spans="2:22" s="51" customFormat="1" x14ac:dyDescent="0.2">
      <c r="B52" s="51" t="s">
        <v>115</v>
      </c>
      <c r="C52" s="51" t="s">
        <v>116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41"/>
        <v>0</v>
      </c>
      <c r="J52" s="56">
        <f t="shared" si="42"/>
        <v>0</v>
      </c>
      <c r="K52" s="57" t="str">
        <f t="shared" si="43"/>
        <v>NA</v>
      </c>
      <c r="L52" s="57" t="str">
        <f t="shared" si="44"/>
        <v>NA</v>
      </c>
      <c r="M52" s="57" t="str">
        <f t="shared" si="45"/>
        <v>NA</v>
      </c>
      <c r="R52" s="53"/>
      <c r="S52" s="53"/>
      <c r="T52" s="53"/>
      <c r="U52" s="53"/>
      <c r="V52" s="53"/>
    </row>
    <row r="53" spans="2:22" s="51" customFormat="1" x14ac:dyDescent="0.2">
      <c r="B53" s="51" t="s">
        <v>117</v>
      </c>
      <c r="C53" s="51" t="s">
        <v>118</v>
      </c>
      <c r="D53" s="56">
        <v>6281227.0199999996</v>
      </c>
      <c r="E53" s="56">
        <v>8982631.0300000068</v>
      </c>
      <c r="F53" s="56">
        <v>773621.4700000002</v>
      </c>
      <c r="G53" s="56">
        <v>787134.97000000009</v>
      </c>
      <c r="H53" s="56">
        <v>0</v>
      </c>
      <c r="I53" s="56">
        <f t="shared" si="41"/>
        <v>787134.97000000009</v>
      </c>
      <c r="J53" s="56">
        <f t="shared" si="42"/>
        <v>8195496.060000007</v>
      </c>
      <c r="K53" s="57">
        <f t="shared" si="43"/>
        <v>0.91237144580789942</v>
      </c>
      <c r="L53" s="57">
        <f t="shared" si="44"/>
        <v>-0.91387584913414843</v>
      </c>
      <c r="M53" s="57">
        <f t="shared" si="45"/>
        <v>-0.64948578323159756</v>
      </c>
      <c r="R53" s="53"/>
      <c r="S53" s="53"/>
      <c r="T53" s="53"/>
      <c r="U53" s="53"/>
      <c r="V53" s="53"/>
    </row>
    <row r="54" spans="2:22" s="51" customFormat="1" x14ac:dyDescent="0.2">
      <c r="B54" s="51" t="s">
        <v>121</v>
      </c>
      <c r="C54" s="51" t="s">
        <v>122</v>
      </c>
      <c r="D54" s="56">
        <v>-41519.549999999967</v>
      </c>
      <c r="E54" s="56">
        <v>-224240.13999999998</v>
      </c>
      <c r="F54" s="56">
        <v>26591.66</v>
      </c>
      <c r="G54" s="56">
        <v>26909.18</v>
      </c>
      <c r="H54" s="56">
        <v>0</v>
      </c>
      <c r="I54" s="56">
        <f t="shared" si="41"/>
        <v>26909.18</v>
      </c>
      <c r="J54" s="56">
        <f t="shared" si="42"/>
        <v>-251149.31999999998</v>
      </c>
      <c r="K54" s="57">
        <f t="shared" si="43"/>
        <v>1.1200016196921747</v>
      </c>
      <c r="L54" s="57">
        <f t="shared" si="44"/>
        <v>-1.1185856377007257</v>
      </c>
      <c r="M54" s="57">
        <f t="shared" si="45"/>
        <v>-1.4800064787686984</v>
      </c>
      <c r="R54" s="53"/>
      <c r="S54" s="53"/>
      <c r="T54" s="53"/>
      <c r="U54" s="53"/>
      <c r="V54" s="53"/>
    </row>
    <row r="55" spans="2:22" s="51" customFormat="1" x14ac:dyDescent="0.2">
      <c r="B55" s="51" t="s">
        <v>123</v>
      </c>
      <c r="C55" s="51" t="s">
        <v>124</v>
      </c>
      <c r="D55" s="56">
        <v>132918.56</v>
      </c>
      <c r="E55" s="56">
        <v>9312</v>
      </c>
      <c r="F55" s="56">
        <v>16714.93</v>
      </c>
      <c r="G55" s="56">
        <v>16855.919999999998</v>
      </c>
      <c r="H55" s="56">
        <v>0</v>
      </c>
      <c r="I55" s="56">
        <f t="shared" si="41"/>
        <v>16855.919999999998</v>
      </c>
      <c r="J55" s="56">
        <f t="shared" si="42"/>
        <v>-7543.9199999999983</v>
      </c>
      <c r="K55" s="57">
        <f t="shared" si="43"/>
        <v>-0.81012886597938127</v>
      </c>
      <c r="L55" s="57">
        <f t="shared" si="44"/>
        <v>0.79498818728522336</v>
      </c>
      <c r="M55" s="57">
        <f t="shared" si="45"/>
        <v>6.2405154639175251</v>
      </c>
      <c r="R55" s="53"/>
      <c r="S55" s="53"/>
      <c r="T55" s="53"/>
      <c r="U55" s="53"/>
      <c r="V55" s="53"/>
    </row>
    <row r="56" spans="2:22" s="51" customFormat="1" x14ac:dyDescent="0.2">
      <c r="B56" s="51" t="s">
        <v>125</v>
      </c>
      <c r="C56" s="51" t="s">
        <v>126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41"/>
        <v>0</v>
      </c>
      <c r="J56" s="56">
        <f t="shared" si="42"/>
        <v>0</v>
      </c>
      <c r="K56" s="57" t="str">
        <f t="shared" si="43"/>
        <v>NA</v>
      </c>
      <c r="L56" s="57" t="str">
        <f t="shared" si="44"/>
        <v>NA</v>
      </c>
      <c r="M56" s="57" t="str">
        <f t="shared" si="45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127</v>
      </c>
      <c r="C57" s="51" t="s">
        <v>128</v>
      </c>
      <c r="D57" s="56">
        <v>389336.99</v>
      </c>
      <c r="E57" s="56">
        <v>408836.99</v>
      </c>
      <c r="F57" s="56">
        <v>9194.08</v>
      </c>
      <c r="G57" s="56">
        <v>9194.08</v>
      </c>
      <c r="H57" s="56">
        <v>0</v>
      </c>
      <c r="I57" s="56">
        <f t="shared" si="41"/>
        <v>9194.08</v>
      </c>
      <c r="J57" s="56">
        <f t="shared" si="42"/>
        <v>399642.91</v>
      </c>
      <c r="K57" s="57">
        <f t="shared" si="43"/>
        <v>0.97751162388706558</v>
      </c>
      <c r="L57" s="57">
        <f t="shared" si="44"/>
        <v>-0.97751162388706558</v>
      </c>
      <c r="M57" s="57">
        <f t="shared" si="45"/>
        <v>-0.91004649554826234</v>
      </c>
      <c r="R57" s="53"/>
      <c r="S57" s="53"/>
      <c r="T57" s="53"/>
      <c r="U57" s="53"/>
      <c r="V57" s="53"/>
    </row>
    <row r="58" spans="2:22" s="51" customFormat="1" x14ac:dyDescent="0.2">
      <c r="B58" s="51" t="s">
        <v>133</v>
      </c>
      <c r="C58" s="51" t="s">
        <v>134</v>
      </c>
      <c r="D58" s="56">
        <v>0</v>
      </c>
      <c r="E58" s="56">
        <v>1500</v>
      </c>
      <c r="F58" s="56">
        <v>0</v>
      </c>
      <c r="G58" s="56">
        <v>0</v>
      </c>
      <c r="H58" s="56">
        <v>0</v>
      </c>
      <c r="I58" s="56">
        <f t="shared" si="41"/>
        <v>0</v>
      </c>
      <c r="J58" s="56">
        <f t="shared" si="42"/>
        <v>1500</v>
      </c>
      <c r="K58" s="57">
        <f t="shared" si="43"/>
        <v>1</v>
      </c>
      <c r="L58" s="57">
        <f t="shared" si="44"/>
        <v>-1</v>
      </c>
      <c r="M58" s="57">
        <f t="shared" si="45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135</v>
      </c>
      <c r="C59" s="51" t="s">
        <v>136</v>
      </c>
      <c r="D59" s="56">
        <v>0</v>
      </c>
      <c r="E59" s="56">
        <v>1000</v>
      </c>
      <c r="F59" s="56">
        <v>0</v>
      </c>
      <c r="G59" s="56">
        <v>0</v>
      </c>
      <c r="H59" s="56">
        <v>0</v>
      </c>
      <c r="I59" s="56">
        <f t="shared" si="41"/>
        <v>0</v>
      </c>
      <c r="J59" s="56">
        <f t="shared" si="42"/>
        <v>1000</v>
      </c>
      <c r="K59" s="57">
        <f t="shared" si="43"/>
        <v>1</v>
      </c>
      <c r="L59" s="57">
        <f t="shared" si="44"/>
        <v>-1</v>
      </c>
      <c r="M59" s="57">
        <f t="shared" si="45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139</v>
      </c>
      <c r="C60" s="51" t="s">
        <v>140</v>
      </c>
      <c r="D60" s="56">
        <v>0</v>
      </c>
      <c r="E60" s="56">
        <v>0</v>
      </c>
      <c r="F60" s="56">
        <v>425746.73000000004</v>
      </c>
      <c r="G60" s="56">
        <v>519909.97000000009</v>
      </c>
      <c r="H60" s="56">
        <v>0</v>
      </c>
      <c r="I60" s="56">
        <f t="shared" si="41"/>
        <v>519909.97000000009</v>
      </c>
      <c r="J60" s="56">
        <f t="shared" si="42"/>
        <v>-519909.97000000009</v>
      </c>
      <c r="K60" s="57" t="str">
        <f t="shared" si="43"/>
        <v>NA</v>
      </c>
      <c r="L60" s="57" t="str">
        <f t="shared" si="44"/>
        <v>NA</v>
      </c>
      <c r="M60" s="57" t="str">
        <f t="shared" si="45"/>
        <v>NA</v>
      </c>
      <c r="R60" s="53"/>
      <c r="S60" s="53"/>
      <c r="T60" s="53"/>
      <c r="U60" s="53"/>
      <c r="V60" s="53"/>
    </row>
    <row r="61" spans="2:22" s="51" customFormat="1" x14ac:dyDescent="0.2">
      <c r="B61" s="51" t="s">
        <v>141</v>
      </c>
      <c r="C61" s="51" t="s">
        <v>142</v>
      </c>
      <c r="D61" s="56">
        <v>28451145.469999999</v>
      </c>
      <c r="E61" s="56">
        <v>83016672.410000011</v>
      </c>
      <c r="F61" s="56">
        <v>507664.05000000005</v>
      </c>
      <c r="G61" s="56">
        <v>570440.98</v>
      </c>
      <c r="H61" s="56">
        <v>0</v>
      </c>
      <c r="I61" s="56">
        <f t="shared" si="41"/>
        <v>570440.98</v>
      </c>
      <c r="J61" s="56">
        <f t="shared" si="42"/>
        <v>82446231.430000007</v>
      </c>
      <c r="K61" s="57">
        <f t="shared" si="43"/>
        <v>0.99312859738363479</v>
      </c>
      <c r="L61" s="57">
        <f t="shared" si="44"/>
        <v>-0.99388479403880747</v>
      </c>
      <c r="M61" s="57">
        <f t="shared" si="45"/>
        <v>-0.9725143895345395</v>
      </c>
      <c r="R61" s="53"/>
      <c r="S61" s="53"/>
      <c r="T61" s="53"/>
      <c r="U61" s="53"/>
      <c r="V61" s="53"/>
    </row>
    <row r="62" spans="2:22" s="51" customFormat="1" x14ac:dyDescent="0.2">
      <c r="B62" s="51" t="s">
        <v>143</v>
      </c>
      <c r="C62" s="51" t="s">
        <v>144</v>
      </c>
      <c r="D62" s="56">
        <v>5300</v>
      </c>
      <c r="E62" s="56">
        <v>3198913.2</v>
      </c>
      <c r="F62" s="56">
        <v>29092.91</v>
      </c>
      <c r="G62" s="56">
        <v>42912.909999999996</v>
      </c>
      <c r="H62" s="56">
        <v>10329.549999999999</v>
      </c>
      <c r="I62" s="56">
        <f t="shared" si="41"/>
        <v>53242.459999999992</v>
      </c>
      <c r="J62" s="56">
        <f t="shared" si="42"/>
        <v>3145670.74</v>
      </c>
      <c r="K62" s="57">
        <f t="shared" si="43"/>
        <v>0.9833560785581803</v>
      </c>
      <c r="L62" s="57">
        <f t="shared" si="44"/>
        <v>-0.99090537686361724</v>
      </c>
      <c r="M62" s="57">
        <f t="shared" si="45"/>
        <v>-0.94634063843932992</v>
      </c>
      <c r="R62" s="53"/>
      <c r="S62" s="53"/>
      <c r="T62" s="53"/>
      <c r="U62" s="53"/>
      <c r="V62" s="53"/>
    </row>
    <row r="63" spans="2:22" s="51" customFormat="1" x14ac:dyDescent="0.2">
      <c r="B63" s="51" t="s">
        <v>145</v>
      </c>
      <c r="C63" s="51" t="s">
        <v>146</v>
      </c>
      <c r="D63" s="56">
        <v>4373323</v>
      </c>
      <c r="E63" s="56">
        <v>4373323</v>
      </c>
      <c r="F63" s="56">
        <v>0</v>
      </c>
      <c r="G63" s="56">
        <v>0</v>
      </c>
      <c r="H63" s="56">
        <v>0</v>
      </c>
      <c r="I63" s="56">
        <f t="shared" si="41"/>
        <v>0</v>
      </c>
      <c r="J63" s="56">
        <f t="shared" si="42"/>
        <v>4373323</v>
      </c>
      <c r="K63" s="57">
        <f t="shared" si="43"/>
        <v>1</v>
      </c>
      <c r="L63" s="57">
        <f t="shared" si="44"/>
        <v>-1</v>
      </c>
      <c r="M63" s="57">
        <f t="shared" si="45"/>
        <v>-1</v>
      </c>
      <c r="R63" s="53"/>
      <c r="S63" s="53"/>
      <c r="T63" s="53"/>
      <c r="U63" s="53"/>
      <c r="V63" s="53"/>
    </row>
    <row r="64" spans="2:22" s="51" customFormat="1" x14ac:dyDescent="0.2">
      <c r="B64" s="51" t="s">
        <v>147</v>
      </c>
      <c r="C64" s="51" t="s">
        <v>148</v>
      </c>
      <c r="D64" s="56">
        <v>2345909.1500000004</v>
      </c>
      <c r="E64" s="56">
        <v>5756744.0299999947</v>
      </c>
      <c r="F64" s="56">
        <v>490444.60999999987</v>
      </c>
      <c r="G64" s="56">
        <v>508034.38999999984</v>
      </c>
      <c r="H64" s="56">
        <v>0</v>
      </c>
      <c r="I64" s="56">
        <f t="shared" si="41"/>
        <v>508034.38999999984</v>
      </c>
      <c r="J64" s="56">
        <f t="shared" si="42"/>
        <v>5248709.639999995</v>
      </c>
      <c r="K64" s="57">
        <f t="shared" si="43"/>
        <v>0.91174969959538044</v>
      </c>
      <c r="L64" s="57">
        <f t="shared" si="44"/>
        <v>-0.91480520804049004</v>
      </c>
      <c r="M64" s="57">
        <f t="shared" si="45"/>
        <v>-0.64699879838152163</v>
      </c>
      <c r="R64" s="53"/>
      <c r="S64" s="53"/>
      <c r="T64" s="53"/>
      <c r="U64" s="53"/>
      <c r="V64" s="53"/>
    </row>
    <row r="65" spans="2:22" s="51" customFormat="1" x14ac:dyDescent="0.2">
      <c r="B65" s="51" t="s">
        <v>149</v>
      </c>
      <c r="C65" s="51" t="s">
        <v>150</v>
      </c>
      <c r="D65" s="56">
        <v>0</v>
      </c>
      <c r="E65" s="56">
        <v>87815.14</v>
      </c>
      <c r="F65" s="56">
        <v>82868.00999999998</v>
      </c>
      <c r="G65" s="56">
        <v>194819.49</v>
      </c>
      <c r="H65" s="56">
        <v>0</v>
      </c>
      <c r="I65" s="56">
        <f t="shared" si="41"/>
        <v>194819.49</v>
      </c>
      <c r="J65" s="56">
        <f t="shared" si="42"/>
        <v>-107004.34999999999</v>
      </c>
      <c r="K65" s="57">
        <f t="shared" si="43"/>
        <v>-1.2185182418430351</v>
      </c>
      <c r="L65" s="57">
        <f t="shared" si="44"/>
        <v>-5.6335729806956059E-2</v>
      </c>
      <c r="M65" s="57">
        <f t="shared" si="45"/>
        <v>7.8740729673721406</v>
      </c>
      <c r="R65" s="53"/>
      <c r="S65" s="53"/>
      <c r="T65" s="53"/>
      <c r="U65" s="53"/>
      <c r="V65" s="53"/>
    </row>
    <row r="66" spans="2:22" s="51" customFormat="1" x14ac:dyDescent="0.2">
      <c r="B66" s="51" t="s">
        <v>151</v>
      </c>
      <c r="C66" s="51" t="s">
        <v>152</v>
      </c>
      <c r="D66" s="56">
        <v>137107.00000000017</v>
      </c>
      <c r="E66" s="56">
        <v>4299632.1700000009</v>
      </c>
      <c r="F66" s="56">
        <v>390587.86000000004</v>
      </c>
      <c r="G66" s="56">
        <v>456349.53000000009</v>
      </c>
      <c r="H66" s="56">
        <v>0</v>
      </c>
      <c r="I66" s="56">
        <f t="shared" si="41"/>
        <v>456349.53000000009</v>
      </c>
      <c r="J66" s="56">
        <f t="shared" si="42"/>
        <v>3843282.6400000006</v>
      </c>
      <c r="K66" s="57">
        <f t="shared" si="43"/>
        <v>0.8938631231796742</v>
      </c>
      <c r="L66" s="57">
        <f t="shared" si="44"/>
        <v>-0.90915784314638248</v>
      </c>
      <c r="M66" s="57">
        <f t="shared" si="45"/>
        <v>-0.57545249271869692</v>
      </c>
      <c r="R66" s="53"/>
      <c r="S66" s="53"/>
      <c r="T66" s="53"/>
      <c r="U66" s="53"/>
      <c r="V66" s="53"/>
    </row>
    <row r="67" spans="2:22" s="51" customFormat="1" x14ac:dyDescent="0.2">
      <c r="B67" s="51" t="s">
        <v>153</v>
      </c>
      <c r="C67" s="51" t="s">
        <v>154</v>
      </c>
      <c r="D67" s="56">
        <v>0</v>
      </c>
      <c r="E67" s="56">
        <v>0</v>
      </c>
      <c r="F67" s="56">
        <v>729.2</v>
      </c>
      <c r="G67" s="56">
        <v>729.2</v>
      </c>
      <c r="H67" s="56">
        <v>0</v>
      </c>
      <c r="I67" s="56">
        <f t="shared" si="36"/>
        <v>729.2</v>
      </c>
      <c r="J67" s="56">
        <f t="shared" si="37"/>
        <v>-729.2</v>
      </c>
      <c r="K67" s="57" t="str">
        <f t="shared" si="38"/>
        <v>NA</v>
      </c>
      <c r="L67" s="57" t="str">
        <f t="shared" si="39"/>
        <v>NA</v>
      </c>
      <c r="M67" s="57" t="str">
        <f t="shared" si="40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165</v>
      </c>
      <c r="C68" s="51" t="s">
        <v>166</v>
      </c>
      <c r="D68" s="56">
        <v>0</v>
      </c>
      <c r="E68" s="56">
        <v>0</v>
      </c>
      <c r="F68" s="56">
        <v>733.6400000000001</v>
      </c>
      <c r="G68" s="56">
        <v>840.29000000000008</v>
      </c>
      <c r="H68" s="56">
        <v>0</v>
      </c>
      <c r="I68" s="56">
        <f t="shared" si="36"/>
        <v>840.29000000000008</v>
      </c>
      <c r="J68" s="56">
        <f t="shared" si="37"/>
        <v>-840.29000000000008</v>
      </c>
      <c r="K68" s="57" t="str">
        <f t="shared" si="38"/>
        <v>NA</v>
      </c>
      <c r="L68" s="57" t="str">
        <f t="shared" si="39"/>
        <v>NA</v>
      </c>
      <c r="M68" s="57" t="str">
        <f t="shared" si="40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167</v>
      </c>
      <c r="C69" s="51" t="s">
        <v>168</v>
      </c>
      <c r="D69" s="56">
        <v>666121.91999999969</v>
      </c>
      <c r="E69" s="56">
        <v>4408940.5000000019</v>
      </c>
      <c r="F69" s="56">
        <v>25726.119999999992</v>
      </c>
      <c r="G69" s="56">
        <v>30997.039999999997</v>
      </c>
      <c r="H69" s="56">
        <v>0</v>
      </c>
      <c r="I69" s="56">
        <f t="shared" si="36"/>
        <v>30997.039999999997</v>
      </c>
      <c r="J69" s="56">
        <f t="shared" si="37"/>
        <v>4377943.4600000018</v>
      </c>
      <c r="K69" s="57">
        <f t="shared" si="38"/>
        <v>0.99296950367100667</v>
      </c>
      <c r="L69" s="57">
        <f t="shared" si="39"/>
        <v>-0.99416501084557618</v>
      </c>
      <c r="M69" s="57">
        <f t="shared" si="40"/>
        <v>-0.97187801468402668</v>
      </c>
      <c r="R69" s="53"/>
      <c r="S69" s="53"/>
      <c r="T69" s="53"/>
      <c r="U69" s="53"/>
      <c r="V69" s="53"/>
    </row>
    <row r="70" spans="2:22" s="51" customFormat="1" x14ac:dyDescent="0.2">
      <c r="B70" s="51" t="s">
        <v>169</v>
      </c>
      <c r="C70" s="51" t="s">
        <v>170</v>
      </c>
      <c r="D70" s="56">
        <v>36724616.019999996</v>
      </c>
      <c r="E70" s="56">
        <v>9287256.7199999969</v>
      </c>
      <c r="F70" s="56">
        <v>131171.41</v>
      </c>
      <c r="G70" s="56">
        <v>200656.41</v>
      </c>
      <c r="H70" s="56">
        <v>650531.39</v>
      </c>
      <c r="I70" s="56">
        <f t="shared" si="36"/>
        <v>851187.8</v>
      </c>
      <c r="J70" s="56">
        <f t="shared" si="37"/>
        <v>8436068.9199999962</v>
      </c>
      <c r="K70" s="57">
        <f t="shared" si="38"/>
        <v>0.9083488455566241</v>
      </c>
      <c r="L70" s="57">
        <f t="shared" si="39"/>
        <v>-0.98587619423531991</v>
      </c>
      <c r="M70" s="57">
        <f t="shared" si="40"/>
        <v>-0.91357774806939962</v>
      </c>
      <c r="R70" s="53"/>
      <c r="S70" s="53"/>
      <c r="T70" s="53"/>
      <c r="U70" s="53"/>
      <c r="V70" s="53"/>
    </row>
    <row r="71" spans="2:22" s="51" customFormat="1" x14ac:dyDescent="0.2">
      <c r="B71" s="51" t="s">
        <v>175</v>
      </c>
      <c r="C71" s="51" t="s">
        <v>176</v>
      </c>
      <c r="D71" s="56">
        <v>2258783.79</v>
      </c>
      <c r="E71" s="56">
        <v>12537508.950000001</v>
      </c>
      <c r="F71" s="56">
        <v>1642440.53</v>
      </c>
      <c r="G71" s="56">
        <v>2246877.63</v>
      </c>
      <c r="H71" s="56">
        <v>866582.49</v>
      </c>
      <c r="I71" s="56">
        <f t="shared" si="36"/>
        <v>3113460.12</v>
      </c>
      <c r="J71" s="56">
        <f t="shared" si="37"/>
        <v>9424048.8300000019</v>
      </c>
      <c r="K71" s="57">
        <f t="shared" si="38"/>
        <v>0.75166836311610374</v>
      </c>
      <c r="L71" s="57">
        <f t="shared" si="39"/>
        <v>-0.86899785782406169</v>
      </c>
      <c r="M71" s="57">
        <f t="shared" si="40"/>
        <v>-0.28315022100143755</v>
      </c>
      <c r="R71" s="53"/>
      <c r="S71" s="53"/>
      <c r="T71" s="53"/>
      <c r="U71" s="53"/>
      <c r="V71" s="53"/>
    </row>
    <row r="72" spans="2:22" s="51" customFormat="1" x14ac:dyDescent="0.2">
      <c r="B72" s="51" t="s">
        <v>458</v>
      </c>
      <c r="C72" s="51" t="s">
        <v>459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36"/>
        <v>0</v>
      </c>
      <c r="J72" s="56">
        <f t="shared" si="37"/>
        <v>0</v>
      </c>
      <c r="K72" s="57" t="str">
        <f t="shared" si="38"/>
        <v>NA</v>
      </c>
      <c r="L72" s="57" t="str">
        <f t="shared" si="39"/>
        <v>NA</v>
      </c>
      <c r="M72" s="57" t="str">
        <f t="shared" si="4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293</v>
      </c>
      <c r="C73" s="51" t="s">
        <v>294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36"/>
        <v>0</v>
      </c>
      <c r="J73" s="56">
        <f t="shared" si="37"/>
        <v>0</v>
      </c>
      <c r="K73" s="57" t="str">
        <f t="shared" si="38"/>
        <v>NA</v>
      </c>
      <c r="L73" s="57" t="str">
        <f t="shared" si="39"/>
        <v>NA</v>
      </c>
      <c r="M73" s="57" t="str">
        <f t="shared" si="4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347</v>
      </c>
      <c r="C74" s="51" t="s">
        <v>348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36"/>
        <v>0</v>
      </c>
      <c r="J74" s="56">
        <f t="shared" si="37"/>
        <v>0</v>
      </c>
      <c r="K74" s="57" t="str">
        <f t="shared" si="38"/>
        <v>NA</v>
      </c>
      <c r="L74" s="57" t="str">
        <f t="shared" si="39"/>
        <v>NA</v>
      </c>
      <c r="M74" s="57" t="str">
        <f t="shared" si="40"/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177</v>
      </c>
      <c r="C75" s="51" t="s">
        <v>178</v>
      </c>
      <c r="D75" s="56">
        <v>49605</v>
      </c>
      <c r="E75" s="56">
        <v>62340.6</v>
      </c>
      <c r="F75" s="56">
        <v>4350.99</v>
      </c>
      <c r="G75" s="56">
        <v>4350.99</v>
      </c>
      <c r="H75" s="56">
        <v>0</v>
      </c>
      <c r="I75" s="56">
        <f t="shared" si="36"/>
        <v>4350.99</v>
      </c>
      <c r="J75" s="56">
        <f t="shared" si="37"/>
        <v>57989.61</v>
      </c>
      <c r="K75" s="57">
        <f t="shared" si="38"/>
        <v>0.93020615778481441</v>
      </c>
      <c r="L75" s="57">
        <f t="shared" si="39"/>
        <v>-0.93020615778481441</v>
      </c>
      <c r="M75" s="57">
        <f t="shared" si="40"/>
        <v>-0.72082463113925765</v>
      </c>
      <c r="R75" s="53"/>
      <c r="S75" s="53"/>
      <c r="T75" s="53"/>
      <c r="U75" s="53"/>
      <c r="V75" s="53"/>
    </row>
    <row r="76" spans="2:22" s="51" customFormat="1" x14ac:dyDescent="0.2">
      <c r="B76" s="51" t="s">
        <v>253</v>
      </c>
      <c r="C76" s="51" t="s">
        <v>254</v>
      </c>
      <c r="D76" s="56">
        <v>450000</v>
      </c>
      <c r="E76" s="56">
        <v>450000</v>
      </c>
      <c r="F76" s="56">
        <v>0</v>
      </c>
      <c r="G76" s="56">
        <v>0</v>
      </c>
      <c r="H76" s="56">
        <v>0</v>
      </c>
      <c r="I76" s="56">
        <f t="shared" si="36"/>
        <v>0</v>
      </c>
      <c r="J76" s="56">
        <f t="shared" si="37"/>
        <v>450000</v>
      </c>
      <c r="K76" s="57">
        <f t="shared" si="38"/>
        <v>1</v>
      </c>
      <c r="L76" s="57">
        <f t="shared" si="39"/>
        <v>-1</v>
      </c>
      <c r="M76" s="57">
        <f t="shared" si="40"/>
        <v>-1</v>
      </c>
      <c r="R76" s="53"/>
      <c r="S76" s="53"/>
      <c r="T76" s="53"/>
      <c r="U76" s="53"/>
      <c r="V76" s="53"/>
    </row>
    <row r="77" spans="2:22" s="51" customFormat="1" x14ac:dyDescent="0.2">
      <c r="B77" s="51" t="s">
        <v>179</v>
      </c>
      <c r="C77" s="51" t="s">
        <v>180</v>
      </c>
      <c r="D77" s="56">
        <v>0</v>
      </c>
      <c r="E77" s="56">
        <v>0</v>
      </c>
      <c r="F77" s="56">
        <v>9700</v>
      </c>
      <c r="G77" s="56">
        <v>11200</v>
      </c>
      <c r="H77" s="56">
        <v>0</v>
      </c>
      <c r="I77" s="56">
        <f t="shared" si="36"/>
        <v>11200</v>
      </c>
      <c r="J77" s="56">
        <f t="shared" si="37"/>
        <v>-11200</v>
      </c>
      <c r="K77" s="57" t="str">
        <f t="shared" si="38"/>
        <v>NA</v>
      </c>
      <c r="L77" s="57" t="str">
        <f t="shared" si="39"/>
        <v>NA</v>
      </c>
      <c r="M77" s="57" t="str">
        <f t="shared" si="40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181</v>
      </c>
      <c r="C78" s="51" t="s">
        <v>182</v>
      </c>
      <c r="D78" s="56">
        <v>0</v>
      </c>
      <c r="E78" s="56">
        <v>0</v>
      </c>
      <c r="F78" s="56">
        <v>418.2</v>
      </c>
      <c r="G78" s="56">
        <v>3017.28</v>
      </c>
      <c r="H78" s="56">
        <v>159</v>
      </c>
      <c r="I78" s="56">
        <f t="shared" si="36"/>
        <v>3176.28</v>
      </c>
      <c r="J78" s="56">
        <f t="shared" si="37"/>
        <v>-3176.28</v>
      </c>
      <c r="K78" s="57" t="str">
        <f t="shared" si="38"/>
        <v>NA</v>
      </c>
      <c r="L78" s="57" t="str">
        <f t="shared" si="39"/>
        <v>NA</v>
      </c>
      <c r="M78" s="57" t="str">
        <f t="shared" si="40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460</v>
      </c>
      <c r="C79" s="51" t="s">
        <v>461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6"/>
        <v>0</v>
      </c>
      <c r="J79" s="56">
        <f t="shared" si="37"/>
        <v>0</v>
      </c>
      <c r="K79" s="57" t="str">
        <f t="shared" si="38"/>
        <v>NA</v>
      </c>
      <c r="L79" s="57" t="str">
        <f t="shared" si="39"/>
        <v>NA</v>
      </c>
      <c r="M79" s="57" t="str">
        <f t="shared" si="40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255</v>
      </c>
      <c r="C80" s="51" t="s">
        <v>256</v>
      </c>
      <c r="D80" s="56">
        <v>0</v>
      </c>
      <c r="E80" s="56">
        <v>0</v>
      </c>
      <c r="F80" s="56">
        <v>5037.5</v>
      </c>
      <c r="G80" s="56">
        <v>5037.5</v>
      </c>
      <c r="H80" s="56">
        <v>0</v>
      </c>
      <c r="I80" s="56">
        <f t="shared" si="36"/>
        <v>5037.5</v>
      </c>
      <c r="J80" s="56">
        <f t="shared" si="37"/>
        <v>-5037.5</v>
      </c>
      <c r="K80" s="57" t="str">
        <f t="shared" si="38"/>
        <v>NA</v>
      </c>
      <c r="L80" s="57" t="str">
        <f t="shared" si="39"/>
        <v>NA</v>
      </c>
      <c r="M80" s="57" t="str">
        <f t="shared" si="40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183</v>
      </c>
      <c r="C81" s="51" t="s">
        <v>184</v>
      </c>
      <c r="D81" s="56">
        <v>499811.05</v>
      </c>
      <c r="E81" s="56">
        <v>1000171.05</v>
      </c>
      <c r="F81" s="56">
        <v>0</v>
      </c>
      <c r="G81" s="56">
        <v>-0.2</v>
      </c>
      <c r="H81" s="56">
        <v>0</v>
      </c>
      <c r="I81" s="56">
        <f t="shared" si="36"/>
        <v>-0.2</v>
      </c>
      <c r="J81" s="56">
        <f t="shared" si="37"/>
        <v>1000171.25</v>
      </c>
      <c r="K81" s="57">
        <f t="shared" si="38"/>
        <v>1.0000001999657957</v>
      </c>
      <c r="L81" s="57">
        <f t="shared" si="39"/>
        <v>-1</v>
      </c>
      <c r="M81" s="57">
        <f t="shared" si="40"/>
        <v>-1.0000007998631835</v>
      </c>
      <c r="R81" s="53"/>
      <c r="S81" s="53"/>
      <c r="T81" s="53"/>
      <c r="U81" s="53"/>
      <c r="V81" s="53"/>
    </row>
    <row r="82" spans="2:22" s="51" customFormat="1" x14ac:dyDescent="0.2">
      <c r="B82" s="51" t="s">
        <v>185</v>
      </c>
      <c r="C82" s="51" t="s">
        <v>186</v>
      </c>
      <c r="D82" s="56">
        <v>9533693.8499999978</v>
      </c>
      <c r="E82" s="56">
        <v>24830786.669999998</v>
      </c>
      <c r="F82" s="56">
        <v>2874812.54</v>
      </c>
      <c r="G82" s="56">
        <v>3793387</v>
      </c>
      <c r="H82" s="56">
        <v>1044690.09</v>
      </c>
      <c r="I82" s="56">
        <f t="shared" si="36"/>
        <v>4838077.09</v>
      </c>
      <c r="J82" s="56">
        <f t="shared" si="37"/>
        <v>19992709.579999998</v>
      </c>
      <c r="K82" s="57">
        <f t="shared" si="38"/>
        <v>0.80515812268464071</v>
      </c>
      <c r="L82" s="57">
        <f t="shared" si="39"/>
        <v>-0.88422386377821516</v>
      </c>
      <c r="M82" s="57">
        <f t="shared" si="40"/>
        <v>-0.38892197812112245</v>
      </c>
      <c r="R82" s="53"/>
      <c r="S82" s="53"/>
      <c r="T82" s="53"/>
      <c r="U82" s="53"/>
      <c r="V82" s="53"/>
    </row>
    <row r="83" spans="2:22" s="51" customFormat="1" x14ac:dyDescent="0.2">
      <c r="B83" s="51" t="s">
        <v>187</v>
      </c>
      <c r="C83" s="51" t="s">
        <v>188</v>
      </c>
      <c r="D83" s="56">
        <v>250</v>
      </c>
      <c r="E83" s="56">
        <v>-29738</v>
      </c>
      <c r="F83" s="56">
        <v>0</v>
      </c>
      <c r="G83" s="56">
        <v>0</v>
      </c>
      <c r="H83" s="56">
        <v>0</v>
      </c>
      <c r="I83" s="56">
        <f t="shared" si="36"/>
        <v>0</v>
      </c>
      <c r="J83" s="56">
        <f t="shared" si="37"/>
        <v>-29738</v>
      </c>
      <c r="K83" s="57">
        <f t="shared" si="38"/>
        <v>1</v>
      </c>
      <c r="L83" s="57">
        <f t="shared" si="39"/>
        <v>-1</v>
      </c>
      <c r="M83" s="57">
        <f t="shared" si="40"/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189</v>
      </c>
      <c r="C84" s="51" t="s">
        <v>190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36"/>
        <v>0</v>
      </c>
      <c r="J84" s="56">
        <f t="shared" si="37"/>
        <v>0</v>
      </c>
      <c r="K84" s="57" t="str">
        <f t="shared" si="38"/>
        <v>NA</v>
      </c>
      <c r="L84" s="57" t="str">
        <f t="shared" si="39"/>
        <v>NA</v>
      </c>
      <c r="M84" s="57" t="str">
        <f t="shared" si="40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191</v>
      </c>
      <c r="C85" s="51" t="s">
        <v>192</v>
      </c>
      <c r="D85" s="56">
        <v>4000</v>
      </c>
      <c r="E85" s="56">
        <v>4000</v>
      </c>
      <c r="F85" s="56">
        <v>0</v>
      </c>
      <c r="G85" s="56">
        <v>0</v>
      </c>
      <c r="H85" s="56">
        <v>0</v>
      </c>
      <c r="I85" s="56">
        <f t="shared" si="36"/>
        <v>0</v>
      </c>
      <c r="J85" s="56">
        <f t="shared" si="37"/>
        <v>4000</v>
      </c>
      <c r="K85" s="57">
        <f t="shared" si="38"/>
        <v>1</v>
      </c>
      <c r="L85" s="57">
        <f t="shared" si="39"/>
        <v>-1</v>
      </c>
      <c r="M85" s="57">
        <f t="shared" si="40"/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193</v>
      </c>
      <c r="C86" s="51" t="s">
        <v>194</v>
      </c>
      <c r="D86" s="56">
        <v>498612.87</v>
      </c>
      <c r="E86" s="56">
        <v>173673.30999999997</v>
      </c>
      <c r="F86" s="56">
        <v>1274.2</v>
      </c>
      <c r="G86" s="56">
        <v>-448.52</v>
      </c>
      <c r="H86" s="56">
        <v>0</v>
      </c>
      <c r="I86" s="56">
        <f t="shared" si="36"/>
        <v>-448.52</v>
      </c>
      <c r="J86" s="56">
        <f t="shared" si="37"/>
        <v>174121.82999999996</v>
      </c>
      <c r="K86" s="57">
        <f t="shared" si="38"/>
        <v>1.0025825499611887</v>
      </c>
      <c r="L86" s="57">
        <f t="shared" si="39"/>
        <v>-0.99266323650997379</v>
      </c>
      <c r="M86" s="57">
        <f t="shared" si="40"/>
        <v>-1.0103301998447545</v>
      </c>
      <c r="R86" s="53"/>
      <c r="S86" s="53"/>
      <c r="T86" s="53"/>
      <c r="U86" s="53"/>
      <c r="V86" s="53"/>
    </row>
    <row r="87" spans="2:22" s="51" customFormat="1" x14ac:dyDescent="0.2">
      <c r="B87" s="51" t="s">
        <v>199</v>
      </c>
      <c r="C87" s="51" t="s">
        <v>200</v>
      </c>
      <c r="D87" s="56">
        <v>30887.64</v>
      </c>
      <c r="E87" s="56">
        <v>30887.64</v>
      </c>
      <c r="F87" s="56">
        <v>20783.490000000002</v>
      </c>
      <c r="G87" s="56">
        <v>40135.68</v>
      </c>
      <c r="H87" s="56">
        <v>1834.01</v>
      </c>
      <c r="I87" s="56">
        <f t="shared" si="36"/>
        <v>41969.69</v>
      </c>
      <c r="J87" s="56">
        <f t="shared" si="37"/>
        <v>-11082.050000000003</v>
      </c>
      <c r="K87" s="57">
        <f t="shared" si="38"/>
        <v>-0.35878590918568082</v>
      </c>
      <c r="L87" s="57">
        <f t="shared" si="39"/>
        <v>-0.32712599602947967</v>
      </c>
      <c r="M87" s="57">
        <f t="shared" si="40"/>
        <v>4.1976363360878333</v>
      </c>
      <c r="R87" s="53"/>
      <c r="S87" s="53"/>
      <c r="T87" s="53"/>
      <c r="U87" s="53"/>
      <c r="V87" s="53"/>
    </row>
    <row r="88" spans="2:22" s="51" customFormat="1" x14ac:dyDescent="0.2">
      <c r="B88" s="51" t="s">
        <v>201</v>
      </c>
      <c r="C88" s="51" t="s">
        <v>202</v>
      </c>
      <c r="D88" s="56">
        <v>15970084.150000023</v>
      </c>
      <c r="E88" s="56">
        <v>38500019.199999921</v>
      </c>
      <c r="F88" s="56">
        <v>724193.82</v>
      </c>
      <c r="G88" s="56">
        <v>2226300.9000000018</v>
      </c>
      <c r="H88" s="56">
        <v>214243.17000000004</v>
      </c>
      <c r="I88" s="56">
        <f t="shared" si="36"/>
        <v>2440544.0700000017</v>
      </c>
      <c r="J88" s="56">
        <f t="shared" si="37"/>
        <v>36059475.129999921</v>
      </c>
      <c r="K88" s="57">
        <f t="shared" si="38"/>
        <v>0.93660927654810089</v>
      </c>
      <c r="L88" s="57">
        <f t="shared" si="39"/>
        <v>-0.98118978028977188</v>
      </c>
      <c r="M88" s="57">
        <f t="shared" si="40"/>
        <v>-0.7686961257411522</v>
      </c>
      <c r="R88" s="53"/>
      <c r="S88" s="53"/>
      <c r="T88" s="53"/>
      <c r="U88" s="53"/>
      <c r="V88" s="53"/>
    </row>
    <row r="89" spans="2:22" s="51" customFormat="1" x14ac:dyDescent="0.2">
      <c r="B89" s="51" t="s">
        <v>462</v>
      </c>
      <c r="C89" s="51" t="s">
        <v>463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36"/>
        <v>0</v>
      </c>
      <c r="J89" s="56">
        <f t="shared" si="37"/>
        <v>0</v>
      </c>
      <c r="K89" s="57" t="str">
        <f t="shared" si="38"/>
        <v>NA</v>
      </c>
      <c r="L89" s="57" t="str">
        <f t="shared" si="39"/>
        <v>NA</v>
      </c>
      <c r="M89" s="57" t="str">
        <f t="shared" si="40"/>
        <v>NA</v>
      </c>
      <c r="R89" s="53"/>
      <c r="S89" s="53"/>
      <c r="T89" s="53"/>
      <c r="U89" s="53"/>
      <c r="V89" s="53"/>
    </row>
    <row r="90" spans="2:22" s="51" customFormat="1" x14ac:dyDescent="0.2">
      <c r="B90" s="51" t="s">
        <v>205</v>
      </c>
      <c r="C90" s="51" t="s">
        <v>206</v>
      </c>
      <c r="D90" s="56">
        <v>1267137.5099999998</v>
      </c>
      <c r="E90" s="56">
        <v>2739105.8100000005</v>
      </c>
      <c r="F90" s="56">
        <v>63166.819999999992</v>
      </c>
      <c r="G90" s="56">
        <v>251852.12</v>
      </c>
      <c r="H90" s="56">
        <v>26581.74</v>
      </c>
      <c r="I90" s="56">
        <f t="shared" si="36"/>
        <v>278433.86</v>
      </c>
      <c r="J90" s="56">
        <f t="shared" si="37"/>
        <v>2460671.9500000007</v>
      </c>
      <c r="K90" s="57">
        <f t="shared" si="38"/>
        <v>0.8983486293287809</v>
      </c>
      <c r="L90" s="57">
        <f t="shared" si="39"/>
        <v>-0.97693889014093993</v>
      </c>
      <c r="M90" s="57">
        <f t="shared" si="40"/>
        <v>-0.63221264533771337</v>
      </c>
      <c r="R90" s="53"/>
      <c r="S90" s="53"/>
      <c r="T90" s="53"/>
      <c r="U90" s="53"/>
      <c r="V90" s="53"/>
    </row>
    <row r="91" spans="2:22" s="51" customFormat="1" x14ac:dyDescent="0.2">
      <c r="B91" s="51" t="s">
        <v>207</v>
      </c>
      <c r="C91" s="51" t="s">
        <v>208</v>
      </c>
      <c r="D91" s="56">
        <v>586581.05000000005</v>
      </c>
      <c r="E91" s="56">
        <v>641807.57000000007</v>
      </c>
      <c r="F91" s="56">
        <v>114123.32</v>
      </c>
      <c r="G91" s="56">
        <v>114123.32</v>
      </c>
      <c r="H91" s="56">
        <v>12624.630000000001</v>
      </c>
      <c r="I91" s="56">
        <f t="shared" si="36"/>
        <v>126747.95000000001</v>
      </c>
      <c r="J91" s="56">
        <f t="shared" si="37"/>
        <v>515059.62000000005</v>
      </c>
      <c r="K91" s="57">
        <f t="shared" si="38"/>
        <v>0.80251409312607513</v>
      </c>
      <c r="L91" s="57">
        <f t="shared" si="39"/>
        <v>-0.822184521756264</v>
      </c>
      <c r="M91" s="57">
        <f t="shared" si="40"/>
        <v>-0.28873808702505649</v>
      </c>
      <c r="R91" s="53"/>
      <c r="S91" s="53"/>
      <c r="T91" s="53"/>
      <c r="U91" s="53"/>
      <c r="V91" s="53"/>
    </row>
    <row r="92" spans="2:22" s="51" customFormat="1" x14ac:dyDescent="0.2">
      <c r="B92" s="51" t="s">
        <v>209</v>
      </c>
      <c r="C92" s="51" t="s">
        <v>210</v>
      </c>
      <c r="D92" s="56">
        <v>5940247.7200000025</v>
      </c>
      <c r="E92" s="56">
        <v>15992907.329999998</v>
      </c>
      <c r="F92" s="56">
        <v>349284.94</v>
      </c>
      <c r="G92" s="56">
        <v>1090201.7900000003</v>
      </c>
      <c r="H92" s="56">
        <v>997654.95000000007</v>
      </c>
      <c r="I92" s="56">
        <f t="shared" si="36"/>
        <v>2087856.7400000002</v>
      </c>
      <c r="J92" s="56">
        <f t="shared" si="37"/>
        <v>13905050.589999998</v>
      </c>
      <c r="K92" s="57">
        <f t="shared" si="38"/>
        <v>0.86945108247557135</v>
      </c>
      <c r="L92" s="57">
        <f t="shared" si="39"/>
        <v>-0.97816000975977646</v>
      </c>
      <c r="M92" s="57">
        <f t="shared" si="40"/>
        <v>-0.7273286795190852</v>
      </c>
      <c r="R92" s="53"/>
      <c r="S92" s="53"/>
      <c r="T92" s="53"/>
      <c r="U92" s="53"/>
      <c r="V92" s="53"/>
    </row>
    <row r="93" spans="2:22" s="51" customFormat="1" x14ac:dyDescent="0.2">
      <c r="B93" s="51" t="s">
        <v>213</v>
      </c>
      <c r="C93" s="51" t="s">
        <v>214</v>
      </c>
      <c r="D93" s="56">
        <v>5331911.9099999992</v>
      </c>
      <c r="E93" s="56">
        <v>50531468.719999991</v>
      </c>
      <c r="F93" s="56">
        <v>1484733.2999999998</v>
      </c>
      <c r="G93" s="56">
        <v>3003688.4799999995</v>
      </c>
      <c r="H93" s="56">
        <v>3334161.68</v>
      </c>
      <c r="I93" s="56">
        <f t="shared" si="36"/>
        <v>6337850.1600000001</v>
      </c>
      <c r="J93" s="56">
        <f t="shared" si="37"/>
        <v>44193618.559999987</v>
      </c>
      <c r="K93" s="57">
        <f t="shared" si="38"/>
        <v>0.87457617360938633</v>
      </c>
      <c r="L93" s="57">
        <f t="shared" si="39"/>
        <v>-0.97061764999891342</v>
      </c>
      <c r="M93" s="57">
        <f t="shared" si="40"/>
        <v>-0.76223224409773294</v>
      </c>
      <c r="R93" s="53"/>
      <c r="S93" s="53"/>
      <c r="T93" s="53"/>
      <c r="U93" s="53"/>
      <c r="V93" s="53"/>
    </row>
    <row r="94" spans="2:22" s="51" customFormat="1" x14ac:dyDescent="0.2">
      <c r="B94" s="51" t="s">
        <v>217</v>
      </c>
      <c r="C94" s="51" t="s">
        <v>218</v>
      </c>
      <c r="D94" s="56">
        <v>0</v>
      </c>
      <c r="E94" s="56">
        <v>4707420.8899999997</v>
      </c>
      <c r="F94" s="56">
        <v>10000</v>
      </c>
      <c r="G94" s="56">
        <v>10000</v>
      </c>
      <c r="H94" s="56">
        <v>0</v>
      </c>
      <c r="I94" s="56">
        <f t="shared" si="36"/>
        <v>10000</v>
      </c>
      <c r="J94" s="56">
        <f t="shared" si="37"/>
        <v>4697420.8899999997</v>
      </c>
      <c r="K94" s="57">
        <f t="shared" si="38"/>
        <v>0.99787569451857538</v>
      </c>
      <c r="L94" s="57">
        <f t="shared" si="39"/>
        <v>-0.99787569451857538</v>
      </c>
      <c r="M94" s="57">
        <f t="shared" si="40"/>
        <v>-0.99150277807430132</v>
      </c>
      <c r="R94" s="53"/>
      <c r="S94" s="53"/>
      <c r="T94" s="53"/>
      <c r="U94" s="53"/>
      <c r="V94" s="53"/>
    </row>
    <row r="95" spans="2:22" s="51" customFormat="1" x14ac:dyDescent="0.2">
      <c r="B95" s="51" t="s">
        <v>219</v>
      </c>
      <c r="C95" s="51" t="s">
        <v>220</v>
      </c>
      <c r="D95" s="56">
        <v>11334496.779999999</v>
      </c>
      <c r="E95" s="56">
        <v>33308931.379999999</v>
      </c>
      <c r="F95" s="56">
        <v>12916900.970000001</v>
      </c>
      <c r="G95" s="56">
        <v>12916900.970000001</v>
      </c>
      <c r="H95" s="56">
        <v>4138268.4</v>
      </c>
      <c r="I95" s="56">
        <f t="shared" si="36"/>
        <v>17055169.370000001</v>
      </c>
      <c r="J95" s="56">
        <f t="shared" si="37"/>
        <v>16253762.009999998</v>
      </c>
      <c r="K95" s="57">
        <f t="shared" si="38"/>
        <v>0.48797008299579975</v>
      </c>
      <c r="L95" s="57">
        <f t="shared" si="39"/>
        <v>-0.61220908522583761</v>
      </c>
      <c r="M95" s="57">
        <f t="shared" si="40"/>
        <v>0.55116365909664911</v>
      </c>
      <c r="R95" s="53"/>
      <c r="S95" s="53"/>
      <c r="T95" s="53"/>
      <c r="U95" s="53"/>
      <c r="V95" s="53"/>
    </row>
    <row r="96" spans="2:22" s="51" customFormat="1" x14ac:dyDescent="0.2">
      <c r="B96" s="51" t="s">
        <v>221</v>
      </c>
      <c r="C96" s="51" t="s">
        <v>222</v>
      </c>
      <c r="D96" s="56">
        <v>6675277.2600000007</v>
      </c>
      <c r="E96" s="56">
        <v>16450617.179999989</v>
      </c>
      <c r="F96" s="56">
        <v>217708.99000000002</v>
      </c>
      <c r="G96" s="56">
        <v>334947.79999999987</v>
      </c>
      <c r="H96" s="56">
        <v>41226.9</v>
      </c>
      <c r="I96" s="56">
        <f t="shared" si="36"/>
        <v>376174.6999999999</v>
      </c>
      <c r="J96" s="56">
        <f t="shared" si="37"/>
        <v>16074442.479999989</v>
      </c>
      <c r="K96" s="57">
        <f t="shared" si="38"/>
        <v>0.97713309501497991</v>
      </c>
      <c r="L96" s="57">
        <f t="shared" si="39"/>
        <v>-0.98676590746609294</v>
      </c>
      <c r="M96" s="57">
        <f t="shared" si="40"/>
        <v>-0.91855678207448266</v>
      </c>
      <c r="R96" s="53"/>
      <c r="S96" s="53"/>
      <c r="T96" s="53"/>
      <c r="U96" s="53"/>
      <c r="V96" s="53"/>
    </row>
    <row r="97" spans="1:22" s="51" customFormat="1" x14ac:dyDescent="0.2">
      <c r="B97" s="51" t="s">
        <v>227</v>
      </c>
      <c r="C97" s="51" t="s">
        <v>228</v>
      </c>
      <c r="D97" s="56">
        <v>53723.56</v>
      </c>
      <c r="E97" s="56">
        <v>417895.88</v>
      </c>
      <c r="F97" s="56">
        <v>77987.039999999994</v>
      </c>
      <c r="G97" s="56">
        <v>85038.04</v>
      </c>
      <c r="H97" s="56">
        <v>197000</v>
      </c>
      <c r="I97" s="56">
        <f t="shared" si="36"/>
        <v>282038.03999999998</v>
      </c>
      <c r="J97" s="56">
        <f t="shared" si="37"/>
        <v>135857.84000000003</v>
      </c>
      <c r="K97" s="57">
        <f t="shared" si="38"/>
        <v>0.32509973536948972</v>
      </c>
      <c r="L97" s="57">
        <f t="shared" si="39"/>
        <v>-0.81338164903659738</v>
      </c>
      <c r="M97" s="57">
        <f t="shared" si="40"/>
        <v>-0.18603610066698917</v>
      </c>
      <c r="R97" s="53"/>
      <c r="S97" s="53"/>
      <c r="T97" s="53"/>
      <c r="U97" s="53"/>
      <c r="V97" s="53"/>
    </row>
    <row r="98" spans="1:22" s="51" customFormat="1" x14ac:dyDescent="0.2">
      <c r="B98" s="51" t="s">
        <v>229</v>
      </c>
      <c r="C98" s="51" t="s">
        <v>230</v>
      </c>
      <c r="D98" s="56">
        <v>415770.57</v>
      </c>
      <c r="E98" s="56">
        <v>4496928.96</v>
      </c>
      <c r="F98" s="56">
        <v>2457135.98</v>
      </c>
      <c r="G98" s="56">
        <v>2730404.98</v>
      </c>
      <c r="H98" s="56">
        <v>247106.39</v>
      </c>
      <c r="I98" s="56">
        <f t="shared" si="36"/>
        <v>2977511.37</v>
      </c>
      <c r="J98" s="56">
        <f t="shared" si="37"/>
        <v>1519417.5899999999</v>
      </c>
      <c r="K98" s="57">
        <f t="shared" si="38"/>
        <v>0.33787893994215995</v>
      </c>
      <c r="L98" s="57">
        <f t="shared" si="39"/>
        <v>-0.45359688759681899</v>
      </c>
      <c r="M98" s="57">
        <f t="shared" si="40"/>
        <v>1.4286841124570488</v>
      </c>
      <c r="R98" s="53"/>
      <c r="S98" s="53"/>
      <c r="T98" s="53"/>
      <c r="U98" s="53"/>
      <c r="V98" s="53"/>
    </row>
    <row r="99" spans="1:22" s="51" customFormat="1" x14ac:dyDescent="0.2">
      <c r="B99" s="51" t="s">
        <v>231</v>
      </c>
      <c r="C99" s="51" t="s">
        <v>232</v>
      </c>
      <c r="D99" s="56">
        <v>138629.06</v>
      </c>
      <c r="E99" s="56">
        <v>43999.07</v>
      </c>
      <c r="F99" s="56">
        <v>124774.66</v>
      </c>
      <c r="G99" s="56">
        <v>698740.31</v>
      </c>
      <c r="H99" s="56">
        <v>17679.39</v>
      </c>
      <c r="I99" s="56">
        <f t="shared" si="36"/>
        <v>716419.70000000007</v>
      </c>
      <c r="J99" s="56">
        <f t="shared" si="37"/>
        <v>-672420.63000000012</v>
      </c>
      <c r="K99" s="57">
        <f t="shared" si="38"/>
        <v>-15.282610064258179</v>
      </c>
      <c r="L99" s="57">
        <f t="shared" si="39"/>
        <v>1.8358476667802297</v>
      </c>
      <c r="M99" s="57">
        <f t="shared" si="40"/>
        <v>62.523189012858687</v>
      </c>
      <c r="R99" s="53"/>
      <c r="S99" s="53"/>
      <c r="T99" s="53"/>
      <c r="U99" s="53"/>
      <c r="V99" s="53"/>
    </row>
    <row r="100" spans="1:22" s="51" customFormat="1" x14ac:dyDescent="0.2">
      <c r="B100" s="51" t="s">
        <v>233</v>
      </c>
      <c r="C100" s="51" t="s">
        <v>234</v>
      </c>
      <c r="D100" s="56">
        <v>0</v>
      </c>
      <c r="E100" s="56">
        <v>0</v>
      </c>
      <c r="F100" s="56">
        <v>269245</v>
      </c>
      <c r="G100" s="56">
        <v>892002.09</v>
      </c>
      <c r="H100" s="56">
        <v>97706.74</v>
      </c>
      <c r="I100" s="56">
        <f t="shared" si="36"/>
        <v>989708.83</v>
      </c>
      <c r="J100" s="56">
        <f t="shared" si="37"/>
        <v>-989708.83</v>
      </c>
      <c r="K100" s="57" t="str">
        <f t="shared" si="38"/>
        <v>NA</v>
      </c>
      <c r="L100" s="57" t="str">
        <f t="shared" si="39"/>
        <v>NA</v>
      </c>
      <c r="M100" s="57" t="str">
        <f t="shared" si="40"/>
        <v>NA</v>
      </c>
      <c r="R100" s="53"/>
      <c r="S100" s="53"/>
      <c r="T100" s="53"/>
      <c r="U100" s="53"/>
      <c r="V100" s="53"/>
    </row>
    <row r="101" spans="1:22" s="51" customFormat="1" x14ac:dyDescent="0.2">
      <c r="A101" s="63" t="s">
        <v>235</v>
      </c>
      <c r="B101" s="63"/>
      <c r="C101" s="63"/>
      <c r="D101" s="64">
        <v>145526644.68000001</v>
      </c>
      <c r="E101" s="64">
        <v>351232339.92999983</v>
      </c>
      <c r="F101" s="64">
        <v>28263873.199999999</v>
      </c>
      <c r="G101" s="64">
        <v>36616783.690000013</v>
      </c>
      <c r="H101" s="64">
        <v>11898380.520000001</v>
      </c>
      <c r="I101" s="64">
        <f t="shared" si="36"/>
        <v>48515164.210000016</v>
      </c>
      <c r="J101" s="64">
        <f t="shared" si="37"/>
        <v>302717175.71999979</v>
      </c>
      <c r="K101" s="65">
        <f t="shared" si="38"/>
        <v>0.86187159126728174</v>
      </c>
      <c r="L101" s="65">
        <f t="shared" si="39"/>
        <v>-0.91952941119934184</v>
      </c>
      <c r="M101" s="65">
        <f t="shared" si="40"/>
        <v>-0.58299074968668674</v>
      </c>
      <c r="R101" s="53"/>
      <c r="S101" s="53"/>
      <c r="T101" s="53"/>
      <c r="U101" s="53"/>
      <c r="V101" s="53"/>
    </row>
    <row r="102" spans="1:22" s="51" customFormat="1" x14ac:dyDescent="0.2">
      <c r="A102" s="51" t="s">
        <v>236</v>
      </c>
      <c r="B102" s="51" t="s">
        <v>104</v>
      </c>
      <c r="C102" s="51" t="s">
        <v>105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6"/>
        <v>0</v>
      </c>
      <c r="J102" s="56">
        <f t="shared" si="37"/>
        <v>0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106</v>
      </c>
      <c r="C103" s="51" t="s">
        <v>105</v>
      </c>
      <c r="D103" s="56">
        <v>0</v>
      </c>
      <c r="E103" s="56">
        <v>9477.5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9477.5</v>
      </c>
      <c r="K103" s="57">
        <f t="shared" si="38"/>
        <v>1</v>
      </c>
      <c r="L103" s="57">
        <f t="shared" si="39"/>
        <v>-1</v>
      </c>
      <c r="M103" s="57">
        <f t="shared" si="40"/>
        <v>-1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109</v>
      </c>
      <c r="C104" s="51" t="s">
        <v>110</v>
      </c>
      <c r="D104" s="56">
        <v>370500</v>
      </c>
      <c r="E104" s="56">
        <v>103560</v>
      </c>
      <c r="F104" s="56">
        <v>51460</v>
      </c>
      <c r="G104" s="56">
        <v>51460</v>
      </c>
      <c r="H104" s="56">
        <v>0</v>
      </c>
      <c r="I104" s="56">
        <f t="shared" ref="I104:I125" si="46">SUM(G104:H104)</f>
        <v>51460</v>
      </c>
      <c r="J104" s="56">
        <f t="shared" ref="J104:J125" si="47">E104-I104</f>
        <v>52100</v>
      </c>
      <c r="K104" s="57">
        <f t="shared" ref="K104:K125" si="48">IF(E104=0,"NA",J104/E104)</f>
        <v>0.50308999613750482</v>
      </c>
      <c r="L104" s="57">
        <f t="shared" ref="L104:L125" si="49">IF(E104=0,"NA",(  ( F104 - (E104/$L$6)) / (E104/$L$6)))</f>
        <v>-0.50308999613750482</v>
      </c>
      <c r="M104" s="57">
        <f t="shared" ref="M104:M125" si="50">IF(E104=0,"NA",(  ( G104 - ($M$6*(E104/12))) / ($M$6*(E104/12))))</f>
        <v>0.9876400154499807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111</v>
      </c>
      <c r="C105" s="51" t="s">
        <v>112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46"/>
        <v>0</v>
      </c>
      <c r="J105" s="56">
        <f t="shared" si="47"/>
        <v>0</v>
      </c>
      <c r="K105" s="57" t="str">
        <f t="shared" si="48"/>
        <v>NA</v>
      </c>
      <c r="L105" s="57" t="str">
        <f t="shared" si="49"/>
        <v>NA</v>
      </c>
      <c r="M105" s="57" t="str">
        <f t="shared" si="5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117</v>
      </c>
      <c r="C106" s="51" t="s">
        <v>118</v>
      </c>
      <c r="D106" s="56">
        <v>-309029.90999999997</v>
      </c>
      <c r="E106" s="56">
        <v>-306529.90999999997</v>
      </c>
      <c r="F106" s="56">
        <v>20636.669999999998</v>
      </c>
      <c r="G106" s="56">
        <v>98439.84</v>
      </c>
      <c r="H106" s="56">
        <v>0</v>
      </c>
      <c r="I106" s="56">
        <f t="shared" si="46"/>
        <v>98439.84</v>
      </c>
      <c r="J106" s="56">
        <f t="shared" si="47"/>
        <v>-404969.75</v>
      </c>
      <c r="K106" s="57">
        <f t="shared" si="48"/>
        <v>1.3211426904474022</v>
      </c>
      <c r="L106" s="57">
        <f t="shared" si="49"/>
        <v>-1.0673235117577922</v>
      </c>
      <c r="M106" s="57">
        <f t="shared" si="50"/>
        <v>-2.2845707617896083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119</v>
      </c>
      <c r="C107" s="51" t="s">
        <v>120</v>
      </c>
      <c r="D107" s="56">
        <v>0</v>
      </c>
      <c r="E107" s="56">
        <v>10500</v>
      </c>
      <c r="F107" s="56">
        <v>0</v>
      </c>
      <c r="G107" s="56">
        <v>0</v>
      </c>
      <c r="H107" s="56">
        <v>0</v>
      </c>
      <c r="I107" s="56">
        <f t="shared" si="46"/>
        <v>0</v>
      </c>
      <c r="J107" s="56">
        <f t="shared" si="47"/>
        <v>10500</v>
      </c>
      <c r="K107" s="57">
        <f t="shared" si="48"/>
        <v>1</v>
      </c>
      <c r="L107" s="57">
        <f t="shared" si="49"/>
        <v>-1</v>
      </c>
      <c r="M107" s="57">
        <f t="shared" si="50"/>
        <v>-1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121</v>
      </c>
      <c r="C108" s="51" t="s">
        <v>122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46"/>
        <v>0</v>
      </c>
      <c r="J108" s="56">
        <f t="shared" si="47"/>
        <v>0</v>
      </c>
      <c r="K108" s="57" t="str">
        <f t="shared" si="48"/>
        <v>NA</v>
      </c>
      <c r="L108" s="57" t="str">
        <f t="shared" si="49"/>
        <v>NA</v>
      </c>
      <c r="M108" s="57" t="str">
        <f t="shared" si="5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237</v>
      </c>
      <c r="C109" s="51" t="s">
        <v>238</v>
      </c>
      <c r="D109" s="56">
        <v>0</v>
      </c>
      <c r="E109" s="56">
        <v>3500</v>
      </c>
      <c r="F109" s="56">
        <v>0</v>
      </c>
      <c r="G109" s="56">
        <v>0</v>
      </c>
      <c r="H109" s="56">
        <v>0</v>
      </c>
      <c r="I109" s="56">
        <f t="shared" si="46"/>
        <v>0</v>
      </c>
      <c r="J109" s="56">
        <f t="shared" si="47"/>
        <v>3500</v>
      </c>
      <c r="K109" s="57">
        <f t="shared" si="48"/>
        <v>1</v>
      </c>
      <c r="L109" s="57">
        <f t="shared" si="49"/>
        <v>-1</v>
      </c>
      <c r="M109" s="57">
        <f t="shared" si="50"/>
        <v>-1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125</v>
      </c>
      <c r="C110" s="51" t="s">
        <v>126</v>
      </c>
      <c r="D110" s="56">
        <v>-21271.780000000002</v>
      </c>
      <c r="E110" s="56">
        <v>-41641.060000000012</v>
      </c>
      <c r="F110" s="56">
        <v>6875</v>
      </c>
      <c r="G110" s="56">
        <v>6875</v>
      </c>
      <c r="H110" s="56">
        <v>0</v>
      </c>
      <c r="I110" s="56">
        <f t="shared" si="46"/>
        <v>6875</v>
      </c>
      <c r="J110" s="56">
        <f t="shared" si="47"/>
        <v>-48516.060000000012</v>
      </c>
      <c r="K110" s="57">
        <f t="shared" si="48"/>
        <v>1.1651014647561806</v>
      </c>
      <c r="L110" s="57">
        <f t="shared" si="49"/>
        <v>-1.1651014647561806</v>
      </c>
      <c r="M110" s="57">
        <f t="shared" si="50"/>
        <v>-1.6604058590247219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127</v>
      </c>
      <c r="C111" s="51" t="s">
        <v>128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46"/>
        <v>0</v>
      </c>
      <c r="J111" s="56">
        <f t="shared" si="47"/>
        <v>0</v>
      </c>
      <c r="K111" s="57" t="str">
        <f t="shared" si="48"/>
        <v>NA</v>
      </c>
      <c r="L111" s="57" t="str">
        <f t="shared" si="49"/>
        <v>NA</v>
      </c>
      <c r="M111" s="57" t="str">
        <f t="shared" si="50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129</v>
      </c>
      <c r="C112" s="51" t="s">
        <v>130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46"/>
        <v>0</v>
      </c>
      <c r="J112" s="56">
        <f t="shared" si="47"/>
        <v>0</v>
      </c>
      <c r="K112" s="57" t="str">
        <f t="shared" si="48"/>
        <v>NA</v>
      </c>
      <c r="L112" s="57" t="str">
        <f t="shared" si="49"/>
        <v>NA</v>
      </c>
      <c r="M112" s="57" t="str">
        <f t="shared" si="50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131</v>
      </c>
      <c r="C113" s="51" t="s">
        <v>132</v>
      </c>
      <c r="D113" s="56">
        <v>186301.46999999997</v>
      </c>
      <c r="E113" s="56">
        <v>1108662.1200000001</v>
      </c>
      <c r="F113" s="56">
        <v>1297364.8900000001</v>
      </c>
      <c r="G113" s="56">
        <v>1344988.1599999999</v>
      </c>
      <c r="H113" s="56">
        <v>0</v>
      </c>
      <c r="I113" s="56">
        <f t="shared" si="46"/>
        <v>1344988.1599999999</v>
      </c>
      <c r="J113" s="56">
        <f t="shared" si="47"/>
        <v>-236326.0399999998</v>
      </c>
      <c r="K113" s="57">
        <f t="shared" si="48"/>
        <v>-0.21316326745248568</v>
      </c>
      <c r="L113" s="57">
        <f t="shared" si="49"/>
        <v>0.17020764631157417</v>
      </c>
      <c r="M113" s="57">
        <f t="shared" si="50"/>
        <v>3.8526530698099428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133</v>
      </c>
      <c r="C114" s="51" t="s">
        <v>134</v>
      </c>
      <c r="D114" s="56">
        <v>0</v>
      </c>
      <c r="E114" s="56">
        <v>26000</v>
      </c>
      <c r="F114" s="56">
        <v>0</v>
      </c>
      <c r="G114" s="56">
        <v>0</v>
      </c>
      <c r="H114" s="56">
        <v>0</v>
      </c>
      <c r="I114" s="56">
        <f t="shared" si="46"/>
        <v>0</v>
      </c>
      <c r="J114" s="56">
        <f t="shared" si="47"/>
        <v>26000</v>
      </c>
      <c r="K114" s="57">
        <f t="shared" si="48"/>
        <v>1</v>
      </c>
      <c r="L114" s="57">
        <f t="shared" si="49"/>
        <v>-1</v>
      </c>
      <c r="M114" s="57">
        <f t="shared" si="50"/>
        <v>-1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135</v>
      </c>
      <c r="C115" s="51" t="s">
        <v>136</v>
      </c>
      <c r="D115" s="56">
        <v>-60694.87</v>
      </c>
      <c r="E115" s="56">
        <v>304493.13</v>
      </c>
      <c r="F115" s="56">
        <v>16971.47</v>
      </c>
      <c r="G115" s="56">
        <v>16971.47</v>
      </c>
      <c r="H115" s="56">
        <v>0</v>
      </c>
      <c r="I115" s="56">
        <f t="shared" si="46"/>
        <v>16971.47</v>
      </c>
      <c r="J115" s="56">
        <f t="shared" si="47"/>
        <v>287521.66000000003</v>
      </c>
      <c r="K115" s="57">
        <f t="shared" si="48"/>
        <v>0.94426320882838977</v>
      </c>
      <c r="L115" s="57">
        <f t="shared" si="49"/>
        <v>-0.94426320882838977</v>
      </c>
      <c r="M115" s="57">
        <f t="shared" si="50"/>
        <v>-0.77705283531355862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241</v>
      </c>
      <c r="C116" s="51" t="s">
        <v>242</v>
      </c>
      <c r="D116" s="56">
        <v>-3950.3199999999997</v>
      </c>
      <c r="E116" s="56">
        <v>45132.68</v>
      </c>
      <c r="F116" s="56">
        <v>14837.58</v>
      </c>
      <c r="G116" s="56">
        <v>14837.58</v>
      </c>
      <c r="H116" s="56">
        <v>0</v>
      </c>
      <c r="I116" s="56">
        <f t="shared" si="46"/>
        <v>14837.58</v>
      </c>
      <c r="J116" s="56">
        <f t="shared" si="47"/>
        <v>30295.1</v>
      </c>
      <c r="K116" s="57">
        <f t="shared" si="48"/>
        <v>0.671245314924795</v>
      </c>
      <c r="L116" s="57">
        <f t="shared" si="49"/>
        <v>-0.671245314924795</v>
      </c>
      <c r="M116" s="57">
        <f t="shared" si="50"/>
        <v>0.31501874030081972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243</v>
      </c>
      <c r="C117" s="51" t="s">
        <v>244</v>
      </c>
      <c r="D117" s="56">
        <v>-130425.24999999999</v>
      </c>
      <c r="E117" s="56">
        <v>-61841.249999999985</v>
      </c>
      <c r="F117" s="56">
        <v>19249.559999999998</v>
      </c>
      <c r="G117" s="56">
        <v>19249.559999999998</v>
      </c>
      <c r="H117" s="56">
        <v>0</v>
      </c>
      <c r="I117" s="56">
        <f t="shared" si="46"/>
        <v>19249.559999999998</v>
      </c>
      <c r="J117" s="56">
        <f t="shared" si="47"/>
        <v>-81090.809999999983</v>
      </c>
      <c r="K117" s="57">
        <f t="shared" si="48"/>
        <v>1.3112737857012917</v>
      </c>
      <c r="L117" s="57">
        <f t="shared" si="49"/>
        <v>-1.3112737857012917</v>
      </c>
      <c r="M117" s="57">
        <f t="shared" si="50"/>
        <v>-2.2450951428051669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245</v>
      </c>
      <c r="C118" s="51" t="s">
        <v>246</v>
      </c>
      <c r="D118" s="56">
        <v>1772936.2599999977</v>
      </c>
      <c r="E118" s="56">
        <v>4494491.26</v>
      </c>
      <c r="F118" s="56">
        <v>99956.560000000012</v>
      </c>
      <c r="G118" s="56">
        <v>141798.41999999998</v>
      </c>
      <c r="H118" s="56">
        <v>0</v>
      </c>
      <c r="I118" s="56">
        <f t="shared" si="46"/>
        <v>141798.41999999998</v>
      </c>
      <c r="J118" s="56">
        <f t="shared" si="47"/>
        <v>4352692.84</v>
      </c>
      <c r="K118" s="57">
        <f t="shared" si="48"/>
        <v>0.96845061836876289</v>
      </c>
      <c r="L118" s="57">
        <f t="shared" si="49"/>
        <v>-0.97776020594597846</v>
      </c>
      <c r="M118" s="57">
        <f t="shared" si="50"/>
        <v>-0.87380247347505136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464</v>
      </c>
      <c r="C119" s="51" t="s">
        <v>465</v>
      </c>
      <c r="D119" s="56">
        <v>0</v>
      </c>
      <c r="E119" s="56">
        <v>39979</v>
      </c>
      <c r="F119" s="56">
        <v>0</v>
      </c>
      <c r="G119" s="56">
        <v>0</v>
      </c>
      <c r="H119" s="56">
        <v>0</v>
      </c>
      <c r="I119" s="56">
        <f t="shared" si="46"/>
        <v>0</v>
      </c>
      <c r="J119" s="56">
        <f t="shared" si="47"/>
        <v>39979</v>
      </c>
      <c r="K119" s="57">
        <f t="shared" si="48"/>
        <v>1</v>
      </c>
      <c r="L119" s="57">
        <f t="shared" si="49"/>
        <v>-1</v>
      </c>
      <c r="M119" s="57">
        <f t="shared" si="50"/>
        <v>-1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466</v>
      </c>
      <c r="C120" s="51" t="s">
        <v>467</v>
      </c>
      <c r="D120" s="56">
        <v>845619</v>
      </c>
      <c r="E120" s="56">
        <v>845619</v>
      </c>
      <c r="F120" s="56">
        <v>0</v>
      </c>
      <c r="G120" s="56">
        <v>0</v>
      </c>
      <c r="H120" s="56">
        <v>0</v>
      </c>
      <c r="I120" s="56">
        <f t="shared" si="46"/>
        <v>0</v>
      </c>
      <c r="J120" s="56">
        <f t="shared" si="47"/>
        <v>845619</v>
      </c>
      <c r="K120" s="57">
        <f t="shared" si="48"/>
        <v>1</v>
      </c>
      <c r="L120" s="57">
        <f t="shared" si="49"/>
        <v>-1</v>
      </c>
      <c r="M120" s="57">
        <f t="shared" si="50"/>
        <v>-1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267</v>
      </c>
      <c r="C121" s="51" t="s">
        <v>268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f t="shared" si="46"/>
        <v>0</v>
      </c>
      <c r="J121" s="56">
        <f t="shared" si="47"/>
        <v>0</v>
      </c>
      <c r="K121" s="57" t="str">
        <f t="shared" si="48"/>
        <v>NA</v>
      </c>
      <c r="L121" s="57" t="str">
        <f t="shared" si="49"/>
        <v>NA</v>
      </c>
      <c r="M121" s="57" t="str">
        <f t="shared" si="50"/>
        <v>NA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137</v>
      </c>
      <c r="C122" s="51" t="s">
        <v>138</v>
      </c>
      <c r="D122" s="56">
        <v>-373643.49</v>
      </c>
      <c r="E122" s="56">
        <v>-350143.49</v>
      </c>
      <c r="F122" s="56">
        <v>24047.52</v>
      </c>
      <c r="G122" s="56">
        <v>57377.93</v>
      </c>
      <c r="H122" s="56">
        <v>0</v>
      </c>
      <c r="I122" s="56">
        <f t="shared" si="46"/>
        <v>57377.93</v>
      </c>
      <c r="J122" s="56">
        <f t="shared" si="47"/>
        <v>-407521.42</v>
      </c>
      <c r="K122" s="57">
        <f t="shared" si="48"/>
        <v>1.1638697609371518</v>
      </c>
      <c r="L122" s="57">
        <f t="shared" si="49"/>
        <v>-1.0686790435544011</v>
      </c>
      <c r="M122" s="57">
        <f t="shared" si="50"/>
        <v>-1.6554790437486071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139</v>
      </c>
      <c r="C123" s="51" t="s">
        <v>140</v>
      </c>
      <c r="D123" s="56">
        <v>10871328.729999999</v>
      </c>
      <c r="E123" s="56">
        <v>14198122.040000001</v>
      </c>
      <c r="F123" s="56">
        <v>442140.48</v>
      </c>
      <c r="G123" s="56">
        <v>909706.19</v>
      </c>
      <c r="H123" s="56">
        <v>0</v>
      </c>
      <c r="I123" s="56">
        <f t="shared" si="46"/>
        <v>909706.19</v>
      </c>
      <c r="J123" s="56">
        <f t="shared" si="47"/>
        <v>13288415.850000001</v>
      </c>
      <c r="K123" s="57">
        <f t="shared" si="48"/>
        <v>0.9359277101973692</v>
      </c>
      <c r="L123" s="57">
        <f t="shared" si="49"/>
        <v>-0.96885922808985803</v>
      </c>
      <c r="M123" s="57">
        <f t="shared" si="50"/>
        <v>-0.74371084078947669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141</v>
      </c>
      <c r="C124" s="51" t="s">
        <v>142</v>
      </c>
      <c r="D124" s="56">
        <v>1264622.4400000002</v>
      </c>
      <c r="E124" s="56">
        <v>28448700.439999998</v>
      </c>
      <c r="F124" s="56">
        <v>360781.32999999996</v>
      </c>
      <c r="G124" s="56">
        <v>545730.5</v>
      </c>
      <c r="H124" s="56">
        <v>0</v>
      </c>
      <c r="I124" s="56">
        <f t="shared" si="46"/>
        <v>545730.5</v>
      </c>
      <c r="J124" s="56">
        <f t="shared" si="47"/>
        <v>27902969.939999998</v>
      </c>
      <c r="K124" s="57">
        <f t="shared" si="48"/>
        <v>0.98081703235791107</v>
      </c>
      <c r="L124" s="57">
        <f t="shared" si="49"/>
        <v>-0.98731817888269069</v>
      </c>
      <c r="M124" s="57">
        <f t="shared" si="50"/>
        <v>-0.92326812943164438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143</v>
      </c>
      <c r="C125" s="51" t="s">
        <v>144</v>
      </c>
      <c r="D125" s="56">
        <v>0</v>
      </c>
      <c r="E125" s="56">
        <v>0</v>
      </c>
      <c r="F125" s="56">
        <v>0</v>
      </c>
      <c r="G125" s="56">
        <v>6370</v>
      </c>
      <c r="H125" s="56">
        <v>0</v>
      </c>
      <c r="I125" s="56">
        <f t="shared" si="46"/>
        <v>6370</v>
      </c>
      <c r="J125" s="56">
        <f t="shared" si="47"/>
        <v>-6370</v>
      </c>
      <c r="K125" s="57" t="str">
        <f t="shared" si="48"/>
        <v>NA</v>
      </c>
      <c r="L125" s="57" t="str">
        <f t="shared" si="49"/>
        <v>NA</v>
      </c>
      <c r="M125" s="57" t="str">
        <f t="shared" si="5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145</v>
      </c>
      <c r="C126" s="51" t="s">
        <v>146</v>
      </c>
      <c r="D126" s="56">
        <v>833352</v>
      </c>
      <c r="E126" s="56">
        <v>833352</v>
      </c>
      <c r="F126" s="56">
        <v>0</v>
      </c>
      <c r="G126" s="56">
        <v>0</v>
      </c>
      <c r="H126" s="56">
        <v>0</v>
      </c>
      <c r="I126" s="56">
        <f t="shared" si="36"/>
        <v>0</v>
      </c>
      <c r="J126" s="56">
        <f t="shared" si="37"/>
        <v>833352</v>
      </c>
      <c r="K126" s="57">
        <f t="shared" si="38"/>
        <v>1</v>
      </c>
      <c r="L126" s="57">
        <f t="shared" si="39"/>
        <v>-1</v>
      </c>
      <c r="M126" s="57">
        <f t="shared" si="40"/>
        <v>-1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147</v>
      </c>
      <c r="C127" s="51" t="s">
        <v>148</v>
      </c>
      <c r="D127" s="56">
        <v>1031043.9300000003</v>
      </c>
      <c r="E127" s="56">
        <v>5761874.54</v>
      </c>
      <c r="F127" s="56">
        <v>315020.49</v>
      </c>
      <c r="G127" s="56">
        <v>418813.16000000003</v>
      </c>
      <c r="H127" s="56">
        <v>0</v>
      </c>
      <c r="I127" s="56">
        <f t="shared" si="36"/>
        <v>418813.16000000003</v>
      </c>
      <c r="J127" s="56">
        <f t="shared" si="37"/>
        <v>5343061.38</v>
      </c>
      <c r="K127" s="57">
        <f t="shared" si="38"/>
        <v>0.92731303726026637</v>
      </c>
      <c r="L127" s="57">
        <f t="shared" si="39"/>
        <v>-0.94532673562864489</v>
      </c>
      <c r="M127" s="57">
        <f t="shared" si="40"/>
        <v>-0.70925214904106537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149</v>
      </c>
      <c r="C128" s="51" t="s">
        <v>150</v>
      </c>
      <c r="D128" s="56">
        <v>-101.03</v>
      </c>
      <c r="E128" s="56">
        <v>46112.71</v>
      </c>
      <c r="F128" s="56">
        <v>36319.879999999997</v>
      </c>
      <c r="G128" s="56">
        <v>51157.590000000004</v>
      </c>
      <c r="H128" s="56">
        <v>0</v>
      </c>
      <c r="I128" s="56">
        <f t="shared" ref="I128:I258" si="51">SUM(G128:H128)</f>
        <v>51157.590000000004</v>
      </c>
      <c r="J128" s="56">
        <f t="shared" ref="J128:J258" si="52">E128-I128</f>
        <v>-5044.8800000000047</v>
      </c>
      <c r="K128" s="57">
        <f t="shared" ref="K128:K258" si="53">IF(E128=0,"NA",J128/E128)</f>
        <v>-0.10940324262009335</v>
      </c>
      <c r="L128" s="57">
        <f t="shared" ref="L128:L258" si="54">IF(E128=0,"NA",(  ( F128 - (E128/$L$6)) / (E128/$L$6)))</f>
        <v>-0.21236726273515483</v>
      </c>
      <c r="M128" s="57">
        <f t="shared" ref="M128:M258" si="55">IF(E128=0,"NA",(  ( G128 - ($M$6*(E128/12))) / ($M$6*(E128/12))))</f>
        <v>3.4376129704803735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151</v>
      </c>
      <c r="C129" s="51" t="s">
        <v>152</v>
      </c>
      <c r="D129" s="56">
        <v>814899.42999999982</v>
      </c>
      <c r="E129" s="56">
        <v>5515520.9800000004</v>
      </c>
      <c r="F129" s="56">
        <v>361574.17</v>
      </c>
      <c r="G129" s="56">
        <v>517955.16000000003</v>
      </c>
      <c r="H129" s="56">
        <v>0</v>
      </c>
      <c r="I129" s="56">
        <f t="shared" si="51"/>
        <v>517955.16000000003</v>
      </c>
      <c r="J129" s="56">
        <f t="shared" si="52"/>
        <v>4997565.82</v>
      </c>
      <c r="K129" s="57">
        <f t="shared" si="53"/>
        <v>0.90609134442998707</v>
      </c>
      <c r="L129" s="57">
        <f t="shared" si="54"/>
        <v>-0.93444423993470149</v>
      </c>
      <c r="M129" s="57">
        <f t="shared" si="55"/>
        <v>-0.62436537771994838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153</v>
      </c>
      <c r="C130" s="51" t="s">
        <v>154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51"/>
        <v>0</v>
      </c>
      <c r="J130" s="56">
        <f t="shared" si="52"/>
        <v>0</v>
      </c>
      <c r="K130" s="57" t="str">
        <f t="shared" si="53"/>
        <v>NA</v>
      </c>
      <c r="L130" s="57" t="str">
        <f t="shared" si="54"/>
        <v>NA</v>
      </c>
      <c r="M130" s="57" t="str">
        <f t="shared" si="55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165</v>
      </c>
      <c r="C131" s="51" t="s">
        <v>166</v>
      </c>
      <c r="D131" s="56">
        <v>4972</v>
      </c>
      <c r="E131" s="56">
        <v>5268.68</v>
      </c>
      <c r="F131" s="56">
        <v>808.11</v>
      </c>
      <c r="G131" s="56">
        <v>1104.79</v>
      </c>
      <c r="H131" s="56">
        <v>0</v>
      </c>
      <c r="I131" s="56">
        <f t="shared" si="51"/>
        <v>1104.79</v>
      </c>
      <c r="J131" s="56">
        <f t="shared" si="52"/>
        <v>4163.8900000000003</v>
      </c>
      <c r="K131" s="57">
        <f t="shared" si="53"/>
        <v>0.79030990684573743</v>
      </c>
      <c r="L131" s="57">
        <f t="shared" si="54"/>
        <v>-0.84662002626843924</v>
      </c>
      <c r="M131" s="57">
        <f t="shared" si="55"/>
        <v>-0.16123962738294989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167</v>
      </c>
      <c r="C132" s="51" t="s">
        <v>168</v>
      </c>
      <c r="D132" s="56">
        <v>569216.91999999993</v>
      </c>
      <c r="E132" s="56">
        <v>1733862.3199999998</v>
      </c>
      <c r="F132" s="56">
        <v>22913.37</v>
      </c>
      <c r="G132" s="56">
        <v>31895.1</v>
      </c>
      <c r="H132" s="56">
        <v>0</v>
      </c>
      <c r="I132" s="56">
        <f t="shared" si="51"/>
        <v>31895.1</v>
      </c>
      <c r="J132" s="56">
        <f t="shared" si="52"/>
        <v>1701967.2199999997</v>
      </c>
      <c r="K132" s="57">
        <f t="shared" si="53"/>
        <v>0.98160459476390249</v>
      </c>
      <c r="L132" s="57">
        <f t="shared" si="54"/>
        <v>-0.9867847811584024</v>
      </c>
      <c r="M132" s="57">
        <f t="shared" si="55"/>
        <v>-0.92641837905561042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169</v>
      </c>
      <c r="C133" s="51" t="s">
        <v>170</v>
      </c>
      <c r="D133" s="56">
        <v>57233158.900000006</v>
      </c>
      <c r="E133" s="56">
        <v>43755773.889999986</v>
      </c>
      <c r="F133" s="56">
        <v>840051.01</v>
      </c>
      <c r="G133" s="56">
        <v>2329502.92</v>
      </c>
      <c r="H133" s="56">
        <v>4425298.9799999995</v>
      </c>
      <c r="I133" s="56">
        <f t="shared" si="51"/>
        <v>6754801.8999999994</v>
      </c>
      <c r="J133" s="56">
        <f t="shared" si="52"/>
        <v>37000971.989999987</v>
      </c>
      <c r="K133" s="57">
        <f t="shared" si="53"/>
        <v>0.84562490159627246</v>
      </c>
      <c r="L133" s="57">
        <f t="shared" si="54"/>
        <v>-0.980801367789498</v>
      </c>
      <c r="M133" s="57">
        <f t="shared" si="55"/>
        <v>-0.78704498054530914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177</v>
      </c>
      <c r="C134" s="51" t="s">
        <v>178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f t="shared" si="51"/>
        <v>0</v>
      </c>
      <c r="J134" s="56">
        <f t="shared" si="52"/>
        <v>0</v>
      </c>
      <c r="K134" s="57" t="str">
        <f t="shared" si="53"/>
        <v>NA</v>
      </c>
      <c r="L134" s="57" t="str">
        <f t="shared" si="54"/>
        <v>NA</v>
      </c>
      <c r="M134" s="57" t="str">
        <f t="shared" si="55"/>
        <v>NA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179</v>
      </c>
      <c r="C135" s="51" t="s">
        <v>180</v>
      </c>
      <c r="D135" s="56">
        <v>2000</v>
      </c>
      <c r="E135" s="56">
        <v>3650</v>
      </c>
      <c r="F135" s="56">
        <v>1800</v>
      </c>
      <c r="G135" s="56">
        <v>3650</v>
      </c>
      <c r="H135" s="56">
        <v>0</v>
      </c>
      <c r="I135" s="56">
        <f t="shared" si="51"/>
        <v>3650</v>
      </c>
      <c r="J135" s="56">
        <f t="shared" si="52"/>
        <v>0</v>
      </c>
      <c r="K135" s="57">
        <f t="shared" si="53"/>
        <v>0</v>
      </c>
      <c r="L135" s="57">
        <f t="shared" si="54"/>
        <v>-0.50684931506849318</v>
      </c>
      <c r="M135" s="57">
        <f t="shared" si="55"/>
        <v>3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255</v>
      </c>
      <c r="C136" s="51" t="s">
        <v>256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51"/>
        <v>0</v>
      </c>
      <c r="J136" s="56">
        <f t="shared" si="52"/>
        <v>0</v>
      </c>
      <c r="K136" s="57" t="str">
        <f t="shared" si="53"/>
        <v>NA</v>
      </c>
      <c r="L136" s="57" t="str">
        <f t="shared" si="54"/>
        <v>NA</v>
      </c>
      <c r="M136" s="57" t="str">
        <f t="shared" si="55"/>
        <v>NA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183</v>
      </c>
      <c r="C137" s="51" t="s">
        <v>184</v>
      </c>
      <c r="D137" s="56">
        <v>73494.040000000008</v>
      </c>
      <c r="E137" s="56">
        <v>273250.03999999998</v>
      </c>
      <c r="F137" s="56">
        <v>2092.1</v>
      </c>
      <c r="G137" s="56">
        <v>3384.1</v>
      </c>
      <c r="H137" s="56">
        <v>0</v>
      </c>
      <c r="I137" s="56">
        <f t="shared" si="51"/>
        <v>3384.1</v>
      </c>
      <c r="J137" s="56">
        <f t="shared" si="52"/>
        <v>269865.94</v>
      </c>
      <c r="K137" s="57">
        <f t="shared" si="53"/>
        <v>0.98761537235273611</v>
      </c>
      <c r="L137" s="57">
        <f t="shared" si="54"/>
        <v>-0.99234364247485574</v>
      </c>
      <c r="M137" s="57">
        <f t="shared" si="55"/>
        <v>-0.95046148941094388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185</v>
      </c>
      <c r="C138" s="51" t="s">
        <v>186</v>
      </c>
      <c r="D138" s="56">
        <v>1849077.3399999999</v>
      </c>
      <c r="E138" s="56">
        <v>2795535.71</v>
      </c>
      <c r="F138" s="56">
        <v>0</v>
      </c>
      <c r="G138" s="56">
        <v>280895.90000000002</v>
      </c>
      <c r="H138" s="56">
        <v>693379.5</v>
      </c>
      <c r="I138" s="56">
        <f t="shared" si="51"/>
        <v>974275.4</v>
      </c>
      <c r="J138" s="56">
        <f t="shared" si="52"/>
        <v>1821260.31</v>
      </c>
      <c r="K138" s="57">
        <f t="shared" si="53"/>
        <v>0.65148883753661657</v>
      </c>
      <c r="L138" s="57">
        <f t="shared" si="54"/>
        <v>-1</v>
      </c>
      <c r="M138" s="57">
        <f t="shared" si="55"/>
        <v>-0.59807932483895898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193</v>
      </c>
      <c r="C139" s="51" t="s">
        <v>194</v>
      </c>
      <c r="D139" s="56">
        <v>114625.67</v>
      </c>
      <c r="E139" s="56">
        <v>163688.61000000002</v>
      </c>
      <c r="F139" s="56">
        <v>813.38</v>
      </c>
      <c r="G139" s="56">
        <v>3813.51</v>
      </c>
      <c r="H139" s="56">
        <v>0</v>
      </c>
      <c r="I139" s="56">
        <f t="shared" si="51"/>
        <v>3813.51</v>
      </c>
      <c r="J139" s="56">
        <f t="shared" si="52"/>
        <v>159875.1</v>
      </c>
      <c r="K139" s="57">
        <f t="shared" si="53"/>
        <v>0.97670265512059751</v>
      </c>
      <c r="L139" s="57">
        <f t="shared" si="54"/>
        <v>-0.99503093098536299</v>
      </c>
      <c r="M139" s="57">
        <f t="shared" si="55"/>
        <v>-0.90681062048239025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199</v>
      </c>
      <c r="C140" s="51" t="s">
        <v>200</v>
      </c>
      <c r="D140" s="56">
        <v>-33453.5</v>
      </c>
      <c r="E140" s="56">
        <v>-7453.5</v>
      </c>
      <c r="F140" s="56">
        <v>0</v>
      </c>
      <c r="G140" s="56">
        <v>0</v>
      </c>
      <c r="H140" s="56">
        <v>0</v>
      </c>
      <c r="I140" s="56">
        <f t="shared" si="51"/>
        <v>0</v>
      </c>
      <c r="J140" s="56">
        <f t="shared" si="52"/>
        <v>-7453.5</v>
      </c>
      <c r="K140" s="57">
        <f t="shared" si="53"/>
        <v>1</v>
      </c>
      <c r="L140" s="57">
        <f t="shared" si="54"/>
        <v>-1</v>
      </c>
      <c r="M140" s="57">
        <f t="shared" si="55"/>
        <v>-1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201</v>
      </c>
      <c r="C141" s="51" t="s">
        <v>202</v>
      </c>
      <c r="D141" s="56">
        <v>1512302.6100000003</v>
      </c>
      <c r="E141" s="56">
        <v>3396810.45</v>
      </c>
      <c r="F141" s="56">
        <v>104513.63999999998</v>
      </c>
      <c r="G141" s="56">
        <v>162046.95999999996</v>
      </c>
      <c r="H141" s="56">
        <v>67391.61</v>
      </c>
      <c r="I141" s="56">
        <f t="shared" si="51"/>
        <v>229438.56999999995</v>
      </c>
      <c r="J141" s="56">
        <f t="shared" si="52"/>
        <v>3167371.8800000004</v>
      </c>
      <c r="K141" s="57">
        <f t="shared" si="53"/>
        <v>0.9324547032054733</v>
      </c>
      <c r="L141" s="57">
        <f t="shared" si="54"/>
        <v>-0.96923183040725747</v>
      </c>
      <c r="M141" s="57">
        <f t="shared" si="55"/>
        <v>-0.80917750650466824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205</v>
      </c>
      <c r="C142" s="51" t="s">
        <v>206</v>
      </c>
      <c r="D142" s="56">
        <v>33787.410000000003</v>
      </c>
      <c r="E142" s="56">
        <v>45687.41</v>
      </c>
      <c r="F142" s="56">
        <v>321.3</v>
      </c>
      <c r="G142" s="56">
        <v>321.3</v>
      </c>
      <c r="H142" s="56">
        <v>0</v>
      </c>
      <c r="I142" s="56">
        <f t="shared" si="51"/>
        <v>321.3</v>
      </c>
      <c r="J142" s="56">
        <f t="shared" si="52"/>
        <v>45366.11</v>
      </c>
      <c r="K142" s="57">
        <f t="shared" si="53"/>
        <v>0.99296742800697169</v>
      </c>
      <c r="L142" s="57">
        <f t="shared" si="54"/>
        <v>-0.99296742800697169</v>
      </c>
      <c r="M142" s="57">
        <f t="shared" si="55"/>
        <v>-0.97186971202788697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207</v>
      </c>
      <c r="C143" s="51" t="s">
        <v>208</v>
      </c>
      <c r="D143" s="56">
        <v>15000</v>
      </c>
      <c r="E143" s="56">
        <v>38480.229999999996</v>
      </c>
      <c r="F143" s="56">
        <v>8500</v>
      </c>
      <c r="G143" s="56">
        <v>8500</v>
      </c>
      <c r="H143" s="56">
        <v>4980</v>
      </c>
      <c r="I143" s="56">
        <f t="shared" si="51"/>
        <v>13480</v>
      </c>
      <c r="J143" s="56">
        <f t="shared" si="52"/>
        <v>25000.229999999996</v>
      </c>
      <c r="K143" s="57">
        <f t="shared" si="53"/>
        <v>0.64969024353544658</v>
      </c>
      <c r="L143" s="57">
        <f t="shared" si="54"/>
        <v>-0.77910734941033355</v>
      </c>
      <c r="M143" s="57">
        <f t="shared" si="55"/>
        <v>-0.11642939764133417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209</v>
      </c>
      <c r="C144" s="51" t="s">
        <v>210</v>
      </c>
      <c r="D144" s="56">
        <v>261525.13999999996</v>
      </c>
      <c r="E144" s="56">
        <v>1030975.1900000002</v>
      </c>
      <c r="F144" s="56">
        <v>25507.469999999998</v>
      </c>
      <c r="G144" s="56">
        <v>96047.92</v>
      </c>
      <c r="H144" s="56">
        <v>56655.360000000001</v>
      </c>
      <c r="I144" s="56">
        <f t="shared" si="51"/>
        <v>152703.28</v>
      </c>
      <c r="J144" s="56">
        <f t="shared" si="52"/>
        <v>878271.91000000015</v>
      </c>
      <c r="K144" s="57">
        <f t="shared" si="53"/>
        <v>0.85188462197620873</v>
      </c>
      <c r="L144" s="57">
        <f t="shared" si="54"/>
        <v>-0.97525889056554316</v>
      </c>
      <c r="M144" s="57">
        <f t="shared" si="55"/>
        <v>-0.62735118776233612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213</v>
      </c>
      <c r="C145" s="51" t="s">
        <v>214</v>
      </c>
      <c r="D145" s="56">
        <v>405825.24</v>
      </c>
      <c r="E145" s="56">
        <v>650411.17000000016</v>
      </c>
      <c r="F145" s="56">
        <v>12094.560000000001</v>
      </c>
      <c r="G145" s="56">
        <v>81065.459999999992</v>
      </c>
      <c r="H145" s="56">
        <v>7819.35</v>
      </c>
      <c r="I145" s="56">
        <f t="shared" si="51"/>
        <v>88884.81</v>
      </c>
      <c r="J145" s="56">
        <f t="shared" si="52"/>
        <v>561526.3600000001</v>
      </c>
      <c r="K145" s="57">
        <f t="shared" si="53"/>
        <v>0.86334058500256072</v>
      </c>
      <c r="L145" s="57">
        <f t="shared" si="54"/>
        <v>-0.98140474740001771</v>
      </c>
      <c r="M145" s="57">
        <f t="shared" si="55"/>
        <v>-0.50145099752822531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275</v>
      </c>
      <c r="C146" s="51" t="s">
        <v>276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51"/>
        <v>0</v>
      </c>
      <c r="J146" s="56">
        <f t="shared" si="52"/>
        <v>0</v>
      </c>
      <c r="K146" s="57" t="str">
        <f t="shared" si="53"/>
        <v>NA</v>
      </c>
      <c r="L146" s="57" t="str">
        <f t="shared" si="54"/>
        <v>NA</v>
      </c>
      <c r="M146" s="57" t="str">
        <f t="shared" si="55"/>
        <v>NA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219</v>
      </c>
      <c r="C147" s="51" t="s">
        <v>220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51"/>
        <v>0</v>
      </c>
      <c r="J147" s="56">
        <f t="shared" si="52"/>
        <v>0</v>
      </c>
      <c r="K147" s="57" t="str">
        <f t="shared" si="53"/>
        <v>NA</v>
      </c>
      <c r="L147" s="57" t="str">
        <f t="shared" si="54"/>
        <v>NA</v>
      </c>
      <c r="M147" s="57" t="str">
        <f t="shared" si="55"/>
        <v>NA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221</v>
      </c>
      <c r="C148" s="51" t="s">
        <v>222</v>
      </c>
      <c r="D148" s="56">
        <v>661520.04</v>
      </c>
      <c r="E148" s="56">
        <v>816197.29</v>
      </c>
      <c r="F148" s="56">
        <v>15829.78</v>
      </c>
      <c r="G148" s="56">
        <v>51231.8</v>
      </c>
      <c r="H148" s="56">
        <v>1353.92</v>
      </c>
      <c r="I148" s="56">
        <f t="shared" si="51"/>
        <v>52585.72</v>
      </c>
      <c r="J148" s="56">
        <f t="shared" si="52"/>
        <v>763611.57000000007</v>
      </c>
      <c r="K148" s="57">
        <f t="shared" si="53"/>
        <v>0.93557229282150645</v>
      </c>
      <c r="L148" s="57">
        <f t="shared" si="54"/>
        <v>-0.98060544895952784</v>
      </c>
      <c r="M148" s="57">
        <f t="shared" si="55"/>
        <v>-0.7489244297784915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223</v>
      </c>
      <c r="C149" s="51" t="s">
        <v>224</v>
      </c>
      <c r="D149" s="56">
        <v>5000</v>
      </c>
      <c r="E149" s="56">
        <v>5000</v>
      </c>
      <c r="F149" s="56">
        <v>0</v>
      </c>
      <c r="G149" s="56">
        <v>0</v>
      </c>
      <c r="H149" s="56">
        <v>0</v>
      </c>
      <c r="I149" s="56">
        <f t="shared" si="51"/>
        <v>0</v>
      </c>
      <c r="J149" s="56">
        <f t="shared" si="52"/>
        <v>5000</v>
      </c>
      <c r="K149" s="57">
        <f t="shared" si="53"/>
        <v>1</v>
      </c>
      <c r="L149" s="57">
        <f t="shared" si="54"/>
        <v>-1</v>
      </c>
      <c r="M149" s="57">
        <f t="shared" si="55"/>
        <v>-1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227</v>
      </c>
      <c r="C150" s="51" t="s">
        <v>228</v>
      </c>
      <c r="D150" s="56">
        <v>0</v>
      </c>
      <c r="E150" s="56">
        <v>30380</v>
      </c>
      <c r="F150" s="56">
        <v>0</v>
      </c>
      <c r="G150" s="56">
        <v>0</v>
      </c>
      <c r="H150" s="56">
        <v>0</v>
      </c>
      <c r="I150" s="56">
        <f t="shared" si="51"/>
        <v>0</v>
      </c>
      <c r="J150" s="56">
        <f t="shared" si="52"/>
        <v>30380</v>
      </c>
      <c r="K150" s="57">
        <f t="shared" si="53"/>
        <v>1</v>
      </c>
      <c r="L150" s="57">
        <f t="shared" si="54"/>
        <v>-1</v>
      </c>
      <c r="M150" s="57">
        <f t="shared" si="55"/>
        <v>-1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229</v>
      </c>
      <c r="C151" s="51" t="s">
        <v>230</v>
      </c>
      <c r="D151" s="56">
        <v>0</v>
      </c>
      <c r="E151" s="56">
        <v>100000</v>
      </c>
      <c r="F151" s="56">
        <v>0</v>
      </c>
      <c r="G151" s="56">
        <v>0</v>
      </c>
      <c r="H151" s="56">
        <v>0</v>
      </c>
      <c r="I151" s="56">
        <f t="shared" si="51"/>
        <v>0</v>
      </c>
      <c r="J151" s="56">
        <f t="shared" si="52"/>
        <v>100000</v>
      </c>
      <c r="K151" s="57">
        <f t="shared" si="53"/>
        <v>1</v>
      </c>
      <c r="L151" s="57">
        <f t="shared" si="54"/>
        <v>-1</v>
      </c>
      <c r="M151" s="57">
        <f t="shared" si="55"/>
        <v>-1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231</v>
      </c>
      <c r="C152" s="51" t="s">
        <v>232</v>
      </c>
      <c r="D152" s="56">
        <v>79344.5</v>
      </c>
      <c r="E152" s="56">
        <v>126750.85</v>
      </c>
      <c r="F152" s="56">
        <v>3875</v>
      </c>
      <c r="G152" s="56">
        <v>0</v>
      </c>
      <c r="H152" s="56">
        <v>635</v>
      </c>
      <c r="I152" s="56">
        <f t="shared" si="51"/>
        <v>635</v>
      </c>
      <c r="J152" s="56">
        <f t="shared" si="52"/>
        <v>126115.85</v>
      </c>
      <c r="K152" s="57">
        <f t="shared" si="53"/>
        <v>0.99499017166354309</v>
      </c>
      <c r="L152" s="57">
        <f t="shared" si="54"/>
        <v>-0.96942821290744796</v>
      </c>
      <c r="M152" s="57">
        <f t="shared" si="55"/>
        <v>-1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233</v>
      </c>
      <c r="C153" s="51" t="s">
        <v>234</v>
      </c>
      <c r="D153" s="56">
        <v>-1048.9000000000001</v>
      </c>
      <c r="E153" s="56">
        <v>-1048.9000000000001</v>
      </c>
      <c r="F153" s="56">
        <v>0</v>
      </c>
      <c r="G153" s="56">
        <v>0</v>
      </c>
      <c r="H153" s="56">
        <v>0</v>
      </c>
      <c r="I153" s="56">
        <f t="shared" si="51"/>
        <v>0</v>
      </c>
      <c r="J153" s="56">
        <f t="shared" si="52"/>
        <v>-1048.9000000000001</v>
      </c>
      <c r="K153" s="57">
        <f t="shared" si="53"/>
        <v>1</v>
      </c>
      <c r="L153" s="57">
        <f t="shared" si="54"/>
        <v>-1</v>
      </c>
      <c r="M153" s="57">
        <f t="shared" si="55"/>
        <v>-1</v>
      </c>
      <c r="R153" s="53"/>
      <c r="S153" s="53"/>
      <c r="T153" s="53"/>
      <c r="U153" s="53"/>
      <c r="V153" s="53"/>
    </row>
    <row r="154" spans="1:22" s="51" customFormat="1" x14ac:dyDescent="0.2">
      <c r="A154" s="63" t="s">
        <v>263</v>
      </c>
      <c r="B154" s="63"/>
      <c r="C154" s="63"/>
      <c r="D154" s="64">
        <v>79877834.020000011</v>
      </c>
      <c r="E154" s="64">
        <v>115998161.12999998</v>
      </c>
      <c r="F154" s="64">
        <v>4106355.32</v>
      </c>
      <c r="G154" s="64">
        <v>7255190.3199999984</v>
      </c>
      <c r="H154" s="64">
        <v>5257513.72</v>
      </c>
      <c r="I154" s="64">
        <f t="shared" si="51"/>
        <v>12512704.039999999</v>
      </c>
      <c r="J154" s="64">
        <f t="shared" si="52"/>
        <v>103485457.08999997</v>
      </c>
      <c r="K154" s="65">
        <f t="shared" si="53"/>
        <v>0.89213015173596655</v>
      </c>
      <c r="L154" s="65">
        <f t="shared" si="54"/>
        <v>-0.96459982399722721</v>
      </c>
      <c r="M154" s="65">
        <f t="shared" si="55"/>
        <v>-0.74981705746631444</v>
      </c>
      <c r="R154" s="53"/>
      <c r="S154" s="53"/>
      <c r="T154" s="53"/>
      <c r="U154" s="53"/>
      <c r="V154" s="53"/>
    </row>
    <row r="155" spans="1:22" s="51" customFormat="1" x14ac:dyDescent="0.2">
      <c r="A155" s="51" t="s">
        <v>264</v>
      </c>
      <c r="B155" s="51" t="s">
        <v>102</v>
      </c>
      <c r="C155" s="51" t="s">
        <v>103</v>
      </c>
      <c r="D155" s="56">
        <v>-27755.03</v>
      </c>
      <c r="E155" s="56">
        <v>-27755.03</v>
      </c>
      <c r="F155" s="56">
        <v>0</v>
      </c>
      <c r="G155" s="56">
        <v>0</v>
      </c>
      <c r="H155" s="56">
        <v>0</v>
      </c>
      <c r="I155" s="56">
        <f t="shared" si="51"/>
        <v>0</v>
      </c>
      <c r="J155" s="56">
        <f t="shared" si="52"/>
        <v>-27755.03</v>
      </c>
      <c r="K155" s="57">
        <f t="shared" si="53"/>
        <v>1</v>
      </c>
      <c r="L155" s="57">
        <f t="shared" si="54"/>
        <v>-1</v>
      </c>
      <c r="M155" s="57">
        <f t="shared" si="55"/>
        <v>-1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104</v>
      </c>
      <c r="C156" s="51" t="s">
        <v>105</v>
      </c>
      <c r="D156" s="56">
        <v>0</v>
      </c>
      <c r="E156" s="56">
        <v>11570.13</v>
      </c>
      <c r="F156" s="56">
        <v>1180</v>
      </c>
      <c r="G156" s="56">
        <v>1180</v>
      </c>
      <c r="H156" s="56">
        <v>0</v>
      </c>
      <c r="I156" s="56">
        <f t="shared" si="51"/>
        <v>1180</v>
      </c>
      <c r="J156" s="56">
        <f t="shared" si="52"/>
        <v>10390.129999999999</v>
      </c>
      <c r="K156" s="57">
        <f t="shared" si="53"/>
        <v>0.89801324617787348</v>
      </c>
      <c r="L156" s="57">
        <f t="shared" si="54"/>
        <v>-0.89801324617787348</v>
      </c>
      <c r="M156" s="57">
        <f t="shared" si="55"/>
        <v>-0.59205298471149415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106</v>
      </c>
      <c r="C157" s="51" t="s">
        <v>105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51"/>
        <v>0</v>
      </c>
      <c r="J157" s="56">
        <f t="shared" si="52"/>
        <v>0</v>
      </c>
      <c r="K157" s="57" t="str">
        <f t="shared" si="53"/>
        <v>NA</v>
      </c>
      <c r="L157" s="57" t="str">
        <f t="shared" si="54"/>
        <v>NA</v>
      </c>
      <c r="M157" s="57" t="str">
        <f t="shared" si="55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107</v>
      </c>
      <c r="C158" s="51" t="s">
        <v>108</v>
      </c>
      <c r="D158" s="56">
        <v>0</v>
      </c>
      <c r="E158" s="56">
        <v>2500</v>
      </c>
      <c r="F158" s="56">
        <v>0</v>
      </c>
      <c r="G158" s="56">
        <v>0</v>
      </c>
      <c r="H158" s="56">
        <v>0</v>
      </c>
      <c r="I158" s="56">
        <f t="shared" si="51"/>
        <v>0</v>
      </c>
      <c r="J158" s="56">
        <f t="shared" si="52"/>
        <v>2500</v>
      </c>
      <c r="K158" s="57">
        <f t="shared" si="53"/>
        <v>1</v>
      </c>
      <c r="L158" s="57">
        <f t="shared" si="54"/>
        <v>-1</v>
      </c>
      <c r="M158" s="57">
        <f t="shared" si="55"/>
        <v>-1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109</v>
      </c>
      <c r="C159" s="51" t="s">
        <v>110</v>
      </c>
      <c r="D159" s="56">
        <v>100.33</v>
      </c>
      <c r="E159" s="56">
        <v>47850.33</v>
      </c>
      <c r="F159" s="56">
        <v>125</v>
      </c>
      <c r="G159" s="56">
        <v>125</v>
      </c>
      <c r="H159" s="56">
        <v>0</v>
      </c>
      <c r="I159" s="56">
        <f t="shared" si="51"/>
        <v>125</v>
      </c>
      <c r="J159" s="56">
        <f t="shared" si="52"/>
        <v>47725.33</v>
      </c>
      <c r="K159" s="57">
        <f t="shared" si="53"/>
        <v>0.99738768781740894</v>
      </c>
      <c r="L159" s="57">
        <f t="shared" si="54"/>
        <v>-0.99738768781740894</v>
      </c>
      <c r="M159" s="57">
        <f t="shared" si="55"/>
        <v>-0.98955075126963599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119</v>
      </c>
      <c r="C160" s="51" t="s">
        <v>120</v>
      </c>
      <c r="D160" s="56">
        <v>0</v>
      </c>
      <c r="E160" s="56">
        <v>54121</v>
      </c>
      <c r="F160" s="56">
        <v>9413.2999999999993</v>
      </c>
      <c r="G160" s="56">
        <v>20131.910000000003</v>
      </c>
      <c r="H160" s="56">
        <v>0</v>
      </c>
      <c r="I160" s="56">
        <f t="shared" si="51"/>
        <v>20131.910000000003</v>
      </c>
      <c r="J160" s="56">
        <f t="shared" si="52"/>
        <v>33989.089999999997</v>
      </c>
      <c r="K160" s="57">
        <f t="shared" si="53"/>
        <v>0.62802036178193299</v>
      </c>
      <c r="L160" s="57">
        <f t="shared" si="54"/>
        <v>-0.8260693630938083</v>
      </c>
      <c r="M160" s="57">
        <f t="shared" si="55"/>
        <v>0.48791855287226793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245</v>
      </c>
      <c r="C161" s="51" t="s">
        <v>246</v>
      </c>
      <c r="D161" s="56">
        <v>0</v>
      </c>
      <c r="E161" s="56">
        <v>500</v>
      </c>
      <c r="F161" s="56">
        <v>0</v>
      </c>
      <c r="G161" s="56">
        <v>0</v>
      </c>
      <c r="H161" s="56">
        <v>0</v>
      </c>
      <c r="I161" s="56">
        <f t="shared" si="51"/>
        <v>0</v>
      </c>
      <c r="J161" s="56">
        <f t="shared" si="52"/>
        <v>500</v>
      </c>
      <c r="K161" s="57">
        <f t="shared" si="53"/>
        <v>1</v>
      </c>
      <c r="L161" s="57">
        <f t="shared" si="54"/>
        <v>-1</v>
      </c>
      <c r="M161" s="57">
        <f t="shared" si="55"/>
        <v>-1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137</v>
      </c>
      <c r="C162" s="51" t="s">
        <v>138</v>
      </c>
      <c r="D162" s="56">
        <v>9447</v>
      </c>
      <c r="E162" s="56">
        <v>241684.59</v>
      </c>
      <c r="F162" s="56">
        <v>39084.06</v>
      </c>
      <c r="G162" s="56">
        <v>101252.19</v>
      </c>
      <c r="H162" s="56">
        <v>0</v>
      </c>
      <c r="I162" s="56">
        <f t="shared" si="51"/>
        <v>101252.19</v>
      </c>
      <c r="J162" s="56">
        <f t="shared" si="52"/>
        <v>140432.4</v>
      </c>
      <c r="K162" s="57">
        <f t="shared" si="53"/>
        <v>0.58105649185163188</v>
      </c>
      <c r="L162" s="57">
        <f t="shared" si="54"/>
        <v>-0.8382848488602439</v>
      </c>
      <c r="M162" s="57">
        <f t="shared" si="55"/>
        <v>0.67577403259347235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139</v>
      </c>
      <c r="C163" s="51" t="s">
        <v>140</v>
      </c>
      <c r="D163" s="56">
        <v>0</v>
      </c>
      <c r="E163" s="56">
        <v>731040.21</v>
      </c>
      <c r="F163" s="56">
        <v>72497.55</v>
      </c>
      <c r="G163" s="56">
        <v>211467.68</v>
      </c>
      <c r="H163" s="56">
        <v>0</v>
      </c>
      <c r="I163" s="56">
        <f t="shared" si="51"/>
        <v>211467.68</v>
      </c>
      <c r="J163" s="56">
        <f t="shared" si="52"/>
        <v>519572.52999999997</v>
      </c>
      <c r="K163" s="57">
        <f t="shared" si="53"/>
        <v>0.71073043984817197</v>
      </c>
      <c r="L163" s="57">
        <f t="shared" si="54"/>
        <v>-0.90082960005715684</v>
      </c>
      <c r="M163" s="57">
        <f t="shared" si="55"/>
        <v>0.15707824060731218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141</v>
      </c>
      <c r="C164" s="51" t="s">
        <v>142</v>
      </c>
      <c r="D164" s="56">
        <v>116843.5</v>
      </c>
      <c r="E164" s="56">
        <v>1235774.5699999998</v>
      </c>
      <c r="F164" s="56">
        <v>0</v>
      </c>
      <c r="G164" s="56">
        <v>0</v>
      </c>
      <c r="H164" s="56">
        <v>0</v>
      </c>
      <c r="I164" s="56">
        <f t="shared" si="51"/>
        <v>0</v>
      </c>
      <c r="J164" s="56">
        <f t="shared" si="52"/>
        <v>1235774.5699999998</v>
      </c>
      <c r="K164" s="57">
        <f t="shared" si="53"/>
        <v>1</v>
      </c>
      <c r="L164" s="57">
        <f t="shared" si="54"/>
        <v>-1</v>
      </c>
      <c r="M164" s="57">
        <f t="shared" si="55"/>
        <v>-1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143</v>
      </c>
      <c r="C165" s="51" t="s">
        <v>144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51"/>
        <v>0</v>
      </c>
      <c r="J165" s="56">
        <f t="shared" si="52"/>
        <v>0</v>
      </c>
      <c r="K165" s="57" t="str">
        <f t="shared" si="53"/>
        <v>NA</v>
      </c>
      <c r="L165" s="57" t="str">
        <f t="shared" si="54"/>
        <v>NA</v>
      </c>
      <c r="M165" s="57" t="str">
        <f t="shared" si="5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145</v>
      </c>
      <c r="C166" s="51" t="s">
        <v>146</v>
      </c>
      <c r="D166" s="56">
        <v>8689</v>
      </c>
      <c r="E166" s="56">
        <v>8689</v>
      </c>
      <c r="F166" s="56">
        <v>0</v>
      </c>
      <c r="G166" s="56">
        <v>0</v>
      </c>
      <c r="H166" s="56">
        <v>0</v>
      </c>
      <c r="I166" s="56">
        <f t="shared" si="51"/>
        <v>0</v>
      </c>
      <c r="J166" s="56">
        <f t="shared" si="52"/>
        <v>8689</v>
      </c>
      <c r="K166" s="57">
        <f t="shared" si="53"/>
        <v>1</v>
      </c>
      <c r="L166" s="57">
        <f t="shared" si="54"/>
        <v>-1</v>
      </c>
      <c r="M166" s="57">
        <f t="shared" si="55"/>
        <v>-1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147</v>
      </c>
      <c r="C167" s="51" t="s">
        <v>148</v>
      </c>
      <c r="D167" s="56">
        <v>66150</v>
      </c>
      <c r="E167" s="56">
        <v>195208.19</v>
      </c>
      <c r="F167" s="56">
        <v>10345.619999999999</v>
      </c>
      <c r="G167" s="56">
        <v>36245.619999999995</v>
      </c>
      <c r="H167" s="56">
        <v>0</v>
      </c>
      <c r="I167" s="56">
        <f t="shared" si="51"/>
        <v>36245.619999999995</v>
      </c>
      <c r="J167" s="56">
        <f t="shared" si="52"/>
        <v>158962.57</v>
      </c>
      <c r="K167" s="57">
        <f t="shared" si="53"/>
        <v>0.8143232617442947</v>
      </c>
      <c r="L167" s="57">
        <f t="shared" si="54"/>
        <v>-0.94700212117124805</v>
      </c>
      <c r="M167" s="57">
        <f t="shared" si="55"/>
        <v>-0.2572930469771787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149</v>
      </c>
      <c r="C168" s="51" t="s">
        <v>150</v>
      </c>
      <c r="D168" s="56">
        <v>0</v>
      </c>
      <c r="E168" s="56">
        <v>8701.67</v>
      </c>
      <c r="F168" s="56">
        <v>1793.8</v>
      </c>
      <c r="G168" s="56">
        <v>5056.17</v>
      </c>
      <c r="H168" s="56">
        <v>0</v>
      </c>
      <c r="I168" s="56">
        <f t="shared" si="51"/>
        <v>5056.17</v>
      </c>
      <c r="J168" s="56">
        <f t="shared" si="52"/>
        <v>3645.5</v>
      </c>
      <c r="K168" s="57">
        <f t="shared" si="53"/>
        <v>0.41894257079388209</v>
      </c>
      <c r="L168" s="57">
        <f t="shared" si="54"/>
        <v>-0.79385566218898207</v>
      </c>
      <c r="M168" s="57">
        <f t="shared" si="55"/>
        <v>1.3242297168244717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151</v>
      </c>
      <c r="C169" s="51" t="s">
        <v>152</v>
      </c>
      <c r="D169" s="56">
        <v>-2170.8199999999997</v>
      </c>
      <c r="E169" s="56">
        <v>167508.69</v>
      </c>
      <c r="F169" s="56">
        <v>17827.53</v>
      </c>
      <c r="G169" s="56">
        <v>55300.35</v>
      </c>
      <c r="H169" s="56">
        <v>0</v>
      </c>
      <c r="I169" s="56">
        <f t="shared" si="51"/>
        <v>55300.35</v>
      </c>
      <c r="J169" s="56">
        <f t="shared" si="52"/>
        <v>112208.34</v>
      </c>
      <c r="K169" s="57">
        <f t="shared" si="53"/>
        <v>0.66986578427662469</v>
      </c>
      <c r="L169" s="57">
        <f t="shared" si="54"/>
        <v>-0.89357250659652343</v>
      </c>
      <c r="M169" s="57">
        <f t="shared" si="55"/>
        <v>0.3205368628935012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167</v>
      </c>
      <c r="C170" s="51" t="s">
        <v>168</v>
      </c>
      <c r="D170" s="56">
        <v>-11702.560000000001</v>
      </c>
      <c r="E170" s="56">
        <v>43720.019999999975</v>
      </c>
      <c r="F170" s="56">
        <v>1156.4100000000001</v>
      </c>
      <c r="G170" s="56">
        <v>3676.96</v>
      </c>
      <c r="H170" s="56">
        <v>0</v>
      </c>
      <c r="I170" s="56">
        <f t="shared" si="51"/>
        <v>3676.96</v>
      </c>
      <c r="J170" s="56">
        <f t="shared" si="52"/>
        <v>40043.059999999976</v>
      </c>
      <c r="K170" s="57">
        <f t="shared" si="53"/>
        <v>0.91589756820788282</v>
      </c>
      <c r="L170" s="57">
        <f t="shared" si="54"/>
        <v>-0.973549646134654</v>
      </c>
      <c r="M170" s="57">
        <f t="shared" si="55"/>
        <v>-0.66359027283153094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169</v>
      </c>
      <c r="C171" s="51" t="s">
        <v>170</v>
      </c>
      <c r="D171" s="56">
        <v>26727087.289999999</v>
      </c>
      <c r="E171" s="56">
        <v>2275170.3499999996</v>
      </c>
      <c r="F171" s="56">
        <v>0</v>
      </c>
      <c r="G171" s="56">
        <v>44071.63</v>
      </c>
      <c r="H171" s="56">
        <v>142184</v>
      </c>
      <c r="I171" s="56">
        <f t="shared" si="51"/>
        <v>186255.63</v>
      </c>
      <c r="J171" s="56">
        <f t="shared" si="52"/>
        <v>2088914.7199999997</v>
      </c>
      <c r="K171" s="57">
        <f t="shared" si="53"/>
        <v>0.91813552334663651</v>
      </c>
      <c r="L171" s="57">
        <f t="shared" si="54"/>
        <v>-1</v>
      </c>
      <c r="M171" s="57">
        <f t="shared" si="55"/>
        <v>-0.9225172216225479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335</v>
      </c>
      <c r="C172" s="51" t="s">
        <v>336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51"/>
        <v>0</v>
      </c>
      <c r="J172" s="56">
        <f t="shared" si="52"/>
        <v>0</v>
      </c>
      <c r="K172" s="57" t="str">
        <f t="shared" si="53"/>
        <v>NA</v>
      </c>
      <c r="L172" s="57" t="str">
        <f t="shared" si="54"/>
        <v>NA</v>
      </c>
      <c r="M172" s="57" t="str">
        <f t="shared" si="55"/>
        <v>NA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269</v>
      </c>
      <c r="C173" s="51" t="s">
        <v>270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51"/>
        <v>0</v>
      </c>
      <c r="J173" s="56">
        <f t="shared" si="52"/>
        <v>0</v>
      </c>
      <c r="K173" s="57" t="str">
        <f t="shared" si="53"/>
        <v>NA</v>
      </c>
      <c r="L173" s="57" t="str">
        <f t="shared" si="54"/>
        <v>NA</v>
      </c>
      <c r="M173" s="57" t="str">
        <f t="shared" si="55"/>
        <v>NA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175</v>
      </c>
      <c r="C174" s="51" t="s">
        <v>176</v>
      </c>
      <c r="D174" s="56">
        <v>125445</v>
      </c>
      <c r="E174" s="56">
        <v>127445</v>
      </c>
      <c r="F174" s="56">
        <v>0</v>
      </c>
      <c r="G174" s="56">
        <v>0</v>
      </c>
      <c r="H174" s="56">
        <v>0</v>
      </c>
      <c r="I174" s="56">
        <f t="shared" si="51"/>
        <v>0</v>
      </c>
      <c r="J174" s="56">
        <f t="shared" si="52"/>
        <v>127445</v>
      </c>
      <c r="K174" s="57">
        <f t="shared" si="53"/>
        <v>1</v>
      </c>
      <c r="L174" s="57">
        <f t="shared" si="54"/>
        <v>-1</v>
      </c>
      <c r="M174" s="57">
        <f t="shared" si="55"/>
        <v>-1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177</v>
      </c>
      <c r="C175" s="51" t="s">
        <v>178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51"/>
        <v>0</v>
      </c>
      <c r="J175" s="56">
        <f t="shared" si="52"/>
        <v>0</v>
      </c>
      <c r="K175" s="57" t="str">
        <f t="shared" si="53"/>
        <v>NA</v>
      </c>
      <c r="L175" s="57" t="str">
        <f t="shared" si="54"/>
        <v>NA</v>
      </c>
      <c r="M175" s="57" t="str">
        <f t="shared" si="55"/>
        <v>NA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179</v>
      </c>
      <c r="C176" s="51" t="s">
        <v>180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51"/>
        <v>0</v>
      </c>
      <c r="J176" s="56">
        <f t="shared" si="52"/>
        <v>0</v>
      </c>
      <c r="K176" s="57" t="str">
        <f t="shared" si="53"/>
        <v>NA</v>
      </c>
      <c r="L176" s="57" t="str">
        <f t="shared" si="54"/>
        <v>NA</v>
      </c>
      <c r="M176" s="57" t="str">
        <f t="shared" si="55"/>
        <v>NA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183</v>
      </c>
      <c r="C177" s="51" t="s">
        <v>184</v>
      </c>
      <c r="D177" s="56">
        <v>0</v>
      </c>
      <c r="E177" s="56">
        <v>2120.6</v>
      </c>
      <c r="F177" s="56">
        <v>0</v>
      </c>
      <c r="G177" s="56">
        <v>0</v>
      </c>
      <c r="H177" s="56">
        <v>0</v>
      </c>
      <c r="I177" s="56">
        <f t="shared" si="51"/>
        <v>0</v>
      </c>
      <c r="J177" s="56">
        <f t="shared" si="52"/>
        <v>2120.6</v>
      </c>
      <c r="K177" s="57">
        <f t="shared" si="53"/>
        <v>1</v>
      </c>
      <c r="L177" s="57">
        <f t="shared" si="54"/>
        <v>-1</v>
      </c>
      <c r="M177" s="57">
        <f t="shared" si="55"/>
        <v>-1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185</v>
      </c>
      <c r="C178" s="51" t="s">
        <v>186</v>
      </c>
      <c r="D178" s="56">
        <v>74265.23</v>
      </c>
      <c r="E178" s="56">
        <v>1692636.52</v>
      </c>
      <c r="F178" s="56">
        <v>0</v>
      </c>
      <c r="G178" s="56">
        <v>0</v>
      </c>
      <c r="H178" s="56">
        <v>10471</v>
      </c>
      <c r="I178" s="56">
        <f t="shared" si="51"/>
        <v>10471</v>
      </c>
      <c r="J178" s="56">
        <f t="shared" si="52"/>
        <v>1682165.52</v>
      </c>
      <c r="K178" s="57">
        <f t="shared" si="53"/>
        <v>0.99381379293411443</v>
      </c>
      <c r="L178" s="57">
        <f t="shared" si="54"/>
        <v>-1</v>
      </c>
      <c r="M178" s="57">
        <f t="shared" si="55"/>
        <v>-1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193</v>
      </c>
      <c r="C179" s="51" t="s">
        <v>194</v>
      </c>
      <c r="D179" s="56">
        <v>48079.859999999979</v>
      </c>
      <c r="E179" s="56">
        <v>72660.290000000008</v>
      </c>
      <c r="F179" s="56">
        <v>1931.2</v>
      </c>
      <c r="G179" s="56">
        <v>0</v>
      </c>
      <c r="H179" s="56">
        <v>1663.5</v>
      </c>
      <c r="I179" s="56">
        <f t="shared" si="51"/>
        <v>1663.5</v>
      </c>
      <c r="J179" s="56">
        <f t="shared" si="52"/>
        <v>70996.790000000008</v>
      </c>
      <c r="K179" s="57">
        <f t="shared" si="53"/>
        <v>0.97710578914562551</v>
      </c>
      <c r="L179" s="57">
        <f t="shared" si="54"/>
        <v>-0.97342152088850742</v>
      </c>
      <c r="M179" s="57">
        <f t="shared" si="55"/>
        <v>-1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199</v>
      </c>
      <c r="C180" s="51" t="s">
        <v>200</v>
      </c>
      <c r="D180" s="56">
        <v>27765.069999999996</v>
      </c>
      <c r="E180" s="56">
        <v>25124.739999999998</v>
      </c>
      <c r="F180" s="56">
        <v>0</v>
      </c>
      <c r="G180" s="56">
        <v>0</v>
      </c>
      <c r="H180" s="56">
        <v>0</v>
      </c>
      <c r="I180" s="56">
        <f t="shared" si="51"/>
        <v>0</v>
      </c>
      <c r="J180" s="56">
        <f t="shared" si="52"/>
        <v>25124.739999999998</v>
      </c>
      <c r="K180" s="57">
        <f t="shared" si="53"/>
        <v>1</v>
      </c>
      <c r="L180" s="57">
        <f t="shared" si="54"/>
        <v>-1</v>
      </c>
      <c r="M180" s="57">
        <f t="shared" si="55"/>
        <v>-1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201</v>
      </c>
      <c r="C181" s="51" t="s">
        <v>202</v>
      </c>
      <c r="D181" s="56">
        <v>188971.59000000003</v>
      </c>
      <c r="E181" s="56">
        <v>953756.4499999996</v>
      </c>
      <c r="F181" s="56">
        <v>24387.210000000003</v>
      </c>
      <c r="G181" s="56">
        <v>59342.04</v>
      </c>
      <c r="H181" s="56">
        <v>52064.15</v>
      </c>
      <c r="I181" s="56">
        <f t="shared" si="51"/>
        <v>111406.19</v>
      </c>
      <c r="J181" s="56">
        <f t="shared" si="52"/>
        <v>842350.25999999954</v>
      </c>
      <c r="K181" s="57">
        <f t="shared" si="53"/>
        <v>0.88319220278929689</v>
      </c>
      <c r="L181" s="57">
        <f t="shared" si="54"/>
        <v>-0.97443035902928887</v>
      </c>
      <c r="M181" s="57">
        <f t="shared" si="55"/>
        <v>-0.75112287838263103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205</v>
      </c>
      <c r="C182" s="51" t="s">
        <v>206</v>
      </c>
      <c r="D182" s="56">
        <v>13950</v>
      </c>
      <c r="E182" s="56">
        <v>7693.2599999999993</v>
      </c>
      <c r="F182" s="56">
        <v>0</v>
      </c>
      <c r="G182" s="56">
        <v>0</v>
      </c>
      <c r="H182" s="56">
        <v>2595.2399999999998</v>
      </c>
      <c r="I182" s="56">
        <f t="shared" si="51"/>
        <v>2595.2399999999998</v>
      </c>
      <c r="J182" s="56">
        <f t="shared" si="52"/>
        <v>5098.0199999999995</v>
      </c>
      <c r="K182" s="57">
        <f t="shared" si="53"/>
        <v>0.6626605626223474</v>
      </c>
      <c r="L182" s="57">
        <f t="shared" si="54"/>
        <v>-1</v>
      </c>
      <c r="M182" s="57">
        <f t="shared" si="55"/>
        <v>-1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207</v>
      </c>
      <c r="C183" s="51" t="s">
        <v>208</v>
      </c>
      <c r="D183" s="56">
        <v>40000</v>
      </c>
      <c r="E183" s="56">
        <v>309600</v>
      </c>
      <c r="F183" s="56">
        <v>4795</v>
      </c>
      <c r="G183" s="56">
        <v>4795</v>
      </c>
      <c r="H183" s="56">
        <v>0</v>
      </c>
      <c r="I183" s="56">
        <f t="shared" si="51"/>
        <v>4795</v>
      </c>
      <c r="J183" s="56">
        <f t="shared" si="52"/>
        <v>304805</v>
      </c>
      <c r="K183" s="57">
        <f t="shared" si="53"/>
        <v>0.98451227390180873</v>
      </c>
      <c r="L183" s="57">
        <f t="shared" si="54"/>
        <v>-0.98451227390180873</v>
      </c>
      <c r="M183" s="57">
        <f t="shared" si="55"/>
        <v>-0.93804909560723515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209</v>
      </c>
      <c r="C184" s="51" t="s">
        <v>210</v>
      </c>
      <c r="D184" s="56">
        <v>6504.23</v>
      </c>
      <c r="E184" s="56">
        <v>394392.36</v>
      </c>
      <c r="F184" s="56">
        <v>4140.5600000000004</v>
      </c>
      <c r="G184" s="56">
        <v>48164.340000000004</v>
      </c>
      <c r="H184" s="56">
        <v>65967.760000000009</v>
      </c>
      <c r="I184" s="56">
        <f t="shared" si="51"/>
        <v>114132.1</v>
      </c>
      <c r="J184" s="56">
        <f t="shared" si="52"/>
        <v>280260.26</v>
      </c>
      <c r="K184" s="57">
        <f t="shared" si="53"/>
        <v>0.71061280193155874</v>
      </c>
      <c r="L184" s="57">
        <f t="shared" si="54"/>
        <v>-0.9895014193479813</v>
      </c>
      <c r="M184" s="57">
        <f t="shared" si="55"/>
        <v>-0.51150838723143621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213</v>
      </c>
      <c r="C185" s="51" t="s">
        <v>214</v>
      </c>
      <c r="D185" s="56">
        <v>24467.42</v>
      </c>
      <c r="E185" s="56">
        <v>51938.67</v>
      </c>
      <c r="F185" s="56">
        <v>2768</v>
      </c>
      <c r="G185" s="56">
        <v>7068</v>
      </c>
      <c r="H185" s="56">
        <v>2248</v>
      </c>
      <c r="I185" s="56">
        <f t="shared" si="51"/>
        <v>9316</v>
      </c>
      <c r="J185" s="56">
        <f t="shared" si="52"/>
        <v>42622.67</v>
      </c>
      <c r="K185" s="57">
        <f t="shared" si="53"/>
        <v>0.82063460616145922</v>
      </c>
      <c r="L185" s="57">
        <f t="shared" si="54"/>
        <v>-0.94670637503809785</v>
      </c>
      <c r="M185" s="57">
        <f t="shared" si="55"/>
        <v>-0.45566569186311467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219</v>
      </c>
      <c r="C186" s="51" t="s">
        <v>220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51"/>
        <v>0</v>
      </c>
      <c r="J186" s="56">
        <f t="shared" si="52"/>
        <v>0</v>
      </c>
      <c r="K186" s="57" t="str">
        <f t="shared" si="53"/>
        <v>NA</v>
      </c>
      <c r="L186" s="57" t="str">
        <f t="shared" si="54"/>
        <v>NA</v>
      </c>
      <c r="M186" s="57" t="str">
        <f t="shared" si="55"/>
        <v>NA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221</v>
      </c>
      <c r="C187" s="51" t="s">
        <v>222</v>
      </c>
      <c r="D187" s="56">
        <v>0</v>
      </c>
      <c r="E187" s="56">
        <v>40731.46</v>
      </c>
      <c r="F187" s="56">
        <v>2504.1</v>
      </c>
      <c r="G187" s="56">
        <v>2504.1</v>
      </c>
      <c r="H187" s="56">
        <v>4911.2299999999996</v>
      </c>
      <c r="I187" s="56">
        <f t="shared" si="51"/>
        <v>7415.33</v>
      </c>
      <c r="J187" s="56">
        <f t="shared" si="52"/>
        <v>33316.129999999997</v>
      </c>
      <c r="K187" s="57">
        <f t="shared" si="53"/>
        <v>0.81794588261751477</v>
      </c>
      <c r="L187" s="57">
        <f t="shared" si="54"/>
        <v>-0.93852172252111765</v>
      </c>
      <c r="M187" s="57">
        <f t="shared" si="55"/>
        <v>-0.75408689008447027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227</v>
      </c>
      <c r="C188" s="51" t="s">
        <v>228</v>
      </c>
      <c r="D188" s="56">
        <v>0</v>
      </c>
      <c r="E188" s="56">
        <v>848.24</v>
      </c>
      <c r="F188" s="56">
        <v>0</v>
      </c>
      <c r="G188" s="56">
        <v>0</v>
      </c>
      <c r="H188" s="56">
        <v>0</v>
      </c>
      <c r="I188" s="56">
        <f t="shared" si="51"/>
        <v>0</v>
      </c>
      <c r="J188" s="56">
        <f t="shared" si="52"/>
        <v>848.24</v>
      </c>
      <c r="K188" s="57">
        <f t="shared" si="53"/>
        <v>1</v>
      </c>
      <c r="L188" s="57">
        <f t="shared" si="54"/>
        <v>-1</v>
      </c>
      <c r="M188" s="57">
        <f t="shared" si="55"/>
        <v>-1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231</v>
      </c>
      <c r="C189" s="51" t="s">
        <v>232</v>
      </c>
      <c r="D189" s="56">
        <v>33739.040000000001</v>
      </c>
      <c r="E189" s="56">
        <v>60982.95</v>
      </c>
      <c r="F189" s="56">
        <v>2785.45</v>
      </c>
      <c r="G189" s="56">
        <v>2000</v>
      </c>
      <c r="H189" s="56">
        <v>2410</v>
      </c>
      <c r="I189" s="56">
        <f t="shared" si="51"/>
        <v>4410</v>
      </c>
      <c r="J189" s="56">
        <f t="shared" si="52"/>
        <v>56572.95</v>
      </c>
      <c r="K189" s="57">
        <f t="shared" si="53"/>
        <v>0.92768470531517411</v>
      </c>
      <c r="L189" s="57">
        <f t="shared" si="54"/>
        <v>-0.95432411846261955</v>
      </c>
      <c r="M189" s="57">
        <f t="shared" si="55"/>
        <v>-0.8688157919549645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468</v>
      </c>
      <c r="C190" s="51" t="s">
        <v>469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51"/>
        <v>0</v>
      </c>
      <c r="J190" s="56">
        <f t="shared" si="52"/>
        <v>0</v>
      </c>
      <c r="K190" s="57" t="str">
        <f t="shared" si="53"/>
        <v>NA</v>
      </c>
      <c r="L190" s="57" t="str">
        <f t="shared" si="54"/>
        <v>NA</v>
      </c>
      <c r="M190" s="57" t="str">
        <f t="shared" si="55"/>
        <v>NA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277</v>
      </c>
      <c r="B191" s="63"/>
      <c r="C191" s="63"/>
      <c r="D191" s="64">
        <v>27469876.150000002</v>
      </c>
      <c r="E191" s="64">
        <v>8736214.2599999979</v>
      </c>
      <c r="F191" s="64">
        <v>196734.79</v>
      </c>
      <c r="G191" s="64">
        <v>602380.99</v>
      </c>
      <c r="H191" s="64">
        <v>284514.88</v>
      </c>
      <c r="I191" s="64">
        <f t="shared" si="51"/>
        <v>886895.87</v>
      </c>
      <c r="J191" s="64">
        <f t="shared" si="52"/>
        <v>7849318.3899999978</v>
      </c>
      <c r="K191" s="65">
        <f t="shared" si="53"/>
        <v>0.89848052673561596</v>
      </c>
      <c r="L191" s="65">
        <f t="shared" si="54"/>
        <v>-0.97748054430157727</v>
      </c>
      <c r="M191" s="65">
        <f t="shared" si="55"/>
        <v>-0.72419129289990647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278</v>
      </c>
      <c r="B192" s="51" t="s">
        <v>104</v>
      </c>
      <c r="C192" s="51" t="s">
        <v>105</v>
      </c>
      <c r="D192" s="56">
        <v>221047.23</v>
      </c>
      <c r="E192" s="56">
        <v>291097.23</v>
      </c>
      <c r="F192" s="56">
        <v>0</v>
      </c>
      <c r="G192" s="56">
        <v>0</v>
      </c>
      <c r="H192" s="56">
        <v>0</v>
      </c>
      <c r="I192" s="56">
        <f t="shared" si="51"/>
        <v>0</v>
      </c>
      <c r="J192" s="56">
        <f t="shared" si="52"/>
        <v>291097.23</v>
      </c>
      <c r="K192" s="57">
        <f t="shared" si="53"/>
        <v>1</v>
      </c>
      <c r="L192" s="57">
        <f t="shared" si="54"/>
        <v>-1</v>
      </c>
      <c r="M192" s="57">
        <f t="shared" si="55"/>
        <v>-1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106</v>
      </c>
      <c r="C193" s="51" t="s">
        <v>105</v>
      </c>
      <c r="D193" s="56">
        <v>135294.64000000001</v>
      </c>
      <c r="E193" s="56">
        <v>295004.64</v>
      </c>
      <c r="F193" s="56">
        <v>0</v>
      </c>
      <c r="G193" s="56">
        <v>0</v>
      </c>
      <c r="H193" s="56">
        <v>0</v>
      </c>
      <c r="I193" s="56">
        <f t="shared" si="51"/>
        <v>0</v>
      </c>
      <c r="J193" s="56">
        <f t="shared" si="52"/>
        <v>295004.64</v>
      </c>
      <c r="K193" s="57">
        <f t="shared" si="53"/>
        <v>1</v>
      </c>
      <c r="L193" s="57">
        <f t="shared" si="54"/>
        <v>-1</v>
      </c>
      <c r="M193" s="57">
        <f t="shared" si="55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109</v>
      </c>
      <c r="C194" s="51" t="s">
        <v>110</v>
      </c>
      <c r="D194" s="56">
        <v>19690177.289999995</v>
      </c>
      <c r="E194" s="56">
        <v>43748754.029999994</v>
      </c>
      <c r="F194" s="56">
        <v>882352.52</v>
      </c>
      <c r="G194" s="56">
        <v>914943.02</v>
      </c>
      <c r="H194" s="56">
        <v>6390.18</v>
      </c>
      <c r="I194" s="56">
        <f t="shared" si="51"/>
        <v>921333.20000000007</v>
      </c>
      <c r="J194" s="56">
        <f t="shared" si="52"/>
        <v>42827420.829999991</v>
      </c>
      <c r="K194" s="57">
        <f t="shared" si="53"/>
        <v>0.97894035566434157</v>
      </c>
      <c r="L194" s="57">
        <f t="shared" si="54"/>
        <v>-0.97983136801119075</v>
      </c>
      <c r="M194" s="57">
        <f t="shared" si="55"/>
        <v>-0.91634568432530972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123</v>
      </c>
      <c r="C195" s="51" t="s">
        <v>124</v>
      </c>
      <c r="D195" s="56">
        <v>10204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ref="I195:I203" si="56">SUM(G195:H195)</f>
        <v>0</v>
      </c>
      <c r="J195" s="56">
        <f t="shared" ref="J195:J203" si="57">E195-I195</f>
        <v>0</v>
      </c>
      <c r="K195" s="57" t="str">
        <f t="shared" ref="K195:K203" si="58">IF(E195=0,"NA",J195/E195)</f>
        <v>NA</v>
      </c>
      <c r="L195" s="57" t="str">
        <f t="shared" ref="L195:L203" si="59">IF(E195=0,"NA",(  ( F195 - (E195/$L$6)) / (E195/$L$6)))</f>
        <v>NA</v>
      </c>
      <c r="M195" s="57" t="str">
        <f t="shared" ref="M195:M203" si="60">IF(E195=0,"NA",(  ( G195 - ($M$6*(E195/12))) / ($M$6*(E195/12))))</f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137</v>
      </c>
      <c r="C196" s="51" t="s">
        <v>138</v>
      </c>
      <c r="D196" s="56">
        <v>0</v>
      </c>
      <c r="E196" s="56">
        <v>580000</v>
      </c>
      <c r="F196" s="56">
        <v>4528.13</v>
      </c>
      <c r="G196" s="56">
        <v>4528.13</v>
      </c>
      <c r="H196" s="56">
        <v>2000</v>
      </c>
      <c r="I196" s="56">
        <f t="shared" si="56"/>
        <v>6528.13</v>
      </c>
      <c r="J196" s="56">
        <f t="shared" si="57"/>
        <v>573471.87</v>
      </c>
      <c r="K196" s="57">
        <f t="shared" si="58"/>
        <v>0.98874460344827586</v>
      </c>
      <c r="L196" s="57">
        <f t="shared" si="59"/>
        <v>-0.99219287931034483</v>
      </c>
      <c r="M196" s="57">
        <f t="shared" si="60"/>
        <v>-0.96877151724137933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139</v>
      </c>
      <c r="C197" s="51" t="s">
        <v>140</v>
      </c>
      <c r="D197" s="56">
        <v>17196577.780000016</v>
      </c>
      <c r="E197" s="56">
        <v>51096878.190000005</v>
      </c>
      <c r="F197" s="56">
        <v>1451766.1400000001</v>
      </c>
      <c r="G197" s="56">
        <v>2558949.9400000004</v>
      </c>
      <c r="H197" s="56">
        <v>0</v>
      </c>
      <c r="I197" s="56">
        <f t="shared" si="56"/>
        <v>2558949.9400000004</v>
      </c>
      <c r="J197" s="56">
        <f t="shared" si="57"/>
        <v>48537928.250000007</v>
      </c>
      <c r="K197" s="57">
        <f t="shared" si="58"/>
        <v>0.94991964224341208</v>
      </c>
      <c r="L197" s="57">
        <f t="shared" si="59"/>
        <v>-0.97158796796544566</v>
      </c>
      <c r="M197" s="57">
        <f t="shared" si="60"/>
        <v>-0.79967856897364775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141</v>
      </c>
      <c r="C198" s="51" t="s">
        <v>142</v>
      </c>
      <c r="D198" s="56">
        <v>-5449758.0399999982</v>
      </c>
      <c r="E198" s="56">
        <v>-4262729.400000006</v>
      </c>
      <c r="F198" s="56">
        <v>490533.9</v>
      </c>
      <c r="G198" s="56">
        <v>490533.9</v>
      </c>
      <c r="H198" s="56">
        <v>0</v>
      </c>
      <c r="I198" s="56">
        <f t="shared" si="56"/>
        <v>490533.9</v>
      </c>
      <c r="J198" s="56">
        <f t="shared" si="57"/>
        <v>-4753263.3000000063</v>
      </c>
      <c r="K198" s="57">
        <f t="shared" si="58"/>
        <v>1.1150750737309292</v>
      </c>
      <c r="L198" s="57">
        <f t="shared" si="59"/>
        <v>-1.1150750737309292</v>
      </c>
      <c r="M198" s="57">
        <f t="shared" si="60"/>
        <v>-1.4603002949237165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145</v>
      </c>
      <c r="C199" s="51" t="s">
        <v>146</v>
      </c>
      <c r="D199" s="56">
        <v>450298</v>
      </c>
      <c r="E199" s="56">
        <v>450298</v>
      </c>
      <c r="F199" s="56">
        <v>0</v>
      </c>
      <c r="G199" s="56">
        <v>0</v>
      </c>
      <c r="H199" s="56">
        <v>0</v>
      </c>
      <c r="I199" s="56">
        <f t="shared" si="56"/>
        <v>0</v>
      </c>
      <c r="J199" s="56">
        <f t="shared" si="57"/>
        <v>450298</v>
      </c>
      <c r="K199" s="57">
        <f t="shared" si="58"/>
        <v>1</v>
      </c>
      <c r="L199" s="57">
        <f t="shared" si="59"/>
        <v>-1</v>
      </c>
      <c r="M199" s="57">
        <f t="shared" si="60"/>
        <v>-1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147</v>
      </c>
      <c r="C200" s="51" t="s">
        <v>148</v>
      </c>
      <c r="D200" s="56">
        <v>237664.88999999996</v>
      </c>
      <c r="E200" s="56">
        <v>7420415.5000000009</v>
      </c>
      <c r="F200" s="56">
        <v>564955</v>
      </c>
      <c r="G200" s="56">
        <v>739393.43000000017</v>
      </c>
      <c r="H200" s="56">
        <v>0</v>
      </c>
      <c r="I200" s="56">
        <f t="shared" si="56"/>
        <v>739393.43000000017</v>
      </c>
      <c r="J200" s="56">
        <f t="shared" si="57"/>
        <v>6681022.0700000003</v>
      </c>
      <c r="K200" s="57">
        <f t="shared" si="58"/>
        <v>0.90035686950414018</v>
      </c>
      <c r="L200" s="57">
        <f t="shared" si="59"/>
        <v>-0.92386477549673596</v>
      </c>
      <c r="M200" s="57">
        <f t="shared" si="60"/>
        <v>-0.60142747801656116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149</v>
      </c>
      <c r="C201" s="51" t="s">
        <v>150</v>
      </c>
      <c r="D201" s="56">
        <v>0</v>
      </c>
      <c r="E201" s="56">
        <v>25617.02</v>
      </c>
      <c r="F201" s="56">
        <v>38978.489999999991</v>
      </c>
      <c r="G201" s="56">
        <v>56271.76999999999</v>
      </c>
      <c r="H201" s="56">
        <v>0</v>
      </c>
      <c r="I201" s="56">
        <f t="shared" si="56"/>
        <v>56271.76999999999</v>
      </c>
      <c r="J201" s="56">
        <f t="shared" si="57"/>
        <v>-30654.749999999989</v>
      </c>
      <c r="K201" s="57">
        <f t="shared" si="58"/>
        <v>-1.1966555828898127</v>
      </c>
      <c r="L201" s="57">
        <f t="shared" si="59"/>
        <v>0.52158564891622794</v>
      </c>
      <c r="M201" s="57">
        <f t="shared" si="60"/>
        <v>7.7866223315592524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151</v>
      </c>
      <c r="C202" s="51" t="s">
        <v>152</v>
      </c>
      <c r="D202" s="56">
        <v>1567444.7599999998</v>
      </c>
      <c r="E202" s="56">
        <v>8730963.6399999969</v>
      </c>
      <c r="F202" s="56">
        <v>325830.60000000003</v>
      </c>
      <c r="G202" s="56">
        <v>554829.79000000015</v>
      </c>
      <c r="H202" s="56">
        <v>0</v>
      </c>
      <c r="I202" s="56">
        <f t="shared" si="56"/>
        <v>554829.79000000015</v>
      </c>
      <c r="J202" s="56">
        <f t="shared" si="57"/>
        <v>8176133.8499999968</v>
      </c>
      <c r="K202" s="57">
        <f t="shared" si="58"/>
        <v>0.93645262849817568</v>
      </c>
      <c r="L202" s="57">
        <f t="shared" si="59"/>
        <v>-0.96268102658139121</v>
      </c>
      <c r="M202" s="57">
        <f t="shared" si="60"/>
        <v>-0.74581051399270282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165</v>
      </c>
      <c r="C203" s="51" t="s">
        <v>166</v>
      </c>
      <c r="D203" s="56">
        <v>0</v>
      </c>
      <c r="E203" s="56">
        <v>0</v>
      </c>
      <c r="F203" s="56">
        <v>1363.2000000000003</v>
      </c>
      <c r="G203" s="56">
        <v>2172.9899999999998</v>
      </c>
      <c r="H203" s="56">
        <v>0</v>
      </c>
      <c r="I203" s="56">
        <f t="shared" si="56"/>
        <v>2172.9899999999998</v>
      </c>
      <c r="J203" s="56">
        <f t="shared" si="57"/>
        <v>-2172.9899999999998</v>
      </c>
      <c r="K203" s="57" t="str">
        <f t="shared" si="58"/>
        <v>NA</v>
      </c>
      <c r="L203" s="57" t="str">
        <f t="shared" si="59"/>
        <v>NA</v>
      </c>
      <c r="M203" s="57" t="str">
        <f t="shared" si="60"/>
        <v>NA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167</v>
      </c>
      <c r="C204" s="51" t="s">
        <v>168</v>
      </c>
      <c r="D204" s="56">
        <v>1485032.0100000007</v>
      </c>
      <c r="E204" s="56">
        <v>4994536.7999999989</v>
      </c>
      <c r="F204" s="56">
        <v>23355.059999999998</v>
      </c>
      <c r="G204" s="56">
        <v>37282.020000000004</v>
      </c>
      <c r="H204" s="56">
        <v>0</v>
      </c>
      <c r="I204" s="56">
        <f t="shared" si="51"/>
        <v>37282.020000000004</v>
      </c>
      <c r="J204" s="56">
        <f t="shared" si="52"/>
        <v>4957254.7799999993</v>
      </c>
      <c r="K204" s="57">
        <f t="shared" si="53"/>
        <v>0.99253543992307769</v>
      </c>
      <c r="L204" s="57">
        <f t="shared" si="54"/>
        <v>-0.99532387868280403</v>
      </c>
      <c r="M204" s="57">
        <f t="shared" si="55"/>
        <v>-0.9701417596923102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169</v>
      </c>
      <c r="C205" s="51" t="s">
        <v>170</v>
      </c>
      <c r="D205" s="56">
        <v>32851080.130000003</v>
      </c>
      <c r="E205" s="56">
        <v>14350928.210000005</v>
      </c>
      <c r="F205" s="56">
        <v>259915.93</v>
      </c>
      <c r="G205" s="56">
        <v>588424.99</v>
      </c>
      <c r="H205" s="56">
        <v>85873.7</v>
      </c>
      <c r="I205" s="56">
        <f t="shared" si="51"/>
        <v>674298.69</v>
      </c>
      <c r="J205" s="56">
        <f t="shared" si="52"/>
        <v>13676629.520000005</v>
      </c>
      <c r="K205" s="57">
        <f t="shared" si="53"/>
        <v>0.95301358350255461</v>
      </c>
      <c r="L205" s="57">
        <f t="shared" si="54"/>
        <v>-0.98188856315099637</v>
      </c>
      <c r="M205" s="57">
        <f t="shared" si="55"/>
        <v>-0.83598970564427344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175</v>
      </c>
      <c r="C206" s="51" t="s">
        <v>176</v>
      </c>
      <c r="D206" s="56">
        <v>21223.33</v>
      </c>
      <c r="E206" s="56">
        <v>180894.33000000002</v>
      </c>
      <c r="F206" s="56">
        <v>0</v>
      </c>
      <c r="G206" s="56">
        <v>7700</v>
      </c>
      <c r="H206" s="56">
        <v>0</v>
      </c>
      <c r="I206" s="56">
        <f t="shared" si="51"/>
        <v>7700</v>
      </c>
      <c r="J206" s="56">
        <f t="shared" si="52"/>
        <v>173194.33000000002</v>
      </c>
      <c r="K206" s="57">
        <f t="shared" si="53"/>
        <v>0.95743371282007572</v>
      </c>
      <c r="L206" s="57">
        <f t="shared" si="54"/>
        <v>-1</v>
      </c>
      <c r="M206" s="57">
        <f t="shared" si="55"/>
        <v>-0.82973485128030267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470</v>
      </c>
      <c r="C207" s="51" t="s">
        <v>471</v>
      </c>
      <c r="D207" s="56">
        <v>42000</v>
      </c>
      <c r="E207" s="56">
        <v>70563</v>
      </c>
      <c r="F207" s="56">
        <v>0</v>
      </c>
      <c r="G207" s="56">
        <v>0</v>
      </c>
      <c r="H207" s="56">
        <v>0</v>
      </c>
      <c r="I207" s="56">
        <f t="shared" si="51"/>
        <v>0</v>
      </c>
      <c r="J207" s="56">
        <f t="shared" si="52"/>
        <v>70563</v>
      </c>
      <c r="K207" s="57">
        <f t="shared" si="53"/>
        <v>1</v>
      </c>
      <c r="L207" s="57">
        <f t="shared" si="54"/>
        <v>-1</v>
      </c>
      <c r="M207" s="57">
        <f t="shared" si="55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472</v>
      </c>
      <c r="C208" s="51" t="s">
        <v>473</v>
      </c>
      <c r="D208" s="56">
        <v>10500</v>
      </c>
      <c r="E208" s="56">
        <v>10500</v>
      </c>
      <c r="F208" s="56">
        <v>0</v>
      </c>
      <c r="G208" s="56">
        <v>0</v>
      </c>
      <c r="H208" s="56">
        <v>0</v>
      </c>
      <c r="I208" s="56">
        <f t="shared" si="51"/>
        <v>0</v>
      </c>
      <c r="J208" s="56">
        <f t="shared" si="52"/>
        <v>10500</v>
      </c>
      <c r="K208" s="57">
        <f t="shared" si="53"/>
        <v>1</v>
      </c>
      <c r="L208" s="57">
        <f t="shared" si="54"/>
        <v>-1</v>
      </c>
      <c r="M208" s="57">
        <f t="shared" si="55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179</v>
      </c>
      <c r="C209" s="51" t="s">
        <v>180</v>
      </c>
      <c r="D209" s="56">
        <v>9300</v>
      </c>
      <c r="E209" s="56">
        <v>18600</v>
      </c>
      <c r="F209" s="56">
        <v>0</v>
      </c>
      <c r="G209" s="56">
        <v>0</v>
      </c>
      <c r="H209" s="56">
        <v>0</v>
      </c>
      <c r="I209" s="56">
        <f t="shared" si="51"/>
        <v>0</v>
      </c>
      <c r="J209" s="56">
        <f t="shared" si="52"/>
        <v>18600</v>
      </c>
      <c r="K209" s="57">
        <f t="shared" si="53"/>
        <v>1</v>
      </c>
      <c r="L209" s="57">
        <f t="shared" si="54"/>
        <v>-1</v>
      </c>
      <c r="M209" s="57">
        <f t="shared" si="55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185</v>
      </c>
      <c r="C210" s="51" t="s">
        <v>186</v>
      </c>
      <c r="D210" s="56">
        <v>3512742.04</v>
      </c>
      <c r="E210" s="56">
        <v>8155442.040000001</v>
      </c>
      <c r="F210" s="56">
        <v>42078.28</v>
      </c>
      <c r="G210" s="56">
        <v>42078.28</v>
      </c>
      <c r="H210" s="56">
        <v>0</v>
      </c>
      <c r="I210" s="56">
        <f t="shared" si="51"/>
        <v>42078.28</v>
      </c>
      <c r="J210" s="56">
        <f t="shared" si="52"/>
        <v>8113363.7600000007</v>
      </c>
      <c r="K210" s="57">
        <f t="shared" si="53"/>
        <v>0.99484046606013277</v>
      </c>
      <c r="L210" s="57">
        <f t="shared" si="54"/>
        <v>-0.99484046606013277</v>
      </c>
      <c r="M210" s="57">
        <f t="shared" si="55"/>
        <v>-0.97936186424053107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474</v>
      </c>
      <c r="C211" s="51" t="s">
        <v>475</v>
      </c>
      <c r="D211" s="56">
        <v>4125</v>
      </c>
      <c r="E211" s="56">
        <v>34125</v>
      </c>
      <c r="F211" s="56">
        <v>0</v>
      </c>
      <c r="G211" s="56">
        <v>0</v>
      </c>
      <c r="H211" s="56">
        <v>0</v>
      </c>
      <c r="I211" s="56">
        <f t="shared" si="51"/>
        <v>0</v>
      </c>
      <c r="J211" s="56">
        <f t="shared" si="52"/>
        <v>34125</v>
      </c>
      <c r="K211" s="57">
        <f t="shared" si="53"/>
        <v>1</v>
      </c>
      <c r="L211" s="57">
        <f t="shared" si="54"/>
        <v>-1</v>
      </c>
      <c r="M211" s="57">
        <f t="shared" si="55"/>
        <v>-1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193</v>
      </c>
      <c r="C212" s="51" t="s">
        <v>194</v>
      </c>
      <c r="D212" s="56">
        <v>2910174.1699999995</v>
      </c>
      <c r="E212" s="56">
        <v>6180076.0700000031</v>
      </c>
      <c r="F212" s="56">
        <v>123013.84</v>
      </c>
      <c r="G212" s="56">
        <v>252954.72999999998</v>
      </c>
      <c r="H212" s="56">
        <v>2204.16</v>
      </c>
      <c r="I212" s="56">
        <f t="shared" si="51"/>
        <v>255158.88999999998</v>
      </c>
      <c r="J212" s="56">
        <f t="shared" si="52"/>
        <v>5924917.1800000034</v>
      </c>
      <c r="K212" s="57">
        <f t="shared" si="53"/>
        <v>0.95871266193006588</v>
      </c>
      <c r="L212" s="57">
        <f t="shared" si="54"/>
        <v>-0.98009509290716545</v>
      </c>
      <c r="M212" s="57">
        <f t="shared" si="55"/>
        <v>-0.83627727093656967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197</v>
      </c>
      <c r="C213" s="51" t="s">
        <v>198</v>
      </c>
      <c r="D213" s="56">
        <v>13498</v>
      </c>
      <c r="E213" s="56">
        <v>0</v>
      </c>
      <c r="F213" s="56">
        <v>0</v>
      </c>
      <c r="G213" s="56">
        <v>0</v>
      </c>
      <c r="H213" s="56">
        <v>0</v>
      </c>
      <c r="I213" s="56">
        <f t="shared" si="51"/>
        <v>0</v>
      </c>
      <c r="J213" s="56">
        <f t="shared" si="52"/>
        <v>0</v>
      </c>
      <c r="K213" s="57" t="str">
        <f t="shared" si="53"/>
        <v>NA</v>
      </c>
      <c r="L213" s="57" t="str">
        <f t="shared" si="54"/>
        <v>NA</v>
      </c>
      <c r="M213" s="57" t="str">
        <f t="shared" si="55"/>
        <v>NA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199</v>
      </c>
      <c r="C214" s="51" t="s">
        <v>200</v>
      </c>
      <c r="D214" s="56">
        <v>0</v>
      </c>
      <c r="E214" s="56">
        <v>20299</v>
      </c>
      <c r="F214" s="56">
        <v>0</v>
      </c>
      <c r="G214" s="56">
        <v>0</v>
      </c>
      <c r="H214" s="56">
        <v>0</v>
      </c>
      <c r="I214" s="56">
        <f t="shared" si="51"/>
        <v>0</v>
      </c>
      <c r="J214" s="56">
        <f t="shared" si="52"/>
        <v>20299</v>
      </c>
      <c r="K214" s="57">
        <f t="shared" si="53"/>
        <v>1</v>
      </c>
      <c r="L214" s="57">
        <f t="shared" si="54"/>
        <v>-1</v>
      </c>
      <c r="M214" s="57">
        <f t="shared" si="55"/>
        <v>-1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201</v>
      </c>
      <c r="C215" s="51" t="s">
        <v>202</v>
      </c>
      <c r="D215" s="56">
        <v>5257220.0299999984</v>
      </c>
      <c r="E215" s="56">
        <v>9599726.0999999922</v>
      </c>
      <c r="F215" s="56">
        <v>55509.840000000004</v>
      </c>
      <c r="G215" s="56">
        <v>102598.48</v>
      </c>
      <c r="H215" s="56">
        <v>30612.1</v>
      </c>
      <c r="I215" s="56">
        <f t="shared" si="51"/>
        <v>133210.57999999999</v>
      </c>
      <c r="J215" s="56">
        <f t="shared" si="52"/>
        <v>9466515.5199999921</v>
      </c>
      <c r="K215" s="57">
        <f t="shared" si="53"/>
        <v>0.98612350200283316</v>
      </c>
      <c r="L215" s="57">
        <f t="shared" si="54"/>
        <v>-0.99421756001975936</v>
      </c>
      <c r="M215" s="57">
        <f t="shared" si="55"/>
        <v>-0.95724941360566529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205</v>
      </c>
      <c r="C216" s="51" t="s">
        <v>206</v>
      </c>
      <c r="D216" s="56">
        <v>64539.49</v>
      </c>
      <c r="E216" s="56">
        <v>192579.49</v>
      </c>
      <c r="F216" s="56">
        <v>0</v>
      </c>
      <c r="G216" s="56">
        <v>0</v>
      </c>
      <c r="H216" s="56">
        <v>0</v>
      </c>
      <c r="I216" s="56">
        <f t="shared" si="51"/>
        <v>0</v>
      </c>
      <c r="J216" s="56">
        <f t="shared" si="52"/>
        <v>192579.49</v>
      </c>
      <c r="K216" s="57">
        <f t="shared" si="53"/>
        <v>1</v>
      </c>
      <c r="L216" s="57">
        <f t="shared" si="54"/>
        <v>-1</v>
      </c>
      <c r="M216" s="57">
        <f t="shared" si="55"/>
        <v>-1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207</v>
      </c>
      <c r="C217" s="51" t="s">
        <v>208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51"/>
        <v>0</v>
      </c>
      <c r="J217" s="56">
        <f t="shared" si="52"/>
        <v>0</v>
      </c>
      <c r="K217" s="57" t="str">
        <f t="shared" si="53"/>
        <v>NA</v>
      </c>
      <c r="L217" s="57" t="str">
        <f t="shared" si="54"/>
        <v>NA</v>
      </c>
      <c r="M217" s="57" t="str">
        <f t="shared" si="55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209</v>
      </c>
      <c r="C218" s="51" t="s">
        <v>210</v>
      </c>
      <c r="D218" s="56">
        <v>5529887.5900000008</v>
      </c>
      <c r="E218" s="56">
        <v>12119853.590000002</v>
      </c>
      <c r="F218" s="56">
        <v>5810</v>
      </c>
      <c r="G218" s="56">
        <v>5810</v>
      </c>
      <c r="H218" s="56">
        <v>33775.279999999999</v>
      </c>
      <c r="I218" s="56">
        <f t="shared" si="51"/>
        <v>39585.279999999999</v>
      </c>
      <c r="J218" s="56">
        <f t="shared" si="52"/>
        <v>12080268.310000002</v>
      </c>
      <c r="K218" s="57">
        <f t="shared" si="53"/>
        <v>0.99673384833355905</v>
      </c>
      <c r="L218" s="57">
        <f t="shared" si="54"/>
        <v>-0.99952062127179542</v>
      </c>
      <c r="M218" s="57">
        <f t="shared" si="55"/>
        <v>-0.99808248508718167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213</v>
      </c>
      <c r="C219" s="51" t="s">
        <v>214</v>
      </c>
      <c r="D219" s="56">
        <v>379099.59</v>
      </c>
      <c r="E219" s="56">
        <v>1275272.33</v>
      </c>
      <c r="F219" s="56">
        <v>0</v>
      </c>
      <c r="G219" s="56">
        <v>0</v>
      </c>
      <c r="H219" s="56">
        <v>0</v>
      </c>
      <c r="I219" s="56">
        <f t="shared" si="51"/>
        <v>0</v>
      </c>
      <c r="J219" s="56">
        <f t="shared" si="52"/>
        <v>1275272.33</v>
      </c>
      <c r="K219" s="57">
        <f t="shared" si="53"/>
        <v>1</v>
      </c>
      <c r="L219" s="57">
        <f t="shared" si="54"/>
        <v>-1</v>
      </c>
      <c r="M219" s="57">
        <f t="shared" si="55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217</v>
      </c>
      <c r="C220" s="51" t="s">
        <v>218</v>
      </c>
      <c r="D220" s="56">
        <v>1000</v>
      </c>
      <c r="E220" s="56">
        <v>1000</v>
      </c>
      <c r="F220" s="56">
        <v>0</v>
      </c>
      <c r="G220" s="56">
        <v>0</v>
      </c>
      <c r="H220" s="56">
        <v>0</v>
      </c>
      <c r="I220" s="56">
        <f t="shared" si="51"/>
        <v>0</v>
      </c>
      <c r="J220" s="56">
        <f t="shared" si="52"/>
        <v>1000</v>
      </c>
      <c r="K220" s="57">
        <f t="shared" si="53"/>
        <v>1</v>
      </c>
      <c r="L220" s="57">
        <f t="shared" si="54"/>
        <v>-1</v>
      </c>
      <c r="M220" s="57">
        <f t="shared" si="55"/>
        <v>-1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221</v>
      </c>
      <c r="C221" s="51" t="s">
        <v>222</v>
      </c>
      <c r="D221" s="56">
        <v>15729035.270000003</v>
      </c>
      <c r="E221" s="56">
        <v>29656546.309999984</v>
      </c>
      <c r="F221" s="56">
        <v>49644.020000000004</v>
      </c>
      <c r="G221" s="56">
        <v>65670.97</v>
      </c>
      <c r="H221" s="56">
        <v>21508.400000000001</v>
      </c>
      <c r="I221" s="56">
        <f t="shared" si="51"/>
        <v>87179.37</v>
      </c>
      <c r="J221" s="56">
        <f t="shared" si="52"/>
        <v>29569366.939999983</v>
      </c>
      <c r="K221" s="57">
        <f t="shared" si="53"/>
        <v>0.99706036673695198</v>
      </c>
      <c r="L221" s="57">
        <f t="shared" si="54"/>
        <v>-0.99832603501833728</v>
      </c>
      <c r="M221" s="57">
        <f t="shared" si="55"/>
        <v>-0.99114246557052987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231</v>
      </c>
      <c r="C222" s="51" t="s">
        <v>232</v>
      </c>
      <c r="D222" s="56">
        <v>5705604.3699999992</v>
      </c>
      <c r="E222" s="56">
        <v>7064638.7000000002</v>
      </c>
      <c r="F222" s="56">
        <v>41377.550000000003</v>
      </c>
      <c r="G222" s="56">
        <v>134449.4</v>
      </c>
      <c r="H222" s="56">
        <v>51935.95</v>
      </c>
      <c r="I222" s="56">
        <f t="shared" si="51"/>
        <v>186385.34999999998</v>
      </c>
      <c r="J222" s="56">
        <f t="shared" si="52"/>
        <v>6878253.3500000006</v>
      </c>
      <c r="K222" s="57">
        <f t="shared" si="53"/>
        <v>0.97361714336502447</v>
      </c>
      <c r="L222" s="57">
        <f t="shared" si="54"/>
        <v>-0.99414300550147028</v>
      </c>
      <c r="M222" s="57">
        <f t="shared" si="55"/>
        <v>-0.92387471987774838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233</v>
      </c>
      <c r="C223" s="51" t="s">
        <v>234</v>
      </c>
      <c r="D223" s="56">
        <v>215982</v>
      </c>
      <c r="E223" s="56">
        <v>347946</v>
      </c>
      <c r="F223" s="56">
        <v>0</v>
      </c>
      <c r="G223" s="56">
        <v>0</v>
      </c>
      <c r="H223" s="56">
        <v>0</v>
      </c>
      <c r="I223" s="56">
        <f t="shared" si="51"/>
        <v>0</v>
      </c>
      <c r="J223" s="56">
        <f t="shared" si="52"/>
        <v>347946</v>
      </c>
      <c r="K223" s="57">
        <f t="shared" si="53"/>
        <v>1</v>
      </c>
      <c r="L223" s="57">
        <f t="shared" si="54"/>
        <v>-1</v>
      </c>
      <c r="M223" s="57">
        <f t="shared" si="55"/>
        <v>-1</v>
      </c>
      <c r="R223" s="53"/>
      <c r="S223" s="53"/>
      <c r="T223" s="53"/>
      <c r="U223" s="53"/>
      <c r="V223" s="53"/>
    </row>
    <row r="224" spans="1:22" s="51" customFormat="1" x14ac:dyDescent="0.2">
      <c r="A224" s="63" t="s">
        <v>279</v>
      </c>
      <c r="B224" s="63"/>
      <c r="C224" s="63"/>
      <c r="D224" s="64">
        <v>107800993.57000002</v>
      </c>
      <c r="E224" s="64">
        <v>202649825.81999996</v>
      </c>
      <c r="F224" s="64">
        <v>4361012.4999999991</v>
      </c>
      <c r="G224" s="64">
        <v>6558591.8400000008</v>
      </c>
      <c r="H224" s="64">
        <v>234299.77000000002</v>
      </c>
      <c r="I224" s="64">
        <f t="shared" si="51"/>
        <v>6792891.6100000013</v>
      </c>
      <c r="J224" s="64">
        <f t="shared" si="52"/>
        <v>195856934.20999995</v>
      </c>
      <c r="K224" s="65">
        <f t="shared" si="53"/>
        <v>0.96647965729793583</v>
      </c>
      <c r="L224" s="65">
        <f t="shared" si="54"/>
        <v>-0.97848005798991611</v>
      </c>
      <c r="M224" s="65">
        <f t="shared" si="55"/>
        <v>-0.87054335105472913</v>
      </c>
      <c r="R224" s="53"/>
      <c r="S224" s="53"/>
      <c r="T224" s="53"/>
      <c r="U224" s="53"/>
      <c r="V224" s="53"/>
    </row>
    <row r="225" spans="1:22" s="51" customFormat="1" x14ac:dyDescent="0.2">
      <c r="A225" s="51" t="s">
        <v>280</v>
      </c>
      <c r="B225" s="51" t="s">
        <v>119</v>
      </c>
      <c r="C225" s="51" t="s">
        <v>120</v>
      </c>
      <c r="D225" s="56">
        <v>0</v>
      </c>
      <c r="E225" s="56">
        <v>500</v>
      </c>
      <c r="F225" s="56">
        <v>0</v>
      </c>
      <c r="G225" s="56">
        <v>0</v>
      </c>
      <c r="H225" s="56">
        <v>0</v>
      </c>
      <c r="I225" s="56">
        <f t="shared" si="51"/>
        <v>0</v>
      </c>
      <c r="J225" s="56">
        <f t="shared" si="52"/>
        <v>500</v>
      </c>
      <c r="K225" s="57">
        <f t="shared" si="53"/>
        <v>1</v>
      </c>
      <c r="L225" s="57">
        <f t="shared" si="54"/>
        <v>-1</v>
      </c>
      <c r="M225" s="57">
        <f t="shared" si="55"/>
        <v>-1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129</v>
      </c>
      <c r="C226" s="51" t="s">
        <v>130</v>
      </c>
      <c r="D226" s="56">
        <v>0</v>
      </c>
      <c r="E226" s="56">
        <v>29500</v>
      </c>
      <c r="F226" s="56">
        <v>0</v>
      </c>
      <c r="G226" s="56">
        <v>0</v>
      </c>
      <c r="H226" s="56">
        <v>0</v>
      </c>
      <c r="I226" s="56">
        <f t="shared" si="51"/>
        <v>0</v>
      </c>
      <c r="J226" s="56">
        <f t="shared" si="52"/>
        <v>29500</v>
      </c>
      <c r="K226" s="57">
        <f t="shared" si="53"/>
        <v>1</v>
      </c>
      <c r="L226" s="57">
        <f t="shared" si="54"/>
        <v>-1</v>
      </c>
      <c r="M226" s="57">
        <f t="shared" si="55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141</v>
      </c>
      <c r="C227" s="51" t="s">
        <v>142</v>
      </c>
      <c r="D227" s="56">
        <v>2800000</v>
      </c>
      <c r="E227" s="56">
        <v>3057800</v>
      </c>
      <c r="F227" s="56">
        <v>0</v>
      </c>
      <c r="G227" s="56">
        <v>0</v>
      </c>
      <c r="H227" s="56">
        <v>0</v>
      </c>
      <c r="I227" s="56">
        <f t="shared" si="51"/>
        <v>0</v>
      </c>
      <c r="J227" s="56">
        <f t="shared" si="52"/>
        <v>3057800</v>
      </c>
      <c r="K227" s="57">
        <f t="shared" si="53"/>
        <v>1</v>
      </c>
      <c r="L227" s="57">
        <f t="shared" si="54"/>
        <v>-1</v>
      </c>
      <c r="M227" s="57">
        <f t="shared" si="55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147</v>
      </c>
      <c r="C228" s="51" t="s">
        <v>148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51"/>
        <v>0</v>
      </c>
      <c r="J228" s="56">
        <f t="shared" si="52"/>
        <v>0</v>
      </c>
      <c r="K228" s="57" t="str">
        <f t="shared" si="53"/>
        <v>NA</v>
      </c>
      <c r="L228" s="57" t="str">
        <f t="shared" si="54"/>
        <v>NA</v>
      </c>
      <c r="M228" s="57" t="str">
        <f t="shared" si="55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149</v>
      </c>
      <c r="C229" s="51" t="s">
        <v>150</v>
      </c>
      <c r="D229" s="56">
        <v>0</v>
      </c>
      <c r="E229" s="56">
        <v>21.75</v>
      </c>
      <c r="F229" s="56">
        <v>0</v>
      </c>
      <c r="G229" s="56">
        <v>0</v>
      </c>
      <c r="H229" s="56">
        <v>0</v>
      </c>
      <c r="I229" s="56">
        <f t="shared" si="51"/>
        <v>0</v>
      </c>
      <c r="J229" s="56">
        <f t="shared" si="52"/>
        <v>21.75</v>
      </c>
      <c r="K229" s="57">
        <f t="shared" si="53"/>
        <v>1</v>
      </c>
      <c r="L229" s="57">
        <f t="shared" si="54"/>
        <v>-1</v>
      </c>
      <c r="M229" s="57">
        <f t="shared" si="55"/>
        <v>-1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151</v>
      </c>
      <c r="C230" s="51" t="s">
        <v>152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ref="I230:I237" si="61">SUM(G230:H230)</f>
        <v>0</v>
      </c>
      <c r="J230" s="56">
        <f t="shared" ref="J230:J237" si="62">E230-I230</f>
        <v>0</v>
      </c>
      <c r="K230" s="57" t="str">
        <f t="shared" ref="K230:K237" si="63">IF(E230=0,"NA",J230/E230)</f>
        <v>NA</v>
      </c>
      <c r="L230" s="57" t="str">
        <f t="shared" ref="L230:L237" si="64">IF(E230=0,"NA",(  ( F230 - (E230/$L$6)) / (E230/$L$6)))</f>
        <v>NA</v>
      </c>
      <c r="M230" s="57" t="str">
        <f t="shared" ref="M230:M237" si="65">IF(E230=0,"NA",(  ( G230 - ($M$6*(E230/12))) / ($M$6*(E230/12))))</f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167</v>
      </c>
      <c r="C231" s="51" t="s">
        <v>168</v>
      </c>
      <c r="D231" s="56">
        <v>74200</v>
      </c>
      <c r="E231" s="56">
        <v>81346.25</v>
      </c>
      <c r="F231" s="56">
        <v>0</v>
      </c>
      <c r="G231" s="56">
        <v>0</v>
      </c>
      <c r="H231" s="56">
        <v>0</v>
      </c>
      <c r="I231" s="56">
        <f t="shared" si="61"/>
        <v>0</v>
      </c>
      <c r="J231" s="56">
        <f t="shared" si="62"/>
        <v>81346.25</v>
      </c>
      <c r="K231" s="57">
        <f t="shared" si="63"/>
        <v>1</v>
      </c>
      <c r="L231" s="57">
        <f t="shared" si="64"/>
        <v>-1</v>
      </c>
      <c r="M231" s="57">
        <f t="shared" si="65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169</v>
      </c>
      <c r="C232" s="51" t="s">
        <v>170</v>
      </c>
      <c r="D232" s="56">
        <v>0</v>
      </c>
      <c r="E232" s="56">
        <v>-115881.2</v>
      </c>
      <c r="F232" s="56">
        <v>0</v>
      </c>
      <c r="G232" s="56">
        <v>0</v>
      </c>
      <c r="H232" s="56">
        <v>0</v>
      </c>
      <c r="I232" s="56">
        <f t="shared" si="61"/>
        <v>0</v>
      </c>
      <c r="J232" s="56">
        <f t="shared" si="62"/>
        <v>-115881.2</v>
      </c>
      <c r="K232" s="57">
        <f t="shared" si="63"/>
        <v>1</v>
      </c>
      <c r="L232" s="57">
        <f t="shared" si="64"/>
        <v>-1</v>
      </c>
      <c r="M232" s="57">
        <f t="shared" si="65"/>
        <v>-1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209</v>
      </c>
      <c r="C233" s="51" t="s">
        <v>210</v>
      </c>
      <c r="D233" s="56">
        <v>0</v>
      </c>
      <c r="E233" s="56">
        <v>3000</v>
      </c>
      <c r="F233" s="56">
        <v>0</v>
      </c>
      <c r="G233" s="56">
        <v>0</v>
      </c>
      <c r="H233" s="56">
        <v>0</v>
      </c>
      <c r="I233" s="56">
        <f t="shared" si="61"/>
        <v>0</v>
      </c>
      <c r="J233" s="56">
        <f t="shared" si="62"/>
        <v>3000</v>
      </c>
      <c r="K233" s="57">
        <f t="shared" si="63"/>
        <v>1</v>
      </c>
      <c r="L233" s="57">
        <f t="shared" si="64"/>
        <v>-1</v>
      </c>
      <c r="M233" s="57">
        <f t="shared" si="65"/>
        <v>-1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221</v>
      </c>
      <c r="C234" s="51" t="s">
        <v>222</v>
      </c>
      <c r="D234" s="56">
        <v>183759.69000000003</v>
      </c>
      <c r="E234" s="56">
        <v>392127.68999999989</v>
      </c>
      <c r="F234" s="56">
        <v>6963.9699999999993</v>
      </c>
      <c r="G234" s="56">
        <v>25698.5</v>
      </c>
      <c r="H234" s="56">
        <v>0</v>
      </c>
      <c r="I234" s="56">
        <f t="shared" si="61"/>
        <v>25698.5</v>
      </c>
      <c r="J234" s="56">
        <f t="shared" si="62"/>
        <v>366429.18999999989</v>
      </c>
      <c r="K234" s="57">
        <f t="shared" si="63"/>
        <v>0.9344639497404531</v>
      </c>
      <c r="L234" s="57">
        <f t="shared" si="64"/>
        <v>-0.98224055536603405</v>
      </c>
      <c r="M234" s="57">
        <f t="shared" si="65"/>
        <v>-0.73785579896181264</v>
      </c>
      <c r="R234" s="53"/>
      <c r="S234" s="53"/>
      <c r="T234" s="53"/>
      <c r="U234" s="53"/>
      <c r="V234" s="53"/>
    </row>
    <row r="235" spans="1:22" s="51" customFormat="1" x14ac:dyDescent="0.2">
      <c r="A235" s="63" t="s">
        <v>281</v>
      </c>
      <c r="B235" s="63"/>
      <c r="C235" s="63"/>
      <c r="D235" s="64">
        <v>3057959.69</v>
      </c>
      <c r="E235" s="64">
        <v>3448414.4899999998</v>
      </c>
      <c r="F235" s="64">
        <v>6963.9699999999993</v>
      </c>
      <c r="G235" s="64">
        <v>25698.5</v>
      </c>
      <c r="H235" s="64">
        <v>0</v>
      </c>
      <c r="I235" s="64">
        <f t="shared" si="61"/>
        <v>25698.5</v>
      </c>
      <c r="J235" s="64">
        <f t="shared" si="62"/>
        <v>3422715.9899999998</v>
      </c>
      <c r="K235" s="65">
        <f t="shared" si="63"/>
        <v>0.99254773459671897</v>
      </c>
      <c r="L235" s="65">
        <f t="shared" si="64"/>
        <v>-0.99798052988693942</v>
      </c>
      <c r="M235" s="65">
        <f t="shared" si="65"/>
        <v>-0.97019093838687587</v>
      </c>
      <c r="R235" s="53"/>
      <c r="S235" s="53"/>
      <c r="T235" s="53"/>
      <c r="U235" s="53"/>
      <c r="V235" s="53"/>
    </row>
    <row r="236" spans="1:22" s="51" customFormat="1" x14ac:dyDescent="0.2">
      <c r="A236" s="51" t="s">
        <v>476</v>
      </c>
      <c r="B236" s="51" t="s">
        <v>106</v>
      </c>
      <c r="C236" s="51" t="s">
        <v>105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61"/>
        <v>0</v>
      </c>
      <c r="J236" s="56">
        <f t="shared" si="62"/>
        <v>0</v>
      </c>
      <c r="K236" s="57" t="str">
        <f t="shared" si="63"/>
        <v>NA</v>
      </c>
      <c r="L236" s="57" t="str">
        <f t="shared" si="64"/>
        <v>NA</v>
      </c>
      <c r="M236" s="57" t="str">
        <f t="shared" si="65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109</v>
      </c>
      <c r="C237" s="51" t="s">
        <v>110</v>
      </c>
      <c r="D237" s="56">
        <v>0</v>
      </c>
      <c r="E237" s="56">
        <v>5000</v>
      </c>
      <c r="F237" s="56">
        <v>0</v>
      </c>
      <c r="G237" s="56">
        <v>0</v>
      </c>
      <c r="H237" s="56">
        <v>0</v>
      </c>
      <c r="I237" s="56">
        <f t="shared" si="61"/>
        <v>0</v>
      </c>
      <c r="J237" s="56">
        <f t="shared" si="62"/>
        <v>5000</v>
      </c>
      <c r="K237" s="57">
        <f t="shared" si="63"/>
        <v>1</v>
      </c>
      <c r="L237" s="57">
        <f t="shared" si="64"/>
        <v>-1</v>
      </c>
      <c r="M237" s="57">
        <f t="shared" si="65"/>
        <v>-1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287</v>
      </c>
      <c r="C238" s="51" t="s">
        <v>288</v>
      </c>
      <c r="D238" s="56">
        <v>-32159.16</v>
      </c>
      <c r="E238" s="56">
        <v>-32159.16</v>
      </c>
      <c r="F238" s="56">
        <v>3827.84</v>
      </c>
      <c r="G238" s="56">
        <v>11483.52</v>
      </c>
      <c r="H238" s="56">
        <v>0</v>
      </c>
      <c r="I238" s="56">
        <f t="shared" si="51"/>
        <v>11483.52</v>
      </c>
      <c r="J238" s="56">
        <f t="shared" si="52"/>
        <v>-43642.68</v>
      </c>
      <c r="K238" s="57">
        <f t="shared" si="53"/>
        <v>1.3570839536853574</v>
      </c>
      <c r="L238" s="57">
        <f t="shared" si="54"/>
        <v>-1.1190279845617859</v>
      </c>
      <c r="M238" s="57">
        <f t="shared" si="55"/>
        <v>-2.42833581474143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119</v>
      </c>
      <c r="C239" s="51" t="s">
        <v>120</v>
      </c>
      <c r="D239" s="56">
        <v>614091.4099999998</v>
      </c>
      <c r="E239" s="56">
        <v>810835.6399999999</v>
      </c>
      <c r="F239" s="56">
        <v>14998</v>
      </c>
      <c r="G239" s="56">
        <v>45544.32</v>
      </c>
      <c r="H239" s="56">
        <v>0</v>
      </c>
      <c r="I239" s="56">
        <f t="shared" si="51"/>
        <v>45544.32</v>
      </c>
      <c r="J239" s="56">
        <f t="shared" si="52"/>
        <v>765291.32</v>
      </c>
      <c r="K239" s="57">
        <f t="shared" si="53"/>
        <v>0.94383039206318076</v>
      </c>
      <c r="L239" s="57">
        <f t="shared" si="54"/>
        <v>-0.98150303309311859</v>
      </c>
      <c r="M239" s="57">
        <f t="shared" si="55"/>
        <v>-0.77532156825272247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239</v>
      </c>
      <c r="C240" s="51" t="s">
        <v>240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51"/>
        <v>0</v>
      </c>
      <c r="J240" s="56">
        <f t="shared" si="52"/>
        <v>0</v>
      </c>
      <c r="K240" s="57" t="str">
        <f t="shared" si="53"/>
        <v>NA</v>
      </c>
      <c r="L240" s="57" t="str">
        <f t="shared" si="54"/>
        <v>NA</v>
      </c>
      <c r="M240" s="57" t="str">
        <f t="shared" si="55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243</v>
      </c>
      <c r="C241" s="51" t="s">
        <v>244</v>
      </c>
      <c r="D241" s="56">
        <v>-56487.03</v>
      </c>
      <c r="E241" s="56">
        <v>-56487.03</v>
      </c>
      <c r="F241" s="56">
        <v>0</v>
      </c>
      <c r="G241" s="56">
        <v>0</v>
      </c>
      <c r="H241" s="56">
        <v>0</v>
      </c>
      <c r="I241" s="56">
        <f t="shared" si="51"/>
        <v>0</v>
      </c>
      <c r="J241" s="56">
        <f t="shared" si="52"/>
        <v>-56487.03</v>
      </c>
      <c r="K241" s="57">
        <f t="shared" si="53"/>
        <v>1</v>
      </c>
      <c r="L241" s="57">
        <f t="shared" si="54"/>
        <v>-1</v>
      </c>
      <c r="M241" s="57">
        <f t="shared" si="55"/>
        <v>-1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245</v>
      </c>
      <c r="C242" s="51" t="s">
        <v>246</v>
      </c>
      <c r="D242" s="56">
        <v>-187272.38</v>
      </c>
      <c r="E242" s="56">
        <v>-187272.38</v>
      </c>
      <c r="F242" s="56">
        <v>0</v>
      </c>
      <c r="G242" s="56">
        <v>0</v>
      </c>
      <c r="H242" s="56">
        <v>0</v>
      </c>
      <c r="I242" s="56">
        <f t="shared" si="51"/>
        <v>0</v>
      </c>
      <c r="J242" s="56">
        <f t="shared" si="52"/>
        <v>-187272.38</v>
      </c>
      <c r="K242" s="57">
        <f t="shared" si="53"/>
        <v>1</v>
      </c>
      <c r="L242" s="57">
        <f t="shared" si="54"/>
        <v>-1</v>
      </c>
      <c r="M242" s="57">
        <f t="shared" si="55"/>
        <v>-1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137</v>
      </c>
      <c r="C243" s="51" t="s">
        <v>138</v>
      </c>
      <c r="D243" s="56">
        <v>-2768127.45</v>
      </c>
      <c r="E243" s="56">
        <v>-1886208.4500000002</v>
      </c>
      <c r="F243" s="56">
        <v>71954.77</v>
      </c>
      <c r="G243" s="56">
        <v>208115.09</v>
      </c>
      <c r="H243" s="56">
        <v>0</v>
      </c>
      <c r="I243" s="56">
        <f t="shared" si="51"/>
        <v>208115.09</v>
      </c>
      <c r="J243" s="56">
        <f t="shared" si="52"/>
        <v>-2094323.5400000003</v>
      </c>
      <c r="K243" s="57">
        <f t="shared" si="53"/>
        <v>1.1103351488007596</v>
      </c>
      <c r="L243" s="57">
        <f t="shared" si="54"/>
        <v>-1.03814783567532</v>
      </c>
      <c r="M243" s="57">
        <f t="shared" si="55"/>
        <v>-1.441340595203038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139</v>
      </c>
      <c r="C244" s="51" t="s">
        <v>140</v>
      </c>
      <c r="D244" s="56">
        <v>10245132.900000004</v>
      </c>
      <c r="E244" s="56">
        <v>14736123.580000002</v>
      </c>
      <c r="F244" s="56">
        <v>181559.83</v>
      </c>
      <c r="G244" s="56">
        <v>491626.01999999996</v>
      </c>
      <c r="H244" s="56">
        <v>0</v>
      </c>
      <c r="I244" s="56">
        <f t="shared" si="51"/>
        <v>491626.01999999996</v>
      </c>
      <c r="J244" s="56">
        <f t="shared" si="52"/>
        <v>14244497.560000002</v>
      </c>
      <c r="K244" s="57">
        <f t="shared" si="53"/>
        <v>0.96663803629692424</v>
      </c>
      <c r="L244" s="57">
        <f t="shared" si="54"/>
        <v>-0.98767926795575911</v>
      </c>
      <c r="M244" s="57">
        <f t="shared" si="55"/>
        <v>-0.86655214518769663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141</v>
      </c>
      <c r="C245" s="51" t="s">
        <v>142</v>
      </c>
      <c r="D245" s="56">
        <v>1347713</v>
      </c>
      <c r="E245" s="56">
        <v>1868183.69</v>
      </c>
      <c r="F245" s="56">
        <v>33500</v>
      </c>
      <c r="G245" s="56">
        <v>33500</v>
      </c>
      <c r="H245" s="56">
        <v>0</v>
      </c>
      <c r="I245" s="56">
        <f t="shared" si="51"/>
        <v>33500</v>
      </c>
      <c r="J245" s="56">
        <f t="shared" si="52"/>
        <v>1834683.69</v>
      </c>
      <c r="K245" s="57">
        <f t="shared" si="53"/>
        <v>0.98206814448744062</v>
      </c>
      <c r="L245" s="57">
        <f t="shared" si="54"/>
        <v>-0.98206814448744062</v>
      </c>
      <c r="M245" s="57">
        <f t="shared" si="55"/>
        <v>-0.92827257794976248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143</v>
      </c>
      <c r="C246" s="51" t="s">
        <v>144</v>
      </c>
      <c r="D246" s="56">
        <v>5000</v>
      </c>
      <c r="E246" s="56">
        <v>5000</v>
      </c>
      <c r="F246" s="56">
        <v>0</v>
      </c>
      <c r="G246" s="56">
        <v>0</v>
      </c>
      <c r="H246" s="56">
        <v>0</v>
      </c>
      <c r="I246" s="56">
        <f t="shared" si="51"/>
        <v>0</v>
      </c>
      <c r="J246" s="56">
        <f t="shared" si="52"/>
        <v>5000</v>
      </c>
      <c r="K246" s="57">
        <f t="shared" si="53"/>
        <v>1</v>
      </c>
      <c r="L246" s="57">
        <f t="shared" si="54"/>
        <v>-1</v>
      </c>
      <c r="M246" s="57">
        <f t="shared" si="55"/>
        <v>-1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147</v>
      </c>
      <c r="C247" s="51" t="s">
        <v>148</v>
      </c>
      <c r="D247" s="56">
        <v>1562087.2</v>
      </c>
      <c r="E247" s="56">
        <v>2517871.15</v>
      </c>
      <c r="F247" s="56">
        <v>36460</v>
      </c>
      <c r="G247" s="56">
        <v>105860</v>
      </c>
      <c r="H247" s="56">
        <v>0</v>
      </c>
      <c r="I247" s="56">
        <f t="shared" si="51"/>
        <v>105860</v>
      </c>
      <c r="J247" s="56">
        <f t="shared" si="52"/>
        <v>2412011.15</v>
      </c>
      <c r="K247" s="57">
        <f t="shared" si="53"/>
        <v>0.95795654594954149</v>
      </c>
      <c r="L247" s="57">
        <f t="shared" si="54"/>
        <v>-0.98551951318080755</v>
      </c>
      <c r="M247" s="57">
        <f t="shared" si="55"/>
        <v>-0.8318261837981662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149</v>
      </c>
      <c r="C248" s="51" t="s">
        <v>150</v>
      </c>
      <c r="D248" s="56">
        <v>0</v>
      </c>
      <c r="E248" s="56">
        <v>3758.99</v>
      </c>
      <c r="F248" s="56">
        <v>4925.09</v>
      </c>
      <c r="G248" s="56">
        <v>12675.27</v>
      </c>
      <c r="H248" s="56">
        <v>0</v>
      </c>
      <c r="I248" s="56">
        <f t="shared" si="51"/>
        <v>12675.27</v>
      </c>
      <c r="J248" s="56">
        <f t="shared" si="52"/>
        <v>-8916.2800000000007</v>
      </c>
      <c r="K248" s="57">
        <f t="shared" si="53"/>
        <v>-2.3719882202400115</v>
      </c>
      <c r="L248" s="57">
        <f t="shared" si="54"/>
        <v>0.31021630810403872</v>
      </c>
      <c r="M248" s="57">
        <f t="shared" si="55"/>
        <v>12.487952880960046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151</v>
      </c>
      <c r="C249" s="51" t="s">
        <v>152</v>
      </c>
      <c r="D249" s="56">
        <v>1639926.5700000005</v>
      </c>
      <c r="E249" s="56">
        <v>2889676.2300000004</v>
      </c>
      <c r="F249" s="56">
        <v>51627.199999999997</v>
      </c>
      <c r="G249" s="56">
        <v>148199.88</v>
      </c>
      <c r="H249" s="56">
        <v>0</v>
      </c>
      <c r="I249" s="56">
        <f t="shared" si="51"/>
        <v>148199.88</v>
      </c>
      <c r="J249" s="56">
        <f t="shared" si="52"/>
        <v>2741476.3500000006</v>
      </c>
      <c r="K249" s="57">
        <f t="shared" si="53"/>
        <v>0.94871401907887798</v>
      </c>
      <c r="L249" s="57">
        <f t="shared" si="54"/>
        <v>-0.98213391539715844</v>
      </c>
      <c r="M249" s="57">
        <f t="shared" si="55"/>
        <v>-0.79485607631551169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167</v>
      </c>
      <c r="C250" s="51" t="s">
        <v>168</v>
      </c>
      <c r="D250" s="56">
        <v>47294.770000000033</v>
      </c>
      <c r="E250" s="56">
        <v>324208.78999999998</v>
      </c>
      <c r="F250" s="56">
        <v>15378.970000000001</v>
      </c>
      <c r="G250" s="56">
        <v>25124.41</v>
      </c>
      <c r="H250" s="56">
        <v>0</v>
      </c>
      <c r="I250" s="56">
        <f t="shared" si="51"/>
        <v>25124.41</v>
      </c>
      <c r="J250" s="56">
        <f t="shared" si="52"/>
        <v>299084.38</v>
      </c>
      <c r="K250" s="57">
        <f t="shared" si="53"/>
        <v>0.922505463223252</v>
      </c>
      <c r="L250" s="57">
        <f t="shared" si="54"/>
        <v>-0.95256461121859148</v>
      </c>
      <c r="M250" s="57">
        <f t="shared" si="55"/>
        <v>-0.69002185289300755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169</v>
      </c>
      <c r="C251" s="51" t="s">
        <v>170</v>
      </c>
      <c r="D251" s="56">
        <v>-5494284.3099999996</v>
      </c>
      <c r="E251" s="56">
        <v>1056942.02</v>
      </c>
      <c r="F251" s="56">
        <v>18901.419999999998</v>
      </c>
      <c r="G251" s="56">
        <v>71041.81</v>
      </c>
      <c r="H251" s="56">
        <v>95928.19</v>
      </c>
      <c r="I251" s="56">
        <f t="shared" si="51"/>
        <v>166970</v>
      </c>
      <c r="J251" s="56">
        <f t="shared" si="52"/>
        <v>889972.02</v>
      </c>
      <c r="K251" s="57">
        <f t="shared" si="53"/>
        <v>0.84202539321882575</v>
      </c>
      <c r="L251" s="57">
        <f t="shared" si="54"/>
        <v>-0.98211688092408322</v>
      </c>
      <c r="M251" s="57">
        <f t="shared" si="55"/>
        <v>-0.73114207343180471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477</v>
      </c>
      <c r="C252" s="51" t="s">
        <v>478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51"/>
        <v>0</v>
      </c>
      <c r="J252" s="56">
        <f t="shared" si="52"/>
        <v>0</v>
      </c>
      <c r="K252" s="57" t="str">
        <f t="shared" si="53"/>
        <v>NA</v>
      </c>
      <c r="L252" s="57" t="str">
        <f t="shared" si="54"/>
        <v>NA</v>
      </c>
      <c r="M252" s="57" t="str">
        <f t="shared" si="55"/>
        <v>NA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175</v>
      </c>
      <c r="C253" s="51" t="s">
        <v>176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51"/>
        <v>0</v>
      </c>
      <c r="J253" s="56">
        <f t="shared" si="52"/>
        <v>0</v>
      </c>
      <c r="K253" s="57" t="str">
        <f t="shared" si="53"/>
        <v>NA</v>
      </c>
      <c r="L253" s="57" t="str">
        <f t="shared" si="54"/>
        <v>NA</v>
      </c>
      <c r="M253" s="57" t="str">
        <f t="shared" si="55"/>
        <v>NA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183</v>
      </c>
      <c r="C254" s="51" t="s">
        <v>184</v>
      </c>
      <c r="D254" s="56">
        <v>33469.640000000007</v>
      </c>
      <c r="E254" s="56">
        <v>53469.640000000007</v>
      </c>
      <c r="F254" s="56">
        <v>0</v>
      </c>
      <c r="G254" s="56">
        <v>17.62</v>
      </c>
      <c r="H254" s="56">
        <v>0</v>
      </c>
      <c r="I254" s="56">
        <f t="shared" si="51"/>
        <v>17.62</v>
      </c>
      <c r="J254" s="56">
        <f t="shared" si="52"/>
        <v>53452.020000000004</v>
      </c>
      <c r="K254" s="57">
        <f t="shared" si="53"/>
        <v>0.99967046720344477</v>
      </c>
      <c r="L254" s="57">
        <f t="shared" si="54"/>
        <v>-1</v>
      </c>
      <c r="M254" s="57">
        <f t="shared" si="55"/>
        <v>-0.99868186881377907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185</v>
      </c>
      <c r="C255" s="51" t="s">
        <v>186</v>
      </c>
      <c r="D255" s="56">
        <v>6000</v>
      </c>
      <c r="E255" s="56">
        <v>59000</v>
      </c>
      <c r="F255" s="56">
        <v>0</v>
      </c>
      <c r="G255" s="56">
        <v>0</v>
      </c>
      <c r="H255" s="56">
        <v>0</v>
      </c>
      <c r="I255" s="56">
        <f t="shared" si="51"/>
        <v>0</v>
      </c>
      <c r="J255" s="56">
        <f t="shared" si="52"/>
        <v>59000</v>
      </c>
      <c r="K255" s="57">
        <f t="shared" si="53"/>
        <v>1</v>
      </c>
      <c r="L255" s="57">
        <f t="shared" si="54"/>
        <v>-1</v>
      </c>
      <c r="M255" s="57">
        <f t="shared" si="55"/>
        <v>-1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474</v>
      </c>
      <c r="C256" s="51" t="s">
        <v>475</v>
      </c>
      <c r="D256" s="56">
        <v>500</v>
      </c>
      <c r="E256" s="56">
        <v>1500</v>
      </c>
      <c r="F256" s="56">
        <v>0</v>
      </c>
      <c r="G256" s="56">
        <v>0</v>
      </c>
      <c r="H256" s="56">
        <v>0</v>
      </c>
      <c r="I256" s="56">
        <f t="shared" si="51"/>
        <v>0</v>
      </c>
      <c r="J256" s="56">
        <f t="shared" si="52"/>
        <v>1500</v>
      </c>
      <c r="K256" s="57">
        <f t="shared" si="53"/>
        <v>1</v>
      </c>
      <c r="L256" s="57">
        <f t="shared" si="54"/>
        <v>-1</v>
      </c>
      <c r="M256" s="57">
        <f t="shared" si="55"/>
        <v>-1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193</v>
      </c>
      <c r="C257" s="51" t="s">
        <v>194</v>
      </c>
      <c r="D257" s="56">
        <v>51836.69</v>
      </c>
      <c r="E257" s="56">
        <v>167336.69</v>
      </c>
      <c r="F257" s="56">
        <v>58.29</v>
      </c>
      <c r="G257" s="56">
        <v>4969.05</v>
      </c>
      <c r="H257" s="56">
        <v>0</v>
      </c>
      <c r="I257" s="56">
        <f t="shared" si="51"/>
        <v>4969.05</v>
      </c>
      <c r="J257" s="56">
        <f t="shared" si="52"/>
        <v>162367.64000000001</v>
      </c>
      <c r="K257" s="57">
        <f t="shared" si="53"/>
        <v>0.97030507774475527</v>
      </c>
      <c r="L257" s="57">
        <f t="shared" si="54"/>
        <v>-0.99965166037406372</v>
      </c>
      <c r="M257" s="57">
        <f t="shared" si="55"/>
        <v>-0.88122031097902076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201</v>
      </c>
      <c r="C258" s="51" t="s">
        <v>202</v>
      </c>
      <c r="D258" s="56">
        <v>290457.87</v>
      </c>
      <c r="E258" s="56">
        <v>532644.3899999999</v>
      </c>
      <c r="F258" s="56">
        <v>5943.06</v>
      </c>
      <c r="G258" s="56">
        <v>13204.730000000001</v>
      </c>
      <c r="H258" s="56">
        <v>2097.77</v>
      </c>
      <c r="I258" s="56">
        <f t="shared" si="51"/>
        <v>15302.500000000002</v>
      </c>
      <c r="J258" s="56">
        <f t="shared" si="52"/>
        <v>517341.8899999999</v>
      </c>
      <c r="K258" s="57">
        <f t="shared" si="53"/>
        <v>0.97127070088919931</v>
      </c>
      <c r="L258" s="57">
        <f t="shared" si="54"/>
        <v>-0.98884234939562576</v>
      </c>
      <c r="M258" s="57">
        <f t="shared" si="55"/>
        <v>-0.9008364285973236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205</v>
      </c>
      <c r="C259" s="51" t="s">
        <v>206</v>
      </c>
      <c r="D259" s="56">
        <v>30749.03</v>
      </c>
      <c r="E259" s="56">
        <v>43989.99</v>
      </c>
      <c r="F259" s="56">
        <v>0</v>
      </c>
      <c r="G259" s="56">
        <v>0</v>
      </c>
      <c r="H259" s="56">
        <v>0</v>
      </c>
      <c r="I259" s="56">
        <f t="shared" ref="I259:I505" si="66">SUM(G259:H259)</f>
        <v>0</v>
      </c>
      <c r="J259" s="56">
        <f t="shared" ref="J259:J505" si="67">E259-I259</f>
        <v>43989.99</v>
      </c>
      <c r="K259" s="57">
        <f t="shared" ref="K259:K505" si="68">IF(E259=0,"NA",J259/E259)</f>
        <v>1</v>
      </c>
      <c r="L259" s="57">
        <f t="shared" ref="L259:L505" si="69">IF(E259=0,"NA",(  ( F259 - (E259/$L$6)) / (E259/$L$6)))</f>
        <v>-1</v>
      </c>
      <c r="M259" s="57">
        <f t="shared" ref="M259:M505" si="70">IF(E259=0,"NA",(  ( G259 - ($M$6*(E259/12))) / ($M$6*(E259/12))))</f>
        <v>-1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207</v>
      </c>
      <c r="C260" s="51" t="s">
        <v>208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66"/>
        <v>0</v>
      </c>
      <c r="J260" s="56">
        <f t="shared" si="67"/>
        <v>0</v>
      </c>
      <c r="K260" s="57" t="str">
        <f t="shared" si="68"/>
        <v>NA</v>
      </c>
      <c r="L260" s="57" t="str">
        <f t="shared" si="69"/>
        <v>NA</v>
      </c>
      <c r="M260" s="57" t="str">
        <f t="shared" si="70"/>
        <v>NA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209</v>
      </c>
      <c r="C261" s="51" t="s">
        <v>210</v>
      </c>
      <c r="D261" s="56">
        <v>128357.67</v>
      </c>
      <c r="E261" s="56">
        <v>156037.07999999999</v>
      </c>
      <c r="F261" s="56">
        <v>465.99</v>
      </c>
      <c r="G261" s="56">
        <v>2080.36</v>
      </c>
      <c r="H261" s="56">
        <v>399.96</v>
      </c>
      <c r="I261" s="56">
        <f t="shared" si="66"/>
        <v>2480.3200000000002</v>
      </c>
      <c r="J261" s="56">
        <f t="shared" si="67"/>
        <v>153556.75999999998</v>
      </c>
      <c r="K261" s="57">
        <f t="shared" si="68"/>
        <v>0.98410429110824171</v>
      </c>
      <c r="L261" s="57">
        <f t="shared" si="69"/>
        <v>-0.9970135944610089</v>
      </c>
      <c r="M261" s="57">
        <f t="shared" si="70"/>
        <v>-0.94667011200158324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213</v>
      </c>
      <c r="C262" s="51" t="s">
        <v>214</v>
      </c>
      <c r="D262" s="56">
        <v>389231.37999999995</v>
      </c>
      <c r="E262" s="56">
        <v>683721.44000000006</v>
      </c>
      <c r="F262" s="56">
        <v>0</v>
      </c>
      <c r="G262" s="56">
        <v>1267.9499999999998</v>
      </c>
      <c r="H262" s="56">
        <v>17351.37</v>
      </c>
      <c r="I262" s="56">
        <f t="shared" si="66"/>
        <v>18619.32</v>
      </c>
      <c r="J262" s="56">
        <f t="shared" si="67"/>
        <v>665102.12000000011</v>
      </c>
      <c r="K262" s="57">
        <f t="shared" si="68"/>
        <v>0.97276768152831372</v>
      </c>
      <c r="L262" s="57">
        <f t="shared" si="69"/>
        <v>-1</v>
      </c>
      <c r="M262" s="57">
        <f t="shared" si="70"/>
        <v>-0.99258206675513927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221</v>
      </c>
      <c r="C263" s="51" t="s">
        <v>222</v>
      </c>
      <c r="D263" s="56">
        <v>0</v>
      </c>
      <c r="E263" s="56">
        <v>2000</v>
      </c>
      <c r="F263" s="56">
        <v>0</v>
      </c>
      <c r="G263" s="56">
        <v>0</v>
      </c>
      <c r="H263" s="56">
        <v>0</v>
      </c>
      <c r="I263" s="56">
        <f t="shared" si="66"/>
        <v>0</v>
      </c>
      <c r="J263" s="56">
        <f t="shared" si="67"/>
        <v>2000</v>
      </c>
      <c r="K263" s="57">
        <f t="shared" si="68"/>
        <v>1</v>
      </c>
      <c r="L263" s="57">
        <f t="shared" si="69"/>
        <v>-1</v>
      </c>
      <c r="M263" s="57">
        <f t="shared" si="70"/>
        <v>-1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231</v>
      </c>
      <c r="C264" s="51" t="s">
        <v>232</v>
      </c>
      <c r="D264" s="56">
        <v>48475.3</v>
      </c>
      <c r="E264" s="56">
        <v>105475.3</v>
      </c>
      <c r="F264" s="56">
        <v>1514</v>
      </c>
      <c r="G264" s="56">
        <v>8395</v>
      </c>
      <c r="H264" s="56">
        <v>0</v>
      </c>
      <c r="I264" s="56">
        <f t="shared" si="66"/>
        <v>8395</v>
      </c>
      <c r="J264" s="56">
        <f t="shared" si="67"/>
        <v>97080.3</v>
      </c>
      <c r="K264" s="57">
        <f t="shared" si="68"/>
        <v>0.92040790592679045</v>
      </c>
      <c r="L264" s="57">
        <f t="shared" si="69"/>
        <v>-0.98564592847804178</v>
      </c>
      <c r="M264" s="57">
        <f t="shared" si="70"/>
        <v>-0.68163162370716179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321</v>
      </c>
      <c r="C265" s="51" t="s">
        <v>322</v>
      </c>
      <c r="D265" s="56">
        <v>83480</v>
      </c>
      <c r="E265" s="56">
        <v>83480</v>
      </c>
      <c r="F265" s="56">
        <v>0</v>
      </c>
      <c r="G265" s="56">
        <v>0</v>
      </c>
      <c r="H265" s="56">
        <v>0</v>
      </c>
      <c r="I265" s="56">
        <f t="shared" si="66"/>
        <v>0</v>
      </c>
      <c r="J265" s="56">
        <f t="shared" si="67"/>
        <v>83480</v>
      </c>
      <c r="K265" s="57">
        <f t="shared" si="68"/>
        <v>1</v>
      </c>
      <c r="L265" s="57">
        <f t="shared" si="69"/>
        <v>-1</v>
      </c>
      <c r="M265" s="57">
        <f t="shared" si="70"/>
        <v>-1</v>
      </c>
      <c r="R265" s="53"/>
      <c r="S265" s="53"/>
      <c r="T265" s="53"/>
      <c r="U265" s="53"/>
      <c r="V265" s="53"/>
    </row>
    <row r="266" spans="1:22" s="51" customFormat="1" x14ac:dyDescent="0.2">
      <c r="A266" s="63" t="s">
        <v>479</v>
      </c>
      <c r="B266" s="63"/>
      <c r="C266" s="63"/>
      <c r="D266" s="64">
        <v>7985473.1000000024</v>
      </c>
      <c r="E266" s="64">
        <v>23944127.599999998</v>
      </c>
      <c r="F266" s="64">
        <v>441114.46</v>
      </c>
      <c r="G266" s="64">
        <v>1183105.0300000003</v>
      </c>
      <c r="H266" s="64">
        <v>115777.29000000001</v>
      </c>
      <c r="I266" s="64">
        <f t="shared" si="66"/>
        <v>1298882.3200000003</v>
      </c>
      <c r="J266" s="64">
        <f t="shared" si="67"/>
        <v>22645245.279999997</v>
      </c>
      <c r="K266" s="65">
        <f t="shared" si="68"/>
        <v>0.94575361684925197</v>
      </c>
      <c r="L266" s="65">
        <f t="shared" si="69"/>
        <v>-0.98157734257981477</v>
      </c>
      <c r="M266" s="65">
        <f t="shared" si="70"/>
        <v>-0.80235570913011667</v>
      </c>
      <c r="R266" s="53"/>
      <c r="S266" s="53"/>
      <c r="T266" s="53"/>
      <c r="U266" s="53"/>
      <c r="V266" s="53"/>
    </row>
    <row r="267" spans="1:22" s="51" customFormat="1" x14ac:dyDescent="0.2">
      <c r="A267" s="51" t="s">
        <v>282</v>
      </c>
      <c r="B267" s="51" t="s">
        <v>283</v>
      </c>
      <c r="C267" s="51" t="s">
        <v>284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66"/>
        <v>0</v>
      </c>
      <c r="J267" s="56">
        <f t="shared" si="67"/>
        <v>0</v>
      </c>
      <c r="K267" s="57" t="str">
        <f t="shared" si="68"/>
        <v>NA</v>
      </c>
      <c r="L267" s="57" t="str">
        <f t="shared" si="69"/>
        <v>NA</v>
      </c>
      <c r="M267" s="57" t="str">
        <f t="shared" si="70"/>
        <v>NA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285</v>
      </c>
      <c r="C268" s="51" t="s">
        <v>286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66"/>
        <v>0</v>
      </c>
      <c r="J268" s="56">
        <f t="shared" si="67"/>
        <v>0</v>
      </c>
      <c r="K268" s="57" t="str">
        <f t="shared" si="68"/>
        <v>NA</v>
      </c>
      <c r="L268" s="57" t="str">
        <f t="shared" si="69"/>
        <v>NA</v>
      </c>
      <c r="M268" s="57" t="str">
        <f t="shared" si="70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265</v>
      </c>
      <c r="C269" s="51" t="s">
        <v>266</v>
      </c>
      <c r="D269" s="56">
        <v>20944</v>
      </c>
      <c r="E269" s="56">
        <v>31444</v>
      </c>
      <c r="F269" s="56">
        <v>0</v>
      </c>
      <c r="G269" s="56">
        <v>0</v>
      </c>
      <c r="H269" s="56">
        <v>0</v>
      </c>
      <c r="I269" s="56">
        <f t="shared" si="66"/>
        <v>0</v>
      </c>
      <c r="J269" s="56">
        <f t="shared" si="67"/>
        <v>31444</v>
      </c>
      <c r="K269" s="57">
        <f t="shared" si="68"/>
        <v>1</v>
      </c>
      <c r="L269" s="57">
        <f t="shared" si="69"/>
        <v>-1</v>
      </c>
      <c r="M269" s="57">
        <f t="shared" si="70"/>
        <v>-1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119</v>
      </c>
      <c r="C270" s="51" t="s">
        <v>120</v>
      </c>
      <c r="D270" s="56">
        <v>-142084.38999999998</v>
      </c>
      <c r="E270" s="56">
        <v>-123247.66999999998</v>
      </c>
      <c r="F270" s="56">
        <v>11331.66</v>
      </c>
      <c r="G270" s="56">
        <v>27994.98</v>
      </c>
      <c r="H270" s="56">
        <v>0</v>
      </c>
      <c r="I270" s="56">
        <f t="shared" si="66"/>
        <v>27994.98</v>
      </c>
      <c r="J270" s="56">
        <f t="shared" si="67"/>
        <v>-151242.65</v>
      </c>
      <c r="K270" s="57">
        <f t="shared" si="68"/>
        <v>1.2271440912432665</v>
      </c>
      <c r="L270" s="57">
        <f t="shared" si="69"/>
        <v>-1.0919421843836885</v>
      </c>
      <c r="M270" s="57">
        <f t="shared" si="70"/>
        <v>-1.908576364973066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137</v>
      </c>
      <c r="C271" s="51" t="s">
        <v>138</v>
      </c>
      <c r="D271" s="56">
        <v>112992.09</v>
      </c>
      <c r="E271" s="56">
        <v>178098.66999999998</v>
      </c>
      <c r="F271" s="56">
        <v>16841.759999999998</v>
      </c>
      <c r="G271" s="56">
        <v>44525.279999999999</v>
      </c>
      <c r="H271" s="56">
        <v>0</v>
      </c>
      <c r="I271" s="56">
        <f t="shared" si="66"/>
        <v>44525.279999999999</v>
      </c>
      <c r="J271" s="56">
        <f t="shared" si="67"/>
        <v>133573.38999999998</v>
      </c>
      <c r="K271" s="57">
        <f t="shared" si="68"/>
        <v>0.74999656089514877</v>
      </c>
      <c r="L271" s="57">
        <f t="shared" si="69"/>
        <v>-0.90543579017181874</v>
      </c>
      <c r="M271" s="57">
        <f t="shared" si="70"/>
        <v>1.3756419405106404E-5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139</v>
      </c>
      <c r="C272" s="51" t="s">
        <v>140</v>
      </c>
      <c r="D272" s="56">
        <v>84988.090000000026</v>
      </c>
      <c r="E272" s="56">
        <v>36788.090000000026</v>
      </c>
      <c r="F272" s="56">
        <v>96745.88</v>
      </c>
      <c r="G272" s="56">
        <v>288996.84000000003</v>
      </c>
      <c r="H272" s="56">
        <v>0</v>
      </c>
      <c r="I272" s="56">
        <f t="shared" si="66"/>
        <v>288996.84000000003</v>
      </c>
      <c r="J272" s="56">
        <f t="shared" si="67"/>
        <v>-252208.75</v>
      </c>
      <c r="K272" s="57">
        <f t="shared" si="68"/>
        <v>-6.8557174346371292</v>
      </c>
      <c r="L272" s="57">
        <f t="shared" si="69"/>
        <v>1.6298152472716017</v>
      </c>
      <c r="M272" s="57">
        <f t="shared" si="70"/>
        <v>30.422869738548513</v>
      </c>
      <c r="R272" s="53"/>
      <c r="S272" s="53"/>
      <c r="T272" s="53"/>
      <c r="U272" s="53"/>
      <c r="V272" s="53"/>
    </row>
    <row r="273" spans="2:22" s="51" customFormat="1" x14ac:dyDescent="0.2">
      <c r="B273" s="51" t="s">
        <v>141</v>
      </c>
      <c r="C273" s="51" t="s">
        <v>142</v>
      </c>
      <c r="D273" s="56">
        <v>1700000</v>
      </c>
      <c r="E273" s="56">
        <v>2972919.9600000004</v>
      </c>
      <c r="F273" s="56">
        <v>12000</v>
      </c>
      <c r="G273" s="56">
        <v>12000</v>
      </c>
      <c r="H273" s="56">
        <v>0</v>
      </c>
      <c r="I273" s="56">
        <f t="shared" si="66"/>
        <v>12000</v>
      </c>
      <c r="J273" s="56">
        <f t="shared" si="67"/>
        <v>2960919.9600000004</v>
      </c>
      <c r="K273" s="57">
        <f t="shared" si="68"/>
        <v>0.99596356438738431</v>
      </c>
      <c r="L273" s="57">
        <f t="shared" si="69"/>
        <v>-0.99596356438738431</v>
      </c>
      <c r="M273" s="57">
        <f t="shared" si="70"/>
        <v>-0.98385425754953726</v>
      </c>
      <c r="R273" s="53"/>
      <c r="S273" s="53"/>
      <c r="T273" s="53"/>
      <c r="U273" s="53"/>
      <c r="V273" s="53"/>
    </row>
    <row r="274" spans="2:22" s="51" customFormat="1" x14ac:dyDescent="0.2">
      <c r="B274" s="51" t="s">
        <v>143</v>
      </c>
      <c r="C274" s="51" t="s">
        <v>144</v>
      </c>
      <c r="D274" s="56">
        <v>0</v>
      </c>
      <c r="E274" s="56">
        <v>3688.5</v>
      </c>
      <c r="F274" s="56">
        <v>0</v>
      </c>
      <c r="G274" s="56">
        <v>0</v>
      </c>
      <c r="H274" s="56">
        <v>0</v>
      </c>
      <c r="I274" s="56">
        <f t="shared" si="66"/>
        <v>0</v>
      </c>
      <c r="J274" s="56">
        <f t="shared" si="67"/>
        <v>3688.5</v>
      </c>
      <c r="K274" s="57">
        <f t="shared" si="68"/>
        <v>1</v>
      </c>
      <c r="L274" s="57">
        <f t="shared" si="69"/>
        <v>-1</v>
      </c>
      <c r="M274" s="57">
        <f t="shared" si="70"/>
        <v>-1</v>
      </c>
      <c r="R274" s="53"/>
      <c r="S274" s="53"/>
      <c r="T274" s="53"/>
      <c r="U274" s="53"/>
      <c r="V274" s="53"/>
    </row>
    <row r="275" spans="2:22" s="51" customFormat="1" x14ac:dyDescent="0.2">
      <c r="B275" s="51" t="s">
        <v>145</v>
      </c>
      <c r="C275" s="51" t="s">
        <v>146</v>
      </c>
      <c r="D275" s="56">
        <v>170746</v>
      </c>
      <c r="E275" s="56">
        <v>170746</v>
      </c>
      <c r="F275" s="56">
        <v>0</v>
      </c>
      <c r="G275" s="56">
        <v>0</v>
      </c>
      <c r="H275" s="56">
        <v>0</v>
      </c>
      <c r="I275" s="56">
        <f t="shared" si="66"/>
        <v>0</v>
      </c>
      <c r="J275" s="56">
        <f t="shared" si="67"/>
        <v>170746</v>
      </c>
      <c r="K275" s="57">
        <f t="shared" si="68"/>
        <v>1</v>
      </c>
      <c r="L275" s="57">
        <f t="shared" si="69"/>
        <v>-1</v>
      </c>
      <c r="M275" s="57">
        <f t="shared" si="70"/>
        <v>-1</v>
      </c>
      <c r="R275" s="53"/>
      <c r="S275" s="53"/>
      <c r="T275" s="53"/>
      <c r="U275" s="53"/>
      <c r="V275" s="53"/>
    </row>
    <row r="276" spans="2:22" s="51" customFormat="1" x14ac:dyDescent="0.2">
      <c r="B276" s="51" t="s">
        <v>147</v>
      </c>
      <c r="C276" s="51" t="s">
        <v>148</v>
      </c>
      <c r="D276" s="56">
        <v>-160546.92000000001</v>
      </c>
      <c r="E276" s="56">
        <v>-160546.92000000001</v>
      </c>
      <c r="F276" s="56">
        <v>15275</v>
      </c>
      <c r="G276" s="56">
        <v>55255</v>
      </c>
      <c r="H276" s="56">
        <v>0</v>
      </c>
      <c r="I276" s="56">
        <f t="shared" si="66"/>
        <v>55255</v>
      </c>
      <c r="J276" s="56">
        <f t="shared" si="67"/>
        <v>-215801.92</v>
      </c>
      <c r="K276" s="57">
        <f t="shared" si="68"/>
        <v>1.344167300126343</v>
      </c>
      <c r="L276" s="57">
        <f t="shared" si="69"/>
        <v>-1.0951435256434692</v>
      </c>
      <c r="M276" s="57">
        <f t="shared" si="70"/>
        <v>-2.3766692005053724</v>
      </c>
      <c r="R276" s="53"/>
      <c r="S276" s="53"/>
      <c r="T276" s="53"/>
      <c r="U276" s="53"/>
      <c r="V276" s="53"/>
    </row>
    <row r="277" spans="2:22" s="51" customFormat="1" x14ac:dyDescent="0.2">
      <c r="B277" s="51" t="s">
        <v>149</v>
      </c>
      <c r="C277" s="51" t="s">
        <v>150</v>
      </c>
      <c r="D277" s="56">
        <v>0</v>
      </c>
      <c r="E277" s="56">
        <v>2421.5</v>
      </c>
      <c r="F277" s="56">
        <v>1939.6200000000001</v>
      </c>
      <c r="G277" s="56">
        <v>5255.49</v>
      </c>
      <c r="H277" s="56">
        <v>0</v>
      </c>
      <c r="I277" s="56">
        <f t="shared" si="66"/>
        <v>5255.49</v>
      </c>
      <c r="J277" s="56">
        <f t="shared" si="67"/>
        <v>-2833.99</v>
      </c>
      <c r="K277" s="57">
        <f t="shared" si="68"/>
        <v>-1.1703448275862067</v>
      </c>
      <c r="L277" s="57">
        <f t="shared" si="69"/>
        <v>-0.19900061945075362</v>
      </c>
      <c r="M277" s="57">
        <f t="shared" si="70"/>
        <v>7.6813793103448269</v>
      </c>
      <c r="R277" s="53"/>
      <c r="S277" s="53"/>
      <c r="T277" s="53"/>
      <c r="U277" s="53"/>
      <c r="V277" s="53"/>
    </row>
    <row r="278" spans="2:22" s="51" customFormat="1" x14ac:dyDescent="0.2">
      <c r="B278" s="51" t="s">
        <v>151</v>
      </c>
      <c r="C278" s="51" t="s">
        <v>152</v>
      </c>
      <c r="D278" s="56">
        <v>-236481.92000000004</v>
      </c>
      <c r="E278" s="56">
        <v>-236481.92000000004</v>
      </c>
      <c r="F278" s="56">
        <v>22633.460000000003</v>
      </c>
      <c r="G278" s="56">
        <v>71307.819999999992</v>
      </c>
      <c r="H278" s="56">
        <v>0</v>
      </c>
      <c r="I278" s="56">
        <f t="shared" si="66"/>
        <v>71307.819999999992</v>
      </c>
      <c r="J278" s="56">
        <f t="shared" si="67"/>
        <v>-307789.74000000005</v>
      </c>
      <c r="K278" s="57">
        <f t="shared" si="68"/>
        <v>1.3015360328603556</v>
      </c>
      <c r="L278" s="57">
        <f t="shared" si="69"/>
        <v>-1.0957090504001321</v>
      </c>
      <c r="M278" s="57">
        <f t="shared" si="70"/>
        <v>-2.2061441314414223</v>
      </c>
      <c r="R278" s="53"/>
      <c r="S278" s="53"/>
      <c r="T278" s="53"/>
      <c r="U278" s="53"/>
      <c r="V278" s="53"/>
    </row>
    <row r="279" spans="2:22" s="51" customFormat="1" x14ac:dyDescent="0.2">
      <c r="B279" s="51" t="s">
        <v>167</v>
      </c>
      <c r="C279" s="51" t="s">
        <v>168</v>
      </c>
      <c r="D279" s="56">
        <v>19366.22</v>
      </c>
      <c r="E279" s="56">
        <v>79153.38</v>
      </c>
      <c r="F279" s="56">
        <v>1488.49</v>
      </c>
      <c r="G279" s="56">
        <v>4647.82</v>
      </c>
      <c r="H279" s="56">
        <v>0</v>
      </c>
      <c r="I279" s="56">
        <f t="shared" si="66"/>
        <v>4647.82</v>
      </c>
      <c r="J279" s="56">
        <f t="shared" si="67"/>
        <v>74505.56</v>
      </c>
      <c r="K279" s="57">
        <f t="shared" si="68"/>
        <v>0.94128083980747246</v>
      </c>
      <c r="L279" s="57">
        <f t="shared" si="69"/>
        <v>-0.98119486495712493</v>
      </c>
      <c r="M279" s="57">
        <f t="shared" si="70"/>
        <v>-0.76512335922989017</v>
      </c>
      <c r="R279" s="53"/>
      <c r="S279" s="53"/>
      <c r="T279" s="53"/>
      <c r="U279" s="53"/>
      <c r="V279" s="53"/>
    </row>
    <row r="280" spans="2:22" s="51" customFormat="1" x14ac:dyDescent="0.2">
      <c r="B280" s="51" t="s">
        <v>169</v>
      </c>
      <c r="C280" s="51" t="s">
        <v>170</v>
      </c>
      <c r="D280" s="56">
        <v>27532279.16</v>
      </c>
      <c r="E280" s="56">
        <v>2752079.2700000005</v>
      </c>
      <c r="F280" s="56">
        <v>0</v>
      </c>
      <c r="G280" s="56">
        <v>0</v>
      </c>
      <c r="H280" s="56">
        <v>0</v>
      </c>
      <c r="I280" s="56">
        <f t="shared" si="66"/>
        <v>0</v>
      </c>
      <c r="J280" s="56">
        <f t="shared" si="67"/>
        <v>2752079.2700000005</v>
      </c>
      <c r="K280" s="57">
        <f t="shared" si="68"/>
        <v>1</v>
      </c>
      <c r="L280" s="57">
        <f t="shared" si="69"/>
        <v>-1</v>
      </c>
      <c r="M280" s="57">
        <f t="shared" si="70"/>
        <v>-1</v>
      </c>
      <c r="R280" s="53"/>
      <c r="S280" s="53"/>
      <c r="T280" s="53"/>
      <c r="U280" s="53"/>
      <c r="V280" s="53"/>
    </row>
    <row r="281" spans="2:22" s="51" customFormat="1" x14ac:dyDescent="0.2">
      <c r="B281" s="51" t="s">
        <v>477</v>
      </c>
      <c r="C281" s="51" t="s">
        <v>478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66"/>
        <v>0</v>
      </c>
      <c r="J281" s="56">
        <f t="shared" si="67"/>
        <v>0</v>
      </c>
      <c r="K281" s="57" t="str">
        <f t="shared" si="68"/>
        <v>NA</v>
      </c>
      <c r="L281" s="57" t="str">
        <f t="shared" si="69"/>
        <v>NA</v>
      </c>
      <c r="M281" s="57" t="str">
        <f t="shared" si="70"/>
        <v>NA</v>
      </c>
      <c r="R281" s="53"/>
      <c r="S281" s="53"/>
      <c r="T281" s="53"/>
      <c r="U281" s="53"/>
      <c r="V281" s="53"/>
    </row>
    <row r="282" spans="2:22" s="51" customFormat="1" x14ac:dyDescent="0.2">
      <c r="B282" s="51" t="s">
        <v>181</v>
      </c>
      <c r="C282" s="51" t="s">
        <v>182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66"/>
        <v>0</v>
      </c>
      <c r="J282" s="56">
        <f t="shared" si="67"/>
        <v>0</v>
      </c>
      <c r="K282" s="57" t="str">
        <f t="shared" si="68"/>
        <v>NA</v>
      </c>
      <c r="L282" s="57" t="str">
        <f t="shared" si="69"/>
        <v>NA</v>
      </c>
      <c r="M282" s="57" t="str">
        <f t="shared" si="70"/>
        <v>NA</v>
      </c>
      <c r="R282" s="53"/>
      <c r="S282" s="53"/>
      <c r="T282" s="53"/>
      <c r="U282" s="53"/>
      <c r="V282" s="53"/>
    </row>
    <row r="283" spans="2:22" s="51" customFormat="1" x14ac:dyDescent="0.2">
      <c r="B283" s="51" t="s">
        <v>185</v>
      </c>
      <c r="C283" s="51" t="s">
        <v>186</v>
      </c>
      <c r="D283" s="56">
        <v>275433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66"/>
        <v>0</v>
      </c>
      <c r="J283" s="56">
        <f t="shared" si="67"/>
        <v>0</v>
      </c>
      <c r="K283" s="57" t="str">
        <f t="shared" si="68"/>
        <v>NA</v>
      </c>
      <c r="L283" s="57" t="str">
        <f t="shared" si="69"/>
        <v>NA</v>
      </c>
      <c r="M283" s="57" t="str">
        <f t="shared" si="70"/>
        <v>NA</v>
      </c>
      <c r="R283" s="53"/>
      <c r="S283" s="53"/>
      <c r="T283" s="53"/>
      <c r="U283" s="53"/>
      <c r="V283" s="53"/>
    </row>
    <row r="284" spans="2:22" s="51" customFormat="1" x14ac:dyDescent="0.2">
      <c r="B284" s="51" t="s">
        <v>193</v>
      </c>
      <c r="C284" s="51" t="s">
        <v>194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66"/>
        <v>0</v>
      </c>
      <c r="J284" s="56">
        <f t="shared" si="67"/>
        <v>0</v>
      </c>
      <c r="K284" s="57" t="str">
        <f t="shared" si="68"/>
        <v>NA</v>
      </c>
      <c r="L284" s="57" t="str">
        <f t="shared" si="69"/>
        <v>NA</v>
      </c>
      <c r="M284" s="57" t="str">
        <f t="shared" si="70"/>
        <v>NA</v>
      </c>
      <c r="R284" s="53"/>
      <c r="S284" s="53"/>
      <c r="T284" s="53"/>
      <c r="U284" s="53"/>
      <c r="V284" s="53"/>
    </row>
    <row r="285" spans="2:22" s="51" customFormat="1" x14ac:dyDescent="0.2">
      <c r="B285" s="51" t="s">
        <v>199</v>
      </c>
      <c r="C285" s="51" t="s">
        <v>200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66"/>
        <v>0</v>
      </c>
      <c r="J285" s="56">
        <f t="shared" si="67"/>
        <v>0</v>
      </c>
      <c r="K285" s="57" t="str">
        <f t="shared" si="68"/>
        <v>NA</v>
      </c>
      <c r="L285" s="57" t="str">
        <f t="shared" si="69"/>
        <v>NA</v>
      </c>
      <c r="M285" s="57" t="str">
        <f t="shared" si="70"/>
        <v>NA</v>
      </c>
      <c r="R285" s="53"/>
      <c r="S285" s="53"/>
      <c r="T285" s="53"/>
      <c r="U285" s="53"/>
      <c r="V285" s="53"/>
    </row>
    <row r="286" spans="2:22" s="51" customFormat="1" x14ac:dyDescent="0.2">
      <c r="B286" s="51" t="s">
        <v>201</v>
      </c>
      <c r="C286" s="51" t="s">
        <v>202</v>
      </c>
      <c r="D286" s="56">
        <v>64275.16</v>
      </c>
      <c r="E286" s="56">
        <v>81275.16</v>
      </c>
      <c r="F286" s="56">
        <v>46351.689999999995</v>
      </c>
      <c r="G286" s="56">
        <v>59543.159999999996</v>
      </c>
      <c r="H286" s="56">
        <v>10658</v>
      </c>
      <c r="I286" s="56">
        <f t="shared" si="66"/>
        <v>70201.16</v>
      </c>
      <c r="J286" s="56">
        <f t="shared" si="67"/>
        <v>11074</v>
      </c>
      <c r="K286" s="57">
        <f t="shared" si="68"/>
        <v>0.13625319224225457</v>
      </c>
      <c r="L286" s="57">
        <f t="shared" si="69"/>
        <v>-0.42969426329028459</v>
      </c>
      <c r="M286" s="57">
        <f t="shared" si="70"/>
        <v>1.9304481221568801</v>
      </c>
      <c r="R286" s="53"/>
      <c r="S286" s="53"/>
      <c r="T286" s="53"/>
      <c r="U286" s="53"/>
      <c r="V286" s="53"/>
    </row>
    <row r="287" spans="2:22" s="51" customFormat="1" x14ac:dyDescent="0.2">
      <c r="B287" s="51" t="s">
        <v>205</v>
      </c>
      <c r="C287" s="51" t="s">
        <v>206</v>
      </c>
      <c r="D287" s="56">
        <v>845000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66"/>
        <v>0</v>
      </c>
      <c r="J287" s="56">
        <f t="shared" si="67"/>
        <v>0</v>
      </c>
      <c r="K287" s="57" t="str">
        <f t="shared" si="68"/>
        <v>NA</v>
      </c>
      <c r="L287" s="57" t="str">
        <f t="shared" si="69"/>
        <v>NA</v>
      </c>
      <c r="M287" s="57" t="str">
        <f t="shared" si="70"/>
        <v>NA</v>
      </c>
      <c r="R287" s="53"/>
      <c r="S287" s="53"/>
      <c r="T287" s="53"/>
      <c r="U287" s="53"/>
      <c r="V287" s="53"/>
    </row>
    <row r="288" spans="2:22" s="51" customFormat="1" x14ac:dyDescent="0.2">
      <c r="B288" s="51" t="s">
        <v>207</v>
      </c>
      <c r="C288" s="51" t="s">
        <v>208</v>
      </c>
      <c r="D288" s="56">
        <v>1396752.5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66"/>
        <v>0</v>
      </c>
      <c r="J288" s="56">
        <f t="shared" si="67"/>
        <v>0</v>
      </c>
      <c r="K288" s="57" t="str">
        <f t="shared" si="68"/>
        <v>NA</v>
      </c>
      <c r="L288" s="57" t="str">
        <f t="shared" si="69"/>
        <v>NA</v>
      </c>
      <c r="M288" s="57" t="str">
        <f t="shared" si="70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209</v>
      </c>
      <c r="C289" s="51" t="s">
        <v>210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66"/>
        <v>0</v>
      </c>
      <c r="J289" s="56">
        <f t="shared" si="67"/>
        <v>0</v>
      </c>
      <c r="K289" s="57" t="str">
        <f t="shared" si="68"/>
        <v>NA</v>
      </c>
      <c r="L289" s="57" t="str">
        <f t="shared" si="69"/>
        <v>NA</v>
      </c>
      <c r="M289" s="57" t="str">
        <f t="shared" si="70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213</v>
      </c>
      <c r="C290" s="51" t="s">
        <v>214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66"/>
        <v>0</v>
      </c>
      <c r="J290" s="56">
        <f t="shared" si="67"/>
        <v>0</v>
      </c>
      <c r="K290" s="57" t="str">
        <f t="shared" si="68"/>
        <v>NA</v>
      </c>
      <c r="L290" s="57" t="str">
        <f t="shared" si="69"/>
        <v>NA</v>
      </c>
      <c r="M290" s="57" t="str">
        <f t="shared" si="70"/>
        <v>NA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229</v>
      </c>
      <c r="C291" s="51" t="s">
        <v>230</v>
      </c>
      <c r="D291" s="56">
        <v>0</v>
      </c>
      <c r="E291" s="56">
        <v>1554</v>
      </c>
      <c r="F291" s="56">
        <v>0</v>
      </c>
      <c r="G291" s="56">
        <v>0</v>
      </c>
      <c r="H291" s="56">
        <v>1553.86</v>
      </c>
      <c r="I291" s="56">
        <f t="shared" si="66"/>
        <v>1553.86</v>
      </c>
      <c r="J291" s="56">
        <f t="shared" si="67"/>
        <v>0.14000000000010004</v>
      </c>
      <c r="K291" s="57">
        <f t="shared" si="68"/>
        <v>9.0090090090154466E-5</v>
      </c>
      <c r="L291" s="57">
        <f t="shared" si="69"/>
        <v>-1</v>
      </c>
      <c r="M291" s="57">
        <f t="shared" si="70"/>
        <v>-1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231</v>
      </c>
      <c r="C292" s="51" t="s">
        <v>232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66"/>
        <v>0</v>
      </c>
      <c r="J292" s="56">
        <f t="shared" si="67"/>
        <v>0</v>
      </c>
      <c r="K292" s="57" t="str">
        <f t="shared" si="68"/>
        <v>NA</v>
      </c>
      <c r="L292" s="57" t="str">
        <f t="shared" si="69"/>
        <v>NA</v>
      </c>
      <c r="M292" s="57" t="str">
        <f t="shared" si="70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321</v>
      </c>
      <c r="C293" s="51" t="s">
        <v>322</v>
      </c>
      <c r="D293" s="56">
        <v>24380357.050000001</v>
      </c>
      <c r="E293" s="56">
        <v>58673884.659999996</v>
      </c>
      <c r="F293" s="56">
        <v>0</v>
      </c>
      <c r="G293" s="56">
        <v>0</v>
      </c>
      <c r="H293" s="56">
        <v>0</v>
      </c>
      <c r="I293" s="56">
        <f t="shared" ref="I293:I491" si="71">SUM(G293:H293)</f>
        <v>0</v>
      </c>
      <c r="J293" s="56">
        <f t="shared" ref="J293:J491" si="72">E293-I293</f>
        <v>58673884.659999996</v>
      </c>
      <c r="K293" s="57">
        <f t="shared" ref="K293:K491" si="73">IF(E293=0,"NA",J293/E293)</f>
        <v>1</v>
      </c>
      <c r="L293" s="57">
        <f t="shared" ref="L293:L491" si="74">IF(E293=0,"NA",(  ( F293 - (E293/$L$6)) / (E293/$L$6)))</f>
        <v>-1</v>
      </c>
      <c r="M293" s="57">
        <f t="shared" ref="M293:M491" si="75">IF(E293=0,"NA",(  ( G293 - ($M$6*(E293/12))) / ($M$6*(E293/12))))</f>
        <v>-1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233</v>
      </c>
      <c r="C294" s="51" t="s">
        <v>234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71"/>
        <v>0</v>
      </c>
      <c r="J294" s="56">
        <f t="shared" si="72"/>
        <v>0</v>
      </c>
      <c r="K294" s="57" t="str">
        <f t="shared" si="73"/>
        <v>NA</v>
      </c>
      <c r="L294" s="57" t="str">
        <f t="shared" si="74"/>
        <v>NA</v>
      </c>
      <c r="M294" s="57" t="str">
        <f t="shared" si="75"/>
        <v>NA</v>
      </c>
      <c r="R294" s="53"/>
      <c r="S294" s="53"/>
      <c r="T294" s="53"/>
      <c r="U294" s="53"/>
      <c r="V294" s="53"/>
    </row>
    <row r="295" spans="1:22" s="51" customFormat="1" x14ac:dyDescent="0.2">
      <c r="A295" s="63" t="s">
        <v>323</v>
      </c>
      <c r="B295" s="63"/>
      <c r="C295" s="63"/>
      <c r="D295" s="64">
        <v>56064020.040000007</v>
      </c>
      <c r="E295" s="64">
        <v>64463776.68</v>
      </c>
      <c r="F295" s="64">
        <v>224607.55999999997</v>
      </c>
      <c r="G295" s="64">
        <v>569526.39</v>
      </c>
      <c r="H295" s="64">
        <v>12211.86</v>
      </c>
      <c r="I295" s="64">
        <f t="shared" si="71"/>
        <v>581738.25</v>
      </c>
      <c r="J295" s="64">
        <f t="shared" si="72"/>
        <v>63882038.43</v>
      </c>
      <c r="K295" s="65">
        <f t="shared" si="73"/>
        <v>0.99097573428116437</v>
      </c>
      <c r="L295" s="65">
        <f t="shared" si="74"/>
        <v>-0.99651575548986282</v>
      </c>
      <c r="M295" s="65">
        <f t="shared" si="75"/>
        <v>-0.96466068732974519</v>
      </c>
      <c r="R295" s="53"/>
      <c r="S295" s="53"/>
      <c r="T295" s="53"/>
      <c r="U295" s="53"/>
      <c r="V295" s="53"/>
    </row>
    <row r="296" spans="1:22" s="51" customFormat="1" x14ac:dyDescent="0.2">
      <c r="A296" s="51" t="s">
        <v>324</v>
      </c>
      <c r="B296" s="51" t="s">
        <v>106</v>
      </c>
      <c r="C296" s="51" t="s">
        <v>105</v>
      </c>
      <c r="D296" s="56">
        <v>0</v>
      </c>
      <c r="E296" s="56">
        <v>0</v>
      </c>
      <c r="F296" s="56">
        <v>0</v>
      </c>
      <c r="G296" s="56">
        <v>465.65</v>
      </c>
      <c r="H296" s="56">
        <v>0</v>
      </c>
      <c r="I296" s="56">
        <f t="shared" si="71"/>
        <v>465.65</v>
      </c>
      <c r="J296" s="56">
        <f t="shared" si="72"/>
        <v>-465.65</v>
      </c>
      <c r="K296" s="57" t="str">
        <f t="shared" si="73"/>
        <v>NA</v>
      </c>
      <c r="L296" s="57" t="str">
        <f t="shared" si="74"/>
        <v>NA</v>
      </c>
      <c r="M296" s="57" t="str">
        <f t="shared" si="7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115</v>
      </c>
      <c r="C297" s="51" t="s">
        <v>116</v>
      </c>
      <c r="D297" s="56">
        <v>0</v>
      </c>
      <c r="E297" s="56">
        <v>49000</v>
      </c>
      <c r="F297" s="56">
        <v>10736.5</v>
      </c>
      <c r="G297" s="56">
        <v>21473</v>
      </c>
      <c r="H297" s="56">
        <v>0</v>
      </c>
      <c r="I297" s="56">
        <f t="shared" si="71"/>
        <v>21473</v>
      </c>
      <c r="J297" s="56">
        <f t="shared" si="72"/>
        <v>27527</v>
      </c>
      <c r="K297" s="57">
        <f t="shared" si="73"/>
        <v>0.56177551020408167</v>
      </c>
      <c r="L297" s="57">
        <f t="shared" si="74"/>
        <v>-0.78088775510204078</v>
      </c>
      <c r="M297" s="57">
        <f t="shared" si="75"/>
        <v>0.75289795918367342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325</v>
      </c>
      <c r="C298" s="51" t="s">
        <v>326</v>
      </c>
      <c r="D298" s="56">
        <v>0</v>
      </c>
      <c r="E298" s="56">
        <v>86500</v>
      </c>
      <c r="F298" s="56">
        <v>0</v>
      </c>
      <c r="G298" s="56">
        <v>0</v>
      </c>
      <c r="H298" s="56">
        <v>0</v>
      </c>
      <c r="I298" s="56">
        <f t="shared" si="71"/>
        <v>0</v>
      </c>
      <c r="J298" s="56">
        <f t="shared" si="72"/>
        <v>86500</v>
      </c>
      <c r="K298" s="57">
        <f t="shared" si="73"/>
        <v>1</v>
      </c>
      <c r="L298" s="57">
        <f t="shared" si="74"/>
        <v>-1</v>
      </c>
      <c r="M298" s="57">
        <f t="shared" si="75"/>
        <v>-1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119</v>
      </c>
      <c r="C299" s="51" t="s">
        <v>120</v>
      </c>
      <c r="D299" s="56">
        <v>0</v>
      </c>
      <c r="E299" s="56">
        <v>94000</v>
      </c>
      <c r="F299" s="56">
        <v>22799.919999999998</v>
      </c>
      <c r="G299" s="56">
        <v>46301.919999999998</v>
      </c>
      <c r="H299" s="56">
        <v>0</v>
      </c>
      <c r="I299" s="56">
        <f t="shared" si="71"/>
        <v>46301.919999999998</v>
      </c>
      <c r="J299" s="56">
        <f t="shared" si="72"/>
        <v>47698.080000000002</v>
      </c>
      <c r="K299" s="57">
        <f t="shared" si="73"/>
        <v>0.50742638297872344</v>
      </c>
      <c r="L299" s="57">
        <f t="shared" si="74"/>
        <v>-0.75744765957446814</v>
      </c>
      <c r="M299" s="57">
        <f t="shared" si="75"/>
        <v>0.97029446808510633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239</v>
      </c>
      <c r="C300" s="51" t="s">
        <v>240</v>
      </c>
      <c r="D300" s="56">
        <v>-286828.52</v>
      </c>
      <c r="E300" s="56">
        <v>-285828.52</v>
      </c>
      <c r="F300" s="56">
        <v>15323.34</v>
      </c>
      <c r="G300" s="56">
        <v>45970.02</v>
      </c>
      <c r="H300" s="56">
        <v>0</v>
      </c>
      <c r="I300" s="56">
        <f t="shared" si="71"/>
        <v>45970.02</v>
      </c>
      <c r="J300" s="56">
        <f t="shared" si="72"/>
        <v>-331798.54000000004</v>
      </c>
      <c r="K300" s="57">
        <f t="shared" si="73"/>
        <v>1.160830766642881</v>
      </c>
      <c r="L300" s="57">
        <f t="shared" si="74"/>
        <v>-1.053610255547627</v>
      </c>
      <c r="M300" s="57">
        <f t="shared" si="75"/>
        <v>-1.6433230665715233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137</v>
      </c>
      <c r="C301" s="51" t="s">
        <v>138</v>
      </c>
      <c r="D301" s="56">
        <v>0</v>
      </c>
      <c r="E301" s="56">
        <v>500</v>
      </c>
      <c r="F301" s="56">
        <v>0</v>
      </c>
      <c r="G301" s="56">
        <v>0</v>
      </c>
      <c r="H301" s="56">
        <v>0</v>
      </c>
      <c r="I301" s="56">
        <f t="shared" si="71"/>
        <v>0</v>
      </c>
      <c r="J301" s="56">
        <f t="shared" si="72"/>
        <v>500</v>
      </c>
      <c r="K301" s="57">
        <f t="shared" si="73"/>
        <v>1</v>
      </c>
      <c r="L301" s="57">
        <f t="shared" si="74"/>
        <v>-1</v>
      </c>
      <c r="M301" s="57">
        <f t="shared" si="75"/>
        <v>-1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141</v>
      </c>
      <c r="C302" s="51" t="s">
        <v>142</v>
      </c>
      <c r="D302" s="56">
        <v>1500000</v>
      </c>
      <c r="E302" s="56">
        <v>8032948.2999999961</v>
      </c>
      <c r="F302" s="56">
        <v>6000</v>
      </c>
      <c r="G302" s="56">
        <v>6000</v>
      </c>
      <c r="H302" s="56">
        <v>0</v>
      </c>
      <c r="I302" s="56">
        <f t="shared" si="71"/>
        <v>6000</v>
      </c>
      <c r="J302" s="56">
        <f t="shared" si="72"/>
        <v>8026948.2999999961</v>
      </c>
      <c r="K302" s="57">
        <f t="shared" si="73"/>
        <v>0.99925307623354176</v>
      </c>
      <c r="L302" s="57">
        <f t="shared" si="74"/>
        <v>-0.99925307623354176</v>
      </c>
      <c r="M302" s="57">
        <f t="shared" si="75"/>
        <v>-0.99701230493416715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147</v>
      </c>
      <c r="C303" s="51" t="s">
        <v>148</v>
      </c>
      <c r="D303" s="56">
        <v>0</v>
      </c>
      <c r="E303" s="56">
        <v>0</v>
      </c>
      <c r="F303" s="56">
        <v>9159.77</v>
      </c>
      <c r="G303" s="56">
        <v>25482.66</v>
      </c>
      <c r="H303" s="56">
        <v>0</v>
      </c>
      <c r="I303" s="56">
        <f t="shared" si="71"/>
        <v>25482.66</v>
      </c>
      <c r="J303" s="56">
        <f t="shared" si="72"/>
        <v>-25482.66</v>
      </c>
      <c r="K303" s="57" t="str">
        <f t="shared" si="73"/>
        <v>NA</v>
      </c>
      <c r="L303" s="57" t="str">
        <f t="shared" si="74"/>
        <v>NA</v>
      </c>
      <c r="M303" s="57" t="str">
        <f t="shared" si="75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149</v>
      </c>
      <c r="C304" s="51" t="s">
        <v>150</v>
      </c>
      <c r="D304" s="56">
        <v>0</v>
      </c>
      <c r="E304" s="56">
        <v>5067.75</v>
      </c>
      <c r="F304" s="56">
        <v>766.88</v>
      </c>
      <c r="G304" s="56">
        <v>1703.13</v>
      </c>
      <c r="H304" s="56">
        <v>0</v>
      </c>
      <c r="I304" s="56">
        <f t="shared" si="71"/>
        <v>1703.13</v>
      </c>
      <c r="J304" s="56">
        <f t="shared" si="72"/>
        <v>3364.62</v>
      </c>
      <c r="K304" s="57">
        <f t="shared" si="73"/>
        <v>0.66392777859997043</v>
      </c>
      <c r="L304" s="57">
        <f t="shared" si="74"/>
        <v>-0.84867446105273536</v>
      </c>
      <c r="M304" s="57">
        <f t="shared" si="75"/>
        <v>0.3442888856001185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151</v>
      </c>
      <c r="C305" s="51" t="s">
        <v>152</v>
      </c>
      <c r="D305" s="56">
        <v>0</v>
      </c>
      <c r="E305" s="56">
        <v>5902.06</v>
      </c>
      <c r="F305" s="56">
        <v>8490.68</v>
      </c>
      <c r="G305" s="56">
        <v>21877.749999999996</v>
      </c>
      <c r="H305" s="56">
        <v>0</v>
      </c>
      <c r="I305" s="56">
        <f t="shared" si="71"/>
        <v>21877.749999999996</v>
      </c>
      <c r="J305" s="56">
        <f t="shared" si="72"/>
        <v>-15975.689999999995</v>
      </c>
      <c r="K305" s="57">
        <f t="shared" si="73"/>
        <v>-2.706798982050334</v>
      </c>
      <c r="L305" s="57">
        <f t="shared" si="74"/>
        <v>0.43859601562844153</v>
      </c>
      <c r="M305" s="57">
        <f t="shared" si="75"/>
        <v>13.827195928201338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165</v>
      </c>
      <c r="C306" s="51" t="s">
        <v>166</v>
      </c>
      <c r="D306" s="56">
        <v>0</v>
      </c>
      <c r="E306" s="56">
        <v>0</v>
      </c>
      <c r="F306" s="56">
        <v>858.92</v>
      </c>
      <c r="G306" s="56">
        <v>1717.84</v>
      </c>
      <c r="H306" s="56">
        <v>0</v>
      </c>
      <c r="I306" s="56">
        <f t="shared" si="71"/>
        <v>1717.84</v>
      </c>
      <c r="J306" s="56">
        <f t="shared" si="72"/>
        <v>-1717.84</v>
      </c>
      <c r="K306" s="57" t="str">
        <f t="shared" si="73"/>
        <v>NA</v>
      </c>
      <c r="L306" s="57" t="str">
        <f t="shared" si="74"/>
        <v>NA</v>
      </c>
      <c r="M306" s="57" t="str">
        <f t="shared" si="75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167</v>
      </c>
      <c r="C307" s="51" t="s">
        <v>168</v>
      </c>
      <c r="D307" s="56">
        <v>39750</v>
      </c>
      <c r="E307" s="56">
        <v>207500.07000000004</v>
      </c>
      <c r="F307" s="56">
        <v>954.42000000000007</v>
      </c>
      <c r="G307" s="56">
        <v>2549.2800000000002</v>
      </c>
      <c r="H307" s="56">
        <v>0</v>
      </c>
      <c r="I307" s="56">
        <f t="shared" si="71"/>
        <v>2549.2800000000002</v>
      </c>
      <c r="J307" s="56">
        <f t="shared" si="72"/>
        <v>204950.79000000004</v>
      </c>
      <c r="K307" s="57">
        <f t="shared" si="73"/>
        <v>0.98771431739757964</v>
      </c>
      <c r="L307" s="57">
        <f t="shared" si="74"/>
        <v>-0.99540038709384526</v>
      </c>
      <c r="M307" s="57">
        <f t="shared" si="75"/>
        <v>-0.95085726959031869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169</v>
      </c>
      <c r="C308" s="51" t="s">
        <v>170</v>
      </c>
      <c r="D308" s="56">
        <v>26218884</v>
      </c>
      <c r="E308" s="56">
        <v>1137188.76</v>
      </c>
      <c r="F308" s="56">
        <v>168952.29</v>
      </c>
      <c r="G308" s="56">
        <v>198952.28999999998</v>
      </c>
      <c r="H308" s="56">
        <v>297682.86</v>
      </c>
      <c r="I308" s="56">
        <f t="shared" si="71"/>
        <v>496635.14999999997</v>
      </c>
      <c r="J308" s="56">
        <f t="shared" si="72"/>
        <v>640553.6100000001</v>
      </c>
      <c r="K308" s="57">
        <f t="shared" si="73"/>
        <v>0.56327817555987814</v>
      </c>
      <c r="L308" s="57">
        <f t="shared" si="74"/>
        <v>-0.85142986288397715</v>
      </c>
      <c r="M308" s="57">
        <f t="shared" si="75"/>
        <v>-0.30019607298967682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183</v>
      </c>
      <c r="C309" s="51" t="s">
        <v>184</v>
      </c>
      <c r="D309" s="56">
        <v>0</v>
      </c>
      <c r="E309" s="56">
        <v>0</v>
      </c>
      <c r="F309" s="56">
        <v>0</v>
      </c>
      <c r="G309" s="56">
        <v>140.76</v>
      </c>
      <c r="H309" s="56">
        <v>0</v>
      </c>
      <c r="I309" s="56">
        <f t="shared" si="71"/>
        <v>140.76</v>
      </c>
      <c r="J309" s="56">
        <f t="shared" si="72"/>
        <v>-140.76</v>
      </c>
      <c r="K309" s="57" t="str">
        <f t="shared" si="73"/>
        <v>NA</v>
      </c>
      <c r="L309" s="57" t="str">
        <f t="shared" si="74"/>
        <v>NA</v>
      </c>
      <c r="M309" s="57" t="str">
        <f t="shared" si="75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193</v>
      </c>
      <c r="C310" s="51" t="s">
        <v>194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71"/>
        <v>0</v>
      </c>
      <c r="J310" s="56">
        <f t="shared" si="72"/>
        <v>0</v>
      </c>
      <c r="K310" s="57" t="str">
        <f t="shared" si="73"/>
        <v>NA</v>
      </c>
      <c r="L310" s="57" t="str">
        <f t="shared" si="74"/>
        <v>NA</v>
      </c>
      <c r="M310" s="57" t="str">
        <f t="shared" si="75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199</v>
      </c>
      <c r="C311" s="51" t="s">
        <v>200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71"/>
        <v>0</v>
      </c>
      <c r="J311" s="56">
        <f t="shared" si="72"/>
        <v>0</v>
      </c>
      <c r="K311" s="57" t="str">
        <f t="shared" si="73"/>
        <v>NA</v>
      </c>
      <c r="L311" s="57" t="str">
        <f t="shared" si="74"/>
        <v>NA</v>
      </c>
      <c r="M311" s="57" t="str">
        <f t="shared" si="75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201</v>
      </c>
      <c r="C312" s="51" t="s">
        <v>202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71"/>
        <v>0</v>
      </c>
      <c r="J312" s="56">
        <f t="shared" si="72"/>
        <v>0</v>
      </c>
      <c r="K312" s="57" t="str">
        <f t="shared" si="73"/>
        <v>NA</v>
      </c>
      <c r="L312" s="57" t="str">
        <f t="shared" si="74"/>
        <v>NA</v>
      </c>
      <c r="M312" s="57" t="str">
        <f t="shared" si="75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207</v>
      </c>
      <c r="C313" s="51" t="s">
        <v>208</v>
      </c>
      <c r="D313" s="56">
        <v>0</v>
      </c>
      <c r="E313" s="56">
        <v>7000</v>
      </c>
      <c r="F313" s="56">
        <v>0</v>
      </c>
      <c r="G313" s="56">
        <v>0</v>
      </c>
      <c r="H313" s="56">
        <v>0</v>
      </c>
      <c r="I313" s="56">
        <f t="shared" si="71"/>
        <v>0</v>
      </c>
      <c r="J313" s="56">
        <f t="shared" si="72"/>
        <v>7000</v>
      </c>
      <c r="K313" s="57">
        <f t="shared" si="73"/>
        <v>1</v>
      </c>
      <c r="L313" s="57">
        <f t="shared" si="74"/>
        <v>-1</v>
      </c>
      <c r="M313" s="57">
        <f t="shared" si="75"/>
        <v>-1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209</v>
      </c>
      <c r="C314" s="51" t="s">
        <v>210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71"/>
        <v>0</v>
      </c>
      <c r="J314" s="56">
        <f t="shared" si="72"/>
        <v>0</v>
      </c>
      <c r="K314" s="57" t="str">
        <f t="shared" si="73"/>
        <v>NA</v>
      </c>
      <c r="L314" s="57" t="str">
        <f t="shared" si="74"/>
        <v>NA</v>
      </c>
      <c r="M314" s="57" t="str">
        <f t="shared" si="75"/>
        <v>NA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227</v>
      </c>
      <c r="C315" s="51" t="s">
        <v>228</v>
      </c>
      <c r="D315" s="56">
        <v>0</v>
      </c>
      <c r="E315" s="56">
        <v>0</v>
      </c>
      <c r="F315" s="56">
        <v>0</v>
      </c>
      <c r="G315" s="56">
        <v>0</v>
      </c>
      <c r="H315" s="56">
        <v>0</v>
      </c>
      <c r="I315" s="56">
        <f t="shared" si="71"/>
        <v>0</v>
      </c>
      <c r="J315" s="56">
        <f t="shared" si="72"/>
        <v>0</v>
      </c>
      <c r="K315" s="57" t="str">
        <f t="shared" si="73"/>
        <v>NA</v>
      </c>
      <c r="L315" s="57" t="str">
        <f t="shared" si="74"/>
        <v>NA</v>
      </c>
      <c r="M315" s="57" t="str">
        <f t="shared" si="75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231</v>
      </c>
      <c r="C316" s="51" t="s">
        <v>232</v>
      </c>
      <c r="D316" s="56">
        <v>0</v>
      </c>
      <c r="E316" s="56">
        <v>0</v>
      </c>
      <c r="F316" s="56">
        <v>0</v>
      </c>
      <c r="G316" s="56">
        <v>0</v>
      </c>
      <c r="H316" s="56">
        <v>0</v>
      </c>
      <c r="I316" s="56">
        <f t="shared" si="71"/>
        <v>0</v>
      </c>
      <c r="J316" s="56">
        <f t="shared" si="72"/>
        <v>0</v>
      </c>
      <c r="K316" s="57" t="str">
        <f t="shared" si="73"/>
        <v>NA</v>
      </c>
      <c r="L316" s="57" t="str">
        <f t="shared" si="74"/>
        <v>NA</v>
      </c>
      <c r="M316" s="57" t="str">
        <f t="shared" si="75"/>
        <v>NA</v>
      </c>
      <c r="R316" s="53"/>
      <c r="S316" s="53"/>
      <c r="T316" s="53"/>
      <c r="U316" s="53"/>
      <c r="V316" s="53"/>
    </row>
    <row r="317" spans="1:22" s="51" customFormat="1" x14ac:dyDescent="0.2">
      <c r="A317" s="63" t="s">
        <v>329</v>
      </c>
      <c r="B317" s="63"/>
      <c r="C317" s="63"/>
      <c r="D317" s="64">
        <v>27471805.48</v>
      </c>
      <c r="E317" s="64">
        <v>9339778.4199999962</v>
      </c>
      <c r="F317" s="64">
        <v>244042.72</v>
      </c>
      <c r="G317" s="64">
        <v>372634.3</v>
      </c>
      <c r="H317" s="64">
        <v>297682.86</v>
      </c>
      <c r="I317" s="64">
        <f t="shared" si="71"/>
        <v>670317.15999999992</v>
      </c>
      <c r="J317" s="64">
        <f t="shared" si="72"/>
        <v>8669461.2599999961</v>
      </c>
      <c r="K317" s="65">
        <f t="shared" si="73"/>
        <v>0.92822986479373026</v>
      </c>
      <c r="L317" s="65">
        <f t="shared" si="74"/>
        <v>-0.97387060923443181</v>
      </c>
      <c r="M317" s="65">
        <f t="shared" si="75"/>
        <v>-0.84040978993589432</v>
      </c>
      <c r="R317" s="53"/>
      <c r="S317" s="53"/>
      <c r="T317" s="53"/>
      <c r="U317" s="53"/>
      <c r="V317" s="53"/>
    </row>
    <row r="318" spans="1:22" s="51" customFormat="1" x14ac:dyDescent="0.2">
      <c r="A318" s="51" t="s">
        <v>330</v>
      </c>
      <c r="B318" s="51" t="s">
        <v>119</v>
      </c>
      <c r="C318" s="51" t="s">
        <v>120</v>
      </c>
      <c r="D318" s="56">
        <v>0</v>
      </c>
      <c r="E318" s="56">
        <v>3000</v>
      </c>
      <c r="F318" s="56">
        <v>0</v>
      </c>
      <c r="G318" s="56">
        <v>0</v>
      </c>
      <c r="H318" s="56">
        <v>0</v>
      </c>
      <c r="I318" s="56">
        <f t="shared" si="71"/>
        <v>0</v>
      </c>
      <c r="J318" s="56">
        <f t="shared" si="72"/>
        <v>3000</v>
      </c>
      <c r="K318" s="57">
        <f t="shared" si="73"/>
        <v>1</v>
      </c>
      <c r="L318" s="57">
        <f t="shared" si="74"/>
        <v>-1</v>
      </c>
      <c r="M318" s="57">
        <f t="shared" si="75"/>
        <v>-1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239</v>
      </c>
      <c r="C319" s="51" t="s">
        <v>240</v>
      </c>
      <c r="D319" s="56">
        <v>0</v>
      </c>
      <c r="E319" s="56">
        <v>15000</v>
      </c>
      <c r="F319" s="56">
        <v>17038.84</v>
      </c>
      <c r="G319" s="56">
        <v>25453.77</v>
      </c>
      <c r="H319" s="56">
        <v>0</v>
      </c>
      <c r="I319" s="56">
        <f t="shared" si="71"/>
        <v>25453.77</v>
      </c>
      <c r="J319" s="56">
        <f t="shared" si="72"/>
        <v>-10453.77</v>
      </c>
      <c r="K319" s="57">
        <f t="shared" si="73"/>
        <v>-0.69691800000000004</v>
      </c>
      <c r="L319" s="57">
        <f t="shared" si="74"/>
        <v>0.13592266666666666</v>
      </c>
      <c r="M319" s="57">
        <f t="shared" si="75"/>
        <v>5.7876719999999997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331</v>
      </c>
      <c r="C320" s="51" t="s">
        <v>332</v>
      </c>
      <c r="D320" s="56">
        <v>0</v>
      </c>
      <c r="E320" s="56">
        <v>500</v>
      </c>
      <c r="F320" s="56">
        <v>0</v>
      </c>
      <c r="G320" s="56">
        <v>0</v>
      </c>
      <c r="H320" s="56">
        <v>0</v>
      </c>
      <c r="I320" s="56">
        <f t="shared" si="71"/>
        <v>0</v>
      </c>
      <c r="J320" s="56">
        <f t="shared" si="72"/>
        <v>500</v>
      </c>
      <c r="K320" s="57">
        <f t="shared" si="73"/>
        <v>1</v>
      </c>
      <c r="L320" s="57">
        <f t="shared" si="74"/>
        <v>-1</v>
      </c>
      <c r="M320" s="57">
        <f t="shared" si="75"/>
        <v>-1</v>
      </c>
      <c r="R320" s="53"/>
      <c r="S320" s="53"/>
      <c r="T320" s="53"/>
      <c r="U320" s="53"/>
      <c r="V320" s="53"/>
    </row>
    <row r="321" spans="2:22" s="51" customFormat="1" x14ac:dyDescent="0.2">
      <c r="B321" s="51" t="s">
        <v>137</v>
      </c>
      <c r="C321" s="51" t="s">
        <v>138</v>
      </c>
      <c r="D321" s="56">
        <v>0</v>
      </c>
      <c r="E321" s="56">
        <v>8000</v>
      </c>
      <c r="F321" s="56">
        <v>0</v>
      </c>
      <c r="G321" s="56">
        <v>0</v>
      </c>
      <c r="H321" s="56">
        <v>0</v>
      </c>
      <c r="I321" s="56">
        <f t="shared" si="71"/>
        <v>0</v>
      </c>
      <c r="J321" s="56">
        <f t="shared" si="72"/>
        <v>8000</v>
      </c>
      <c r="K321" s="57">
        <f t="shared" si="73"/>
        <v>1</v>
      </c>
      <c r="L321" s="57">
        <f t="shared" si="74"/>
        <v>-1</v>
      </c>
      <c r="M321" s="57">
        <f t="shared" si="75"/>
        <v>-1</v>
      </c>
      <c r="R321" s="53"/>
      <c r="S321" s="53"/>
      <c r="T321" s="53"/>
      <c r="U321" s="53"/>
      <c r="V321" s="53"/>
    </row>
    <row r="322" spans="2:22" s="51" customFormat="1" x14ac:dyDescent="0.2">
      <c r="B322" s="51" t="s">
        <v>139</v>
      </c>
      <c r="C322" s="51" t="s">
        <v>140</v>
      </c>
      <c r="D322" s="56">
        <v>11981.84</v>
      </c>
      <c r="E322" s="56">
        <v>15481.84</v>
      </c>
      <c r="F322" s="56">
        <v>0</v>
      </c>
      <c r="G322" s="56">
        <v>0</v>
      </c>
      <c r="H322" s="56">
        <v>0</v>
      </c>
      <c r="I322" s="56">
        <f t="shared" si="71"/>
        <v>0</v>
      </c>
      <c r="J322" s="56">
        <f t="shared" si="72"/>
        <v>15481.84</v>
      </c>
      <c r="K322" s="57">
        <f t="shared" si="73"/>
        <v>1</v>
      </c>
      <c r="L322" s="57">
        <f t="shared" si="74"/>
        <v>-1</v>
      </c>
      <c r="M322" s="57">
        <f t="shared" si="75"/>
        <v>-1</v>
      </c>
      <c r="R322" s="53"/>
      <c r="S322" s="53"/>
      <c r="T322" s="53"/>
      <c r="U322" s="53"/>
      <c r="V322" s="53"/>
    </row>
    <row r="323" spans="2:22" s="51" customFormat="1" x14ac:dyDescent="0.2">
      <c r="B323" s="51" t="s">
        <v>141</v>
      </c>
      <c r="C323" s="51" t="s">
        <v>142</v>
      </c>
      <c r="D323" s="56">
        <v>-587</v>
      </c>
      <c r="E323" s="56">
        <v>305413</v>
      </c>
      <c r="F323" s="56">
        <v>0</v>
      </c>
      <c r="G323" s="56">
        <v>0</v>
      </c>
      <c r="H323" s="56">
        <v>0</v>
      </c>
      <c r="I323" s="56">
        <f t="shared" si="71"/>
        <v>0</v>
      </c>
      <c r="J323" s="56">
        <f t="shared" si="72"/>
        <v>305413</v>
      </c>
      <c r="K323" s="57">
        <f t="shared" si="73"/>
        <v>1</v>
      </c>
      <c r="L323" s="57">
        <f t="shared" si="74"/>
        <v>-1</v>
      </c>
      <c r="M323" s="57">
        <f t="shared" si="75"/>
        <v>-1</v>
      </c>
      <c r="R323" s="53"/>
      <c r="S323" s="53"/>
      <c r="T323" s="53"/>
      <c r="U323" s="53"/>
      <c r="V323" s="53"/>
    </row>
    <row r="324" spans="2:22" s="51" customFormat="1" x14ac:dyDescent="0.2">
      <c r="B324" s="51" t="s">
        <v>147</v>
      </c>
      <c r="C324" s="51" t="s">
        <v>148</v>
      </c>
      <c r="D324" s="56">
        <v>2835</v>
      </c>
      <c r="E324" s="56">
        <v>2835</v>
      </c>
      <c r="F324" s="56">
        <v>2390</v>
      </c>
      <c r="G324" s="56">
        <v>4780</v>
      </c>
      <c r="H324" s="56">
        <v>0</v>
      </c>
      <c r="I324" s="56">
        <f t="shared" si="71"/>
        <v>4780</v>
      </c>
      <c r="J324" s="56">
        <f t="shared" si="72"/>
        <v>-1945</v>
      </c>
      <c r="K324" s="57">
        <f t="shared" si="73"/>
        <v>-0.68606701940035275</v>
      </c>
      <c r="L324" s="57">
        <f t="shared" si="74"/>
        <v>-0.15696649029982362</v>
      </c>
      <c r="M324" s="57">
        <f t="shared" si="75"/>
        <v>5.7442680776014106</v>
      </c>
      <c r="R324" s="53"/>
      <c r="S324" s="53"/>
      <c r="T324" s="53"/>
      <c r="U324" s="53"/>
      <c r="V324" s="53"/>
    </row>
    <row r="325" spans="2:22" s="51" customFormat="1" x14ac:dyDescent="0.2">
      <c r="B325" s="51" t="s">
        <v>149</v>
      </c>
      <c r="C325" s="51" t="s">
        <v>150</v>
      </c>
      <c r="D325" s="56">
        <v>0</v>
      </c>
      <c r="E325" s="56">
        <v>1841.5</v>
      </c>
      <c r="F325" s="56">
        <v>233.17</v>
      </c>
      <c r="G325" s="56">
        <v>336.2</v>
      </c>
      <c r="H325" s="56">
        <v>0</v>
      </c>
      <c r="I325" s="56">
        <f t="shared" si="71"/>
        <v>336.2</v>
      </c>
      <c r="J325" s="56">
        <f t="shared" si="72"/>
        <v>1505.3</v>
      </c>
      <c r="K325" s="57">
        <f t="shared" si="73"/>
        <v>0.81743144175943527</v>
      </c>
      <c r="L325" s="57">
        <f t="shared" si="74"/>
        <v>-0.87338039641596521</v>
      </c>
      <c r="M325" s="57">
        <f t="shared" si="75"/>
        <v>-0.26972576703774098</v>
      </c>
      <c r="R325" s="53"/>
      <c r="S325" s="53"/>
      <c r="T325" s="53"/>
      <c r="U325" s="53"/>
      <c r="V325" s="53"/>
    </row>
    <row r="326" spans="2:22" s="51" customFormat="1" x14ac:dyDescent="0.2">
      <c r="B326" s="51" t="s">
        <v>151</v>
      </c>
      <c r="C326" s="51" t="s">
        <v>152</v>
      </c>
      <c r="D326" s="56">
        <v>2953</v>
      </c>
      <c r="E326" s="56">
        <v>2953</v>
      </c>
      <c r="F326" s="56">
        <v>2709.47</v>
      </c>
      <c r="G326" s="56">
        <v>4449.87</v>
      </c>
      <c r="H326" s="56">
        <v>0</v>
      </c>
      <c r="I326" s="56">
        <f t="shared" si="71"/>
        <v>4449.87</v>
      </c>
      <c r="J326" s="56">
        <f t="shared" si="72"/>
        <v>-1496.87</v>
      </c>
      <c r="K326" s="57">
        <f t="shared" si="73"/>
        <v>-0.50689806975956653</v>
      </c>
      <c r="L326" s="57">
        <f t="shared" si="74"/>
        <v>-8.2468675922790446E-2</v>
      </c>
      <c r="M326" s="57">
        <f t="shared" si="75"/>
        <v>5.0275922790382657</v>
      </c>
      <c r="R326" s="53"/>
      <c r="S326" s="53"/>
      <c r="T326" s="53"/>
      <c r="U326" s="53"/>
      <c r="V326" s="53"/>
    </row>
    <row r="327" spans="2:22" s="51" customFormat="1" x14ac:dyDescent="0.2">
      <c r="B327" s="51" t="s">
        <v>167</v>
      </c>
      <c r="C327" s="51" t="s">
        <v>168</v>
      </c>
      <c r="D327" s="56">
        <v>412</v>
      </c>
      <c r="E327" s="56">
        <v>4440</v>
      </c>
      <c r="F327" s="56">
        <v>58.53</v>
      </c>
      <c r="G327" s="56">
        <v>119.05</v>
      </c>
      <c r="H327" s="56">
        <v>0</v>
      </c>
      <c r="I327" s="56">
        <f t="shared" si="71"/>
        <v>119.05</v>
      </c>
      <c r="J327" s="56">
        <f t="shared" si="72"/>
        <v>4320.95</v>
      </c>
      <c r="K327" s="57">
        <f t="shared" si="73"/>
        <v>0.97318693693693692</v>
      </c>
      <c r="L327" s="57">
        <f t="shared" si="74"/>
        <v>-0.98681756756756767</v>
      </c>
      <c r="M327" s="57">
        <f t="shared" si="75"/>
        <v>-0.89274774774774779</v>
      </c>
      <c r="R327" s="53"/>
      <c r="S327" s="53"/>
      <c r="T327" s="53"/>
      <c r="U327" s="53"/>
      <c r="V327" s="53"/>
    </row>
    <row r="328" spans="2:22" s="51" customFormat="1" x14ac:dyDescent="0.2">
      <c r="B328" s="51" t="s">
        <v>169</v>
      </c>
      <c r="C328" s="51" t="s">
        <v>170</v>
      </c>
      <c r="D328" s="56">
        <v>26102645</v>
      </c>
      <c r="E328" s="56">
        <v>228125.92000000004</v>
      </c>
      <c r="F328" s="56">
        <v>0</v>
      </c>
      <c r="G328" s="56">
        <v>84172.800000000003</v>
      </c>
      <c r="H328" s="56">
        <v>194797.54</v>
      </c>
      <c r="I328" s="56">
        <f t="shared" si="71"/>
        <v>278970.34000000003</v>
      </c>
      <c r="J328" s="56">
        <f t="shared" si="72"/>
        <v>-50844.419999999984</v>
      </c>
      <c r="K328" s="57">
        <f t="shared" si="73"/>
        <v>-0.22287875047254593</v>
      </c>
      <c r="L328" s="57">
        <f t="shared" si="74"/>
        <v>-1</v>
      </c>
      <c r="M328" s="57">
        <f t="shared" si="75"/>
        <v>0.47590067801151203</v>
      </c>
      <c r="R328" s="53"/>
      <c r="S328" s="53"/>
      <c r="T328" s="53"/>
      <c r="U328" s="53"/>
      <c r="V328" s="53"/>
    </row>
    <row r="329" spans="2:22" s="51" customFormat="1" x14ac:dyDescent="0.2">
      <c r="B329" s="51" t="s">
        <v>193</v>
      </c>
      <c r="C329" s="51" t="s">
        <v>194</v>
      </c>
      <c r="D329" s="56">
        <v>0</v>
      </c>
      <c r="E329" s="56">
        <v>6954.75</v>
      </c>
      <c r="F329" s="56">
        <v>0</v>
      </c>
      <c r="G329" s="56">
        <v>0</v>
      </c>
      <c r="H329" s="56">
        <v>0</v>
      </c>
      <c r="I329" s="56">
        <f t="shared" si="71"/>
        <v>0</v>
      </c>
      <c r="J329" s="56">
        <f t="shared" si="72"/>
        <v>6954.75</v>
      </c>
      <c r="K329" s="57">
        <f t="shared" si="73"/>
        <v>1</v>
      </c>
      <c r="L329" s="57">
        <f t="shared" si="74"/>
        <v>-1</v>
      </c>
      <c r="M329" s="57">
        <f t="shared" si="75"/>
        <v>-1</v>
      </c>
      <c r="R329" s="53"/>
      <c r="S329" s="53"/>
      <c r="T329" s="53"/>
      <c r="U329" s="53"/>
      <c r="V329" s="53"/>
    </row>
    <row r="330" spans="2:22" s="51" customFormat="1" x14ac:dyDescent="0.2">
      <c r="B330" s="51" t="s">
        <v>201</v>
      </c>
      <c r="C330" s="51" t="s">
        <v>202</v>
      </c>
      <c r="D330" s="56">
        <v>7000</v>
      </c>
      <c r="E330" s="56">
        <v>21439.899999999998</v>
      </c>
      <c r="F330" s="56">
        <v>800.76</v>
      </c>
      <c r="G330" s="56">
        <v>0</v>
      </c>
      <c r="H330" s="56">
        <v>2757.41</v>
      </c>
      <c r="I330" s="56">
        <f t="shared" si="71"/>
        <v>2757.41</v>
      </c>
      <c r="J330" s="56">
        <f t="shared" si="72"/>
        <v>18682.489999999998</v>
      </c>
      <c r="K330" s="57">
        <f t="shared" si="73"/>
        <v>0.87138885908982788</v>
      </c>
      <c r="L330" s="57">
        <f t="shared" si="74"/>
        <v>-0.96265094520030414</v>
      </c>
      <c r="M330" s="57">
        <f t="shared" si="75"/>
        <v>-1</v>
      </c>
      <c r="R330" s="53"/>
      <c r="S330" s="53"/>
      <c r="T330" s="53"/>
      <c r="U330" s="53"/>
      <c r="V330" s="53"/>
    </row>
    <row r="331" spans="2:22" s="51" customFormat="1" x14ac:dyDescent="0.2">
      <c r="B331" s="51" t="s">
        <v>205</v>
      </c>
      <c r="C331" s="51" t="s">
        <v>206</v>
      </c>
      <c r="D331" s="56">
        <v>0</v>
      </c>
      <c r="E331" s="56">
        <v>27266.29</v>
      </c>
      <c r="F331" s="56">
        <v>0</v>
      </c>
      <c r="G331" s="56">
        <v>0</v>
      </c>
      <c r="H331" s="56">
        <v>0</v>
      </c>
      <c r="I331" s="56">
        <f t="shared" si="71"/>
        <v>0</v>
      </c>
      <c r="J331" s="56">
        <f t="shared" si="72"/>
        <v>27266.29</v>
      </c>
      <c r="K331" s="57">
        <f t="shared" si="73"/>
        <v>1</v>
      </c>
      <c r="L331" s="57">
        <f t="shared" si="74"/>
        <v>-1</v>
      </c>
      <c r="M331" s="57">
        <f t="shared" si="75"/>
        <v>-1</v>
      </c>
      <c r="R331" s="53"/>
      <c r="S331" s="53"/>
      <c r="T331" s="53"/>
      <c r="U331" s="53"/>
      <c r="V331" s="53"/>
    </row>
    <row r="332" spans="2:22" s="51" customFormat="1" x14ac:dyDescent="0.2">
      <c r="B332" s="51" t="s">
        <v>209</v>
      </c>
      <c r="C332" s="51" t="s">
        <v>210</v>
      </c>
      <c r="D332" s="56">
        <v>0</v>
      </c>
      <c r="E332" s="56">
        <v>47948.539999999994</v>
      </c>
      <c r="F332" s="56">
        <v>0</v>
      </c>
      <c r="G332" s="56">
        <v>0</v>
      </c>
      <c r="H332" s="56">
        <v>0</v>
      </c>
      <c r="I332" s="56">
        <f t="shared" si="71"/>
        <v>0</v>
      </c>
      <c r="J332" s="56">
        <f t="shared" si="72"/>
        <v>47948.539999999994</v>
      </c>
      <c r="K332" s="57">
        <f t="shared" si="73"/>
        <v>1</v>
      </c>
      <c r="L332" s="57">
        <f t="shared" si="74"/>
        <v>-1</v>
      </c>
      <c r="M332" s="57">
        <f t="shared" si="75"/>
        <v>-1</v>
      </c>
      <c r="R332" s="53"/>
      <c r="S332" s="53"/>
      <c r="T332" s="53"/>
      <c r="U332" s="53"/>
      <c r="V332" s="53"/>
    </row>
    <row r="333" spans="2:22" s="51" customFormat="1" x14ac:dyDescent="0.2">
      <c r="B333" s="51" t="s">
        <v>213</v>
      </c>
      <c r="C333" s="51" t="s">
        <v>214</v>
      </c>
      <c r="D333" s="56">
        <v>0</v>
      </c>
      <c r="E333" s="56">
        <v>121400</v>
      </c>
      <c r="F333" s="56">
        <v>0</v>
      </c>
      <c r="G333" s="56">
        <v>0</v>
      </c>
      <c r="H333" s="56">
        <v>0</v>
      </c>
      <c r="I333" s="56">
        <f t="shared" si="71"/>
        <v>0</v>
      </c>
      <c r="J333" s="56">
        <f t="shared" si="72"/>
        <v>121400</v>
      </c>
      <c r="K333" s="57">
        <f t="shared" si="73"/>
        <v>1</v>
      </c>
      <c r="L333" s="57">
        <f t="shared" si="74"/>
        <v>-1</v>
      </c>
      <c r="M333" s="57">
        <f t="shared" si="75"/>
        <v>-1</v>
      </c>
      <c r="R333" s="53"/>
      <c r="S333" s="53"/>
      <c r="T333" s="53"/>
      <c r="U333" s="53"/>
      <c r="V333" s="53"/>
    </row>
    <row r="334" spans="2:22" s="51" customFormat="1" x14ac:dyDescent="0.2">
      <c r="B334" s="51" t="s">
        <v>221</v>
      </c>
      <c r="C334" s="51" t="s">
        <v>222</v>
      </c>
      <c r="D334" s="56">
        <v>0</v>
      </c>
      <c r="E334" s="56">
        <v>10000</v>
      </c>
      <c r="F334" s="56">
        <v>0</v>
      </c>
      <c r="G334" s="56">
        <v>0</v>
      </c>
      <c r="H334" s="56">
        <v>0</v>
      </c>
      <c r="I334" s="56">
        <f t="shared" si="71"/>
        <v>0</v>
      </c>
      <c r="J334" s="56">
        <f t="shared" si="72"/>
        <v>10000</v>
      </c>
      <c r="K334" s="57">
        <f t="shared" si="73"/>
        <v>1</v>
      </c>
      <c r="L334" s="57">
        <f t="shared" si="74"/>
        <v>-1</v>
      </c>
      <c r="M334" s="57">
        <f t="shared" si="75"/>
        <v>-1</v>
      </c>
      <c r="R334" s="53"/>
      <c r="S334" s="53"/>
      <c r="T334" s="53"/>
      <c r="U334" s="53"/>
      <c r="V334" s="53"/>
    </row>
    <row r="335" spans="2:22" s="51" customFormat="1" x14ac:dyDescent="0.2">
      <c r="B335" s="51" t="s">
        <v>227</v>
      </c>
      <c r="C335" s="51" t="s">
        <v>228</v>
      </c>
      <c r="D335" s="56">
        <v>0</v>
      </c>
      <c r="E335" s="56">
        <v>28100</v>
      </c>
      <c r="F335" s="56">
        <v>0</v>
      </c>
      <c r="G335" s="56">
        <v>0</v>
      </c>
      <c r="H335" s="56">
        <v>14050</v>
      </c>
      <c r="I335" s="56">
        <f t="shared" si="71"/>
        <v>14050</v>
      </c>
      <c r="J335" s="56">
        <f t="shared" si="72"/>
        <v>14050</v>
      </c>
      <c r="K335" s="57">
        <f t="shared" si="73"/>
        <v>0.5</v>
      </c>
      <c r="L335" s="57">
        <f t="shared" si="74"/>
        <v>-1</v>
      </c>
      <c r="M335" s="57">
        <f t="shared" si="75"/>
        <v>-1</v>
      </c>
      <c r="R335" s="53"/>
      <c r="S335" s="53"/>
      <c r="T335" s="53"/>
      <c r="U335" s="53"/>
      <c r="V335" s="53"/>
    </row>
    <row r="336" spans="2:22" s="51" customFormat="1" x14ac:dyDescent="0.2">
      <c r="B336" s="51" t="s">
        <v>231</v>
      </c>
      <c r="C336" s="51" t="s">
        <v>232</v>
      </c>
      <c r="D336" s="56">
        <v>0</v>
      </c>
      <c r="E336" s="56">
        <v>33572</v>
      </c>
      <c r="F336" s="56">
        <v>0</v>
      </c>
      <c r="G336" s="56">
        <v>0</v>
      </c>
      <c r="H336" s="56">
        <v>0</v>
      </c>
      <c r="I336" s="56">
        <f t="shared" si="71"/>
        <v>0</v>
      </c>
      <c r="J336" s="56">
        <f t="shared" si="72"/>
        <v>33572</v>
      </c>
      <c r="K336" s="57">
        <f t="shared" si="73"/>
        <v>1</v>
      </c>
      <c r="L336" s="57">
        <f t="shared" si="74"/>
        <v>-1</v>
      </c>
      <c r="M336" s="57">
        <f t="shared" si="75"/>
        <v>-1</v>
      </c>
      <c r="R336" s="53"/>
      <c r="S336" s="53"/>
      <c r="T336" s="53"/>
      <c r="U336" s="53"/>
      <c r="V336" s="53"/>
    </row>
    <row r="337" spans="1:22" s="51" customFormat="1" x14ac:dyDescent="0.2">
      <c r="A337" s="63" t="s">
        <v>333</v>
      </c>
      <c r="B337" s="63"/>
      <c r="C337" s="63"/>
      <c r="D337" s="64">
        <v>26127239.84</v>
      </c>
      <c r="E337" s="64">
        <v>884271.74000000011</v>
      </c>
      <c r="F337" s="64">
        <v>23230.769999999997</v>
      </c>
      <c r="G337" s="64">
        <v>119311.69</v>
      </c>
      <c r="H337" s="64">
        <v>211604.95</v>
      </c>
      <c r="I337" s="64">
        <f t="shared" si="71"/>
        <v>330916.64</v>
      </c>
      <c r="J337" s="64">
        <f t="shared" si="72"/>
        <v>553355.10000000009</v>
      </c>
      <c r="K337" s="65">
        <f t="shared" si="73"/>
        <v>0.62577494560665259</v>
      </c>
      <c r="L337" s="65">
        <f t="shared" si="74"/>
        <v>-0.97372892409747258</v>
      </c>
      <c r="M337" s="65">
        <f t="shared" si="75"/>
        <v>-0.46029400419377875</v>
      </c>
      <c r="R337" s="53"/>
      <c r="S337" s="53"/>
      <c r="T337" s="53"/>
      <c r="U337" s="53"/>
      <c r="V337" s="53"/>
    </row>
    <row r="338" spans="1:22" s="51" customFormat="1" x14ac:dyDescent="0.2">
      <c r="A338" s="51" t="s">
        <v>334</v>
      </c>
      <c r="B338" s="51" t="s">
        <v>119</v>
      </c>
      <c r="C338" s="51" t="s">
        <v>120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71"/>
        <v>0</v>
      </c>
      <c r="J338" s="56">
        <f t="shared" si="72"/>
        <v>0</v>
      </c>
      <c r="K338" s="57" t="str">
        <f t="shared" si="73"/>
        <v>NA</v>
      </c>
      <c r="L338" s="57" t="str">
        <f t="shared" si="74"/>
        <v>NA</v>
      </c>
      <c r="M338" s="57" t="str">
        <f t="shared" si="75"/>
        <v>NA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267</v>
      </c>
      <c r="C339" s="51" t="s">
        <v>268</v>
      </c>
      <c r="D339" s="56">
        <v>-294.13</v>
      </c>
      <c r="E339" s="56">
        <v>-294.13</v>
      </c>
      <c r="F339" s="56">
        <v>0</v>
      </c>
      <c r="G339" s="56">
        <v>0</v>
      </c>
      <c r="H339" s="56">
        <v>0</v>
      </c>
      <c r="I339" s="56">
        <f t="shared" si="71"/>
        <v>0</v>
      </c>
      <c r="J339" s="56">
        <f t="shared" si="72"/>
        <v>-294.13</v>
      </c>
      <c r="K339" s="57">
        <f t="shared" si="73"/>
        <v>1</v>
      </c>
      <c r="L339" s="57">
        <f t="shared" si="74"/>
        <v>-1</v>
      </c>
      <c r="M339" s="57">
        <f t="shared" si="75"/>
        <v>-1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331</v>
      </c>
      <c r="C340" s="51" t="s">
        <v>332</v>
      </c>
      <c r="D340" s="56">
        <v>0</v>
      </c>
      <c r="E340" s="56">
        <v>92750</v>
      </c>
      <c r="F340" s="56">
        <v>0</v>
      </c>
      <c r="G340" s="56">
        <v>0</v>
      </c>
      <c r="H340" s="56">
        <v>0</v>
      </c>
      <c r="I340" s="56">
        <f t="shared" si="71"/>
        <v>0</v>
      </c>
      <c r="J340" s="56">
        <f t="shared" si="72"/>
        <v>92750</v>
      </c>
      <c r="K340" s="57">
        <f t="shared" si="73"/>
        <v>1</v>
      </c>
      <c r="L340" s="57">
        <f t="shared" si="74"/>
        <v>-1</v>
      </c>
      <c r="M340" s="57">
        <f t="shared" si="75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327</v>
      </c>
      <c r="C341" s="51" t="s">
        <v>328</v>
      </c>
      <c r="D341" s="56">
        <v>56564.09</v>
      </c>
      <c r="E341" s="56">
        <v>216114.08999999997</v>
      </c>
      <c r="F341" s="56">
        <v>0</v>
      </c>
      <c r="G341" s="56">
        <v>0</v>
      </c>
      <c r="H341" s="56">
        <v>0</v>
      </c>
      <c r="I341" s="56">
        <f t="shared" si="71"/>
        <v>0</v>
      </c>
      <c r="J341" s="56">
        <f t="shared" si="72"/>
        <v>216114.08999999997</v>
      </c>
      <c r="K341" s="57">
        <f t="shared" si="73"/>
        <v>1</v>
      </c>
      <c r="L341" s="57">
        <f t="shared" si="74"/>
        <v>-1</v>
      </c>
      <c r="M341" s="57">
        <f t="shared" si="75"/>
        <v>-1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137</v>
      </c>
      <c r="C342" s="51" t="s">
        <v>138</v>
      </c>
      <c r="D342" s="56">
        <v>0</v>
      </c>
      <c r="E342" s="56">
        <v>16500</v>
      </c>
      <c r="F342" s="56">
        <v>0</v>
      </c>
      <c r="G342" s="56">
        <v>0</v>
      </c>
      <c r="H342" s="56">
        <v>0</v>
      </c>
      <c r="I342" s="56">
        <f t="shared" si="71"/>
        <v>0</v>
      </c>
      <c r="J342" s="56">
        <f t="shared" si="72"/>
        <v>16500</v>
      </c>
      <c r="K342" s="57">
        <f t="shared" si="73"/>
        <v>1</v>
      </c>
      <c r="L342" s="57">
        <f t="shared" si="74"/>
        <v>-1</v>
      </c>
      <c r="M342" s="57">
        <f t="shared" si="75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139</v>
      </c>
      <c r="C343" s="51" t="s">
        <v>140</v>
      </c>
      <c r="D343" s="56">
        <v>0</v>
      </c>
      <c r="E343" s="56">
        <v>30500</v>
      </c>
      <c r="F343" s="56">
        <v>0</v>
      </c>
      <c r="G343" s="56">
        <v>0</v>
      </c>
      <c r="H343" s="56">
        <v>0</v>
      </c>
      <c r="I343" s="56">
        <f t="shared" si="71"/>
        <v>0</v>
      </c>
      <c r="J343" s="56">
        <f t="shared" si="72"/>
        <v>30500</v>
      </c>
      <c r="K343" s="57">
        <f t="shared" si="73"/>
        <v>1</v>
      </c>
      <c r="L343" s="57">
        <f t="shared" si="74"/>
        <v>-1</v>
      </c>
      <c r="M343" s="57">
        <f t="shared" si="75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141</v>
      </c>
      <c r="C344" s="51" t="s">
        <v>142</v>
      </c>
      <c r="D344" s="56">
        <v>2444000</v>
      </c>
      <c r="E344" s="56">
        <v>11148747.910000004</v>
      </c>
      <c r="F344" s="56">
        <v>0</v>
      </c>
      <c r="G344" s="56">
        <v>0</v>
      </c>
      <c r="H344" s="56">
        <v>0</v>
      </c>
      <c r="I344" s="56">
        <f t="shared" si="71"/>
        <v>0</v>
      </c>
      <c r="J344" s="56">
        <f t="shared" si="72"/>
        <v>11148747.910000004</v>
      </c>
      <c r="K344" s="57">
        <f t="shared" si="73"/>
        <v>1</v>
      </c>
      <c r="L344" s="57">
        <f t="shared" si="74"/>
        <v>-1</v>
      </c>
      <c r="M344" s="57">
        <f t="shared" si="75"/>
        <v>-1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143</v>
      </c>
      <c r="C345" s="51" t="s">
        <v>144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71"/>
        <v>0</v>
      </c>
      <c r="J345" s="56">
        <f t="shared" si="72"/>
        <v>0</v>
      </c>
      <c r="K345" s="57" t="str">
        <f t="shared" si="73"/>
        <v>NA</v>
      </c>
      <c r="L345" s="57" t="str">
        <f t="shared" si="74"/>
        <v>NA</v>
      </c>
      <c r="M345" s="57" t="str">
        <f t="shared" si="75"/>
        <v>NA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147</v>
      </c>
      <c r="C346" s="51" t="s">
        <v>148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71"/>
        <v>0</v>
      </c>
      <c r="J346" s="56">
        <f t="shared" si="72"/>
        <v>0</v>
      </c>
      <c r="K346" s="57" t="str">
        <f t="shared" si="73"/>
        <v>NA</v>
      </c>
      <c r="L346" s="57" t="str">
        <f t="shared" si="74"/>
        <v>NA</v>
      </c>
      <c r="M346" s="57" t="str">
        <f t="shared" si="75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149</v>
      </c>
      <c r="C347" s="51" t="s">
        <v>150</v>
      </c>
      <c r="D347" s="56">
        <v>0</v>
      </c>
      <c r="E347" s="56">
        <v>16653.25</v>
      </c>
      <c r="F347" s="56">
        <v>0</v>
      </c>
      <c r="G347" s="56">
        <v>0</v>
      </c>
      <c r="H347" s="56">
        <v>0</v>
      </c>
      <c r="I347" s="56">
        <f t="shared" si="71"/>
        <v>0</v>
      </c>
      <c r="J347" s="56">
        <f t="shared" si="72"/>
        <v>16653.25</v>
      </c>
      <c r="K347" s="57">
        <f t="shared" si="73"/>
        <v>1</v>
      </c>
      <c r="L347" s="57">
        <f t="shared" si="74"/>
        <v>-1</v>
      </c>
      <c r="M347" s="57">
        <f t="shared" si="75"/>
        <v>-1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151</v>
      </c>
      <c r="C348" s="51" t="s">
        <v>152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71"/>
        <v>0</v>
      </c>
      <c r="J348" s="56">
        <f t="shared" si="72"/>
        <v>0</v>
      </c>
      <c r="K348" s="57" t="str">
        <f t="shared" si="73"/>
        <v>NA</v>
      </c>
      <c r="L348" s="57" t="str">
        <f t="shared" si="74"/>
        <v>NA</v>
      </c>
      <c r="M348" s="57" t="str">
        <f t="shared" si="75"/>
        <v>NA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167</v>
      </c>
      <c r="C349" s="51" t="s">
        <v>168</v>
      </c>
      <c r="D349" s="56">
        <v>66772.39</v>
      </c>
      <c r="E349" s="56">
        <v>467019.33999999991</v>
      </c>
      <c r="F349" s="56">
        <v>0</v>
      </c>
      <c r="G349" s="56">
        <v>0</v>
      </c>
      <c r="H349" s="56">
        <v>0</v>
      </c>
      <c r="I349" s="56">
        <f t="shared" si="71"/>
        <v>0</v>
      </c>
      <c r="J349" s="56">
        <f t="shared" si="72"/>
        <v>467019.33999999991</v>
      </c>
      <c r="K349" s="57">
        <f t="shared" si="73"/>
        <v>1</v>
      </c>
      <c r="L349" s="57">
        <f t="shared" si="74"/>
        <v>-1</v>
      </c>
      <c r="M349" s="57">
        <f t="shared" si="75"/>
        <v>-1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169</v>
      </c>
      <c r="C350" s="51" t="s">
        <v>170</v>
      </c>
      <c r="D350" s="56">
        <v>27428208.489999998</v>
      </c>
      <c r="E350" s="56">
        <v>7179688.3999999994</v>
      </c>
      <c r="F350" s="56">
        <v>18990.5</v>
      </c>
      <c r="G350" s="56">
        <v>1037824.42</v>
      </c>
      <c r="H350" s="56">
        <v>387019.44</v>
      </c>
      <c r="I350" s="56">
        <f t="shared" si="71"/>
        <v>1424843.86</v>
      </c>
      <c r="J350" s="56">
        <f t="shared" si="72"/>
        <v>5754844.5399999991</v>
      </c>
      <c r="K350" s="57">
        <f t="shared" si="73"/>
        <v>0.80154516733623138</v>
      </c>
      <c r="L350" s="57">
        <f t="shared" si="74"/>
        <v>-0.9973549687755251</v>
      </c>
      <c r="M350" s="57">
        <f t="shared" si="75"/>
        <v>-0.42179974272978182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347</v>
      </c>
      <c r="C351" s="51" t="s">
        <v>348</v>
      </c>
      <c r="D351" s="56">
        <v>50000</v>
      </c>
      <c r="E351" s="56">
        <v>50000</v>
      </c>
      <c r="F351" s="56">
        <v>0</v>
      </c>
      <c r="G351" s="56">
        <v>0</v>
      </c>
      <c r="H351" s="56">
        <v>0</v>
      </c>
      <c r="I351" s="56">
        <f t="shared" si="71"/>
        <v>0</v>
      </c>
      <c r="J351" s="56">
        <f t="shared" si="72"/>
        <v>50000</v>
      </c>
      <c r="K351" s="57">
        <f t="shared" si="73"/>
        <v>1</v>
      </c>
      <c r="L351" s="57">
        <f t="shared" si="74"/>
        <v>-1</v>
      </c>
      <c r="M351" s="57">
        <f t="shared" si="75"/>
        <v>-1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177</v>
      </c>
      <c r="C352" s="51" t="s">
        <v>178</v>
      </c>
      <c r="D352" s="56">
        <v>7945000</v>
      </c>
      <c r="E352" s="56">
        <v>20000</v>
      </c>
      <c r="F352" s="56">
        <v>0</v>
      </c>
      <c r="G352" s="56">
        <v>2204.5300000000002</v>
      </c>
      <c r="H352" s="56">
        <v>0</v>
      </c>
      <c r="I352" s="56">
        <f t="shared" si="71"/>
        <v>2204.5300000000002</v>
      </c>
      <c r="J352" s="56">
        <f t="shared" si="72"/>
        <v>17795.47</v>
      </c>
      <c r="K352" s="57">
        <f t="shared" si="73"/>
        <v>0.88977350000000011</v>
      </c>
      <c r="L352" s="57">
        <f t="shared" si="74"/>
        <v>-1</v>
      </c>
      <c r="M352" s="57">
        <f t="shared" si="75"/>
        <v>-0.55909399999999998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353</v>
      </c>
      <c r="C353" s="51" t="s">
        <v>354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71"/>
        <v>0</v>
      </c>
      <c r="J353" s="56">
        <f t="shared" si="72"/>
        <v>0</v>
      </c>
      <c r="K353" s="57" t="str">
        <f t="shared" si="73"/>
        <v>NA</v>
      </c>
      <c r="L353" s="57" t="str">
        <f t="shared" si="74"/>
        <v>NA</v>
      </c>
      <c r="M353" s="57" t="str">
        <f t="shared" si="75"/>
        <v>NA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361</v>
      </c>
      <c r="C354" s="51" t="s">
        <v>362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71"/>
        <v>0</v>
      </c>
      <c r="J354" s="56">
        <f t="shared" si="72"/>
        <v>0</v>
      </c>
      <c r="K354" s="57" t="str">
        <f t="shared" si="73"/>
        <v>NA</v>
      </c>
      <c r="L354" s="57" t="str">
        <f t="shared" si="74"/>
        <v>NA</v>
      </c>
      <c r="M354" s="57" t="str">
        <f t="shared" si="75"/>
        <v>NA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377</v>
      </c>
      <c r="C355" s="51" t="s">
        <v>378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71"/>
        <v>0</v>
      </c>
      <c r="J355" s="56">
        <f t="shared" si="72"/>
        <v>0</v>
      </c>
      <c r="K355" s="57" t="str">
        <f t="shared" si="73"/>
        <v>NA</v>
      </c>
      <c r="L355" s="57" t="str">
        <f t="shared" si="74"/>
        <v>NA</v>
      </c>
      <c r="M355" s="57" t="str">
        <f t="shared" si="75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253</v>
      </c>
      <c r="C356" s="51" t="s">
        <v>254</v>
      </c>
      <c r="D356" s="56">
        <v>3750000</v>
      </c>
      <c r="E356" s="56">
        <v>7442643</v>
      </c>
      <c r="F356" s="56">
        <v>0</v>
      </c>
      <c r="G356" s="56">
        <v>0</v>
      </c>
      <c r="H356" s="56">
        <v>0</v>
      </c>
      <c r="I356" s="56">
        <f t="shared" si="71"/>
        <v>0</v>
      </c>
      <c r="J356" s="56">
        <f t="shared" si="72"/>
        <v>7442643</v>
      </c>
      <c r="K356" s="57">
        <f t="shared" si="73"/>
        <v>1</v>
      </c>
      <c r="L356" s="57">
        <f t="shared" si="74"/>
        <v>-1</v>
      </c>
      <c r="M356" s="57">
        <f t="shared" si="75"/>
        <v>-1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179</v>
      </c>
      <c r="C357" s="51" t="s">
        <v>180</v>
      </c>
      <c r="D357" s="56">
        <v>0</v>
      </c>
      <c r="E357" s="56">
        <v>42080</v>
      </c>
      <c r="F357" s="56">
        <v>0</v>
      </c>
      <c r="G357" s="56">
        <v>0</v>
      </c>
      <c r="H357" s="56">
        <v>0</v>
      </c>
      <c r="I357" s="56">
        <f t="shared" si="71"/>
        <v>0</v>
      </c>
      <c r="J357" s="56">
        <f t="shared" si="72"/>
        <v>42080</v>
      </c>
      <c r="K357" s="57">
        <f t="shared" si="73"/>
        <v>1</v>
      </c>
      <c r="L357" s="57">
        <f t="shared" si="74"/>
        <v>-1</v>
      </c>
      <c r="M357" s="57">
        <f t="shared" si="75"/>
        <v>-1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185</v>
      </c>
      <c r="C358" s="51" t="s">
        <v>186</v>
      </c>
      <c r="D358" s="56">
        <v>0</v>
      </c>
      <c r="E358" s="56">
        <v>1141050</v>
      </c>
      <c r="F358" s="56">
        <v>0</v>
      </c>
      <c r="G358" s="56">
        <v>0</v>
      </c>
      <c r="H358" s="56">
        <v>0</v>
      </c>
      <c r="I358" s="56">
        <f t="shared" si="71"/>
        <v>0</v>
      </c>
      <c r="J358" s="56">
        <f t="shared" si="72"/>
        <v>1141050</v>
      </c>
      <c r="K358" s="57">
        <f t="shared" si="73"/>
        <v>1</v>
      </c>
      <c r="L358" s="57">
        <f t="shared" si="74"/>
        <v>-1</v>
      </c>
      <c r="M358" s="57">
        <f t="shared" si="75"/>
        <v>-1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201</v>
      </c>
      <c r="C359" s="51" t="s">
        <v>202</v>
      </c>
      <c r="D359" s="56">
        <v>26830578.710000001</v>
      </c>
      <c r="E359" s="56">
        <v>29660225.220000003</v>
      </c>
      <c r="F359" s="56">
        <v>0</v>
      </c>
      <c r="G359" s="56">
        <v>3599.6</v>
      </c>
      <c r="H359" s="56">
        <v>183.26</v>
      </c>
      <c r="I359" s="56">
        <f t="shared" si="71"/>
        <v>3782.8599999999997</v>
      </c>
      <c r="J359" s="56">
        <f t="shared" si="72"/>
        <v>29656442.360000003</v>
      </c>
      <c r="K359" s="57">
        <f t="shared" si="73"/>
        <v>0.99987246017277542</v>
      </c>
      <c r="L359" s="57">
        <f t="shared" si="74"/>
        <v>-1</v>
      </c>
      <c r="M359" s="57">
        <f t="shared" si="75"/>
        <v>-0.9995145552707978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205</v>
      </c>
      <c r="C360" s="51" t="s">
        <v>206</v>
      </c>
      <c r="D360" s="56">
        <v>0</v>
      </c>
      <c r="E360" s="56">
        <v>75</v>
      </c>
      <c r="F360" s="56">
        <v>0</v>
      </c>
      <c r="G360" s="56">
        <v>0</v>
      </c>
      <c r="H360" s="56">
        <v>0</v>
      </c>
      <c r="I360" s="56">
        <f t="shared" si="71"/>
        <v>0</v>
      </c>
      <c r="J360" s="56">
        <f t="shared" si="72"/>
        <v>75</v>
      </c>
      <c r="K360" s="57">
        <f t="shared" si="73"/>
        <v>1</v>
      </c>
      <c r="L360" s="57">
        <f t="shared" si="74"/>
        <v>-1</v>
      </c>
      <c r="M360" s="57">
        <f t="shared" si="75"/>
        <v>-1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209</v>
      </c>
      <c r="C361" s="51" t="s">
        <v>210</v>
      </c>
      <c r="D361" s="56">
        <v>3054608.67</v>
      </c>
      <c r="E361" s="56">
        <v>3556514.8300000005</v>
      </c>
      <c r="F361" s="56">
        <v>0</v>
      </c>
      <c r="G361" s="56">
        <v>0</v>
      </c>
      <c r="H361" s="56">
        <v>237.35</v>
      </c>
      <c r="I361" s="56">
        <f t="shared" si="71"/>
        <v>237.35</v>
      </c>
      <c r="J361" s="56">
        <f t="shared" si="72"/>
        <v>3556277.4800000004</v>
      </c>
      <c r="K361" s="57">
        <f t="shared" si="73"/>
        <v>0.99993326331778576</v>
      </c>
      <c r="L361" s="57">
        <f t="shared" si="74"/>
        <v>-1</v>
      </c>
      <c r="M361" s="57">
        <f t="shared" si="75"/>
        <v>-1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213</v>
      </c>
      <c r="C362" s="51" t="s">
        <v>214</v>
      </c>
      <c r="D362" s="56">
        <v>0</v>
      </c>
      <c r="E362" s="56">
        <v>1858781.05</v>
      </c>
      <c r="F362" s="56">
        <v>0</v>
      </c>
      <c r="G362" s="56">
        <v>0</v>
      </c>
      <c r="H362" s="56">
        <v>0</v>
      </c>
      <c r="I362" s="56">
        <f t="shared" si="71"/>
        <v>0</v>
      </c>
      <c r="J362" s="56">
        <f t="shared" si="72"/>
        <v>1858781.05</v>
      </c>
      <c r="K362" s="57">
        <f t="shared" si="73"/>
        <v>1</v>
      </c>
      <c r="L362" s="57">
        <f t="shared" si="74"/>
        <v>-1</v>
      </c>
      <c r="M362" s="57">
        <f t="shared" si="75"/>
        <v>-1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275</v>
      </c>
      <c r="C363" s="51" t="s">
        <v>276</v>
      </c>
      <c r="D363" s="56">
        <v>7204</v>
      </c>
      <c r="E363" s="56">
        <v>3124</v>
      </c>
      <c r="F363" s="56">
        <v>0</v>
      </c>
      <c r="G363" s="56">
        <v>0</v>
      </c>
      <c r="H363" s="56">
        <v>0</v>
      </c>
      <c r="I363" s="56">
        <f t="shared" si="71"/>
        <v>0</v>
      </c>
      <c r="J363" s="56">
        <f t="shared" si="72"/>
        <v>3124</v>
      </c>
      <c r="K363" s="57">
        <f t="shared" si="73"/>
        <v>1</v>
      </c>
      <c r="L363" s="57">
        <f t="shared" si="74"/>
        <v>-1</v>
      </c>
      <c r="M363" s="57">
        <f t="shared" si="75"/>
        <v>-1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223</v>
      </c>
      <c r="C364" s="51" t="s">
        <v>224</v>
      </c>
      <c r="D364" s="56">
        <v>37023</v>
      </c>
      <c r="E364" s="56">
        <v>58623</v>
      </c>
      <c r="F364" s="56">
        <v>0</v>
      </c>
      <c r="G364" s="56">
        <v>37023</v>
      </c>
      <c r="H364" s="56">
        <v>21600</v>
      </c>
      <c r="I364" s="56">
        <f t="shared" si="71"/>
        <v>58623</v>
      </c>
      <c r="J364" s="56">
        <f t="shared" si="72"/>
        <v>0</v>
      </c>
      <c r="K364" s="57">
        <f t="shared" si="73"/>
        <v>0</v>
      </c>
      <c r="L364" s="57">
        <f t="shared" si="74"/>
        <v>-1</v>
      </c>
      <c r="M364" s="57">
        <f t="shared" si="75"/>
        <v>1.5261757330740495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225</v>
      </c>
      <c r="C365" s="51" t="s">
        <v>226</v>
      </c>
      <c r="D365" s="56">
        <v>5000</v>
      </c>
      <c r="E365" s="56">
        <v>458994.2</v>
      </c>
      <c r="F365" s="56">
        <v>0</v>
      </c>
      <c r="G365" s="56">
        <v>0</v>
      </c>
      <c r="H365" s="56">
        <v>42863.199999999997</v>
      </c>
      <c r="I365" s="56">
        <f t="shared" si="71"/>
        <v>42863.199999999997</v>
      </c>
      <c r="J365" s="56">
        <f t="shared" si="72"/>
        <v>416131</v>
      </c>
      <c r="K365" s="57">
        <f t="shared" si="73"/>
        <v>0.90661494197530168</v>
      </c>
      <c r="L365" s="57">
        <f t="shared" si="74"/>
        <v>-1</v>
      </c>
      <c r="M365" s="57">
        <f t="shared" si="75"/>
        <v>-1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227</v>
      </c>
      <c r="C366" s="51" t="s">
        <v>228</v>
      </c>
      <c r="D366" s="56">
        <v>3777620.73</v>
      </c>
      <c r="E366" s="56">
        <v>1503444.99</v>
      </c>
      <c r="F366" s="56">
        <v>0</v>
      </c>
      <c r="G366" s="56">
        <v>1503444.99</v>
      </c>
      <c r="H366" s="56">
        <v>0</v>
      </c>
      <c r="I366" s="56">
        <f t="shared" si="71"/>
        <v>1503444.99</v>
      </c>
      <c r="J366" s="56">
        <f t="shared" si="72"/>
        <v>0</v>
      </c>
      <c r="K366" s="57">
        <f t="shared" si="73"/>
        <v>0</v>
      </c>
      <c r="L366" s="57">
        <f t="shared" si="74"/>
        <v>-1</v>
      </c>
      <c r="M366" s="57">
        <f t="shared" si="75"/>
        <v>3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229</v>
      </c>
      <c r="C367" s="51" t="s">
        <v>230</v>
      </c>
      <c r="D367" s="56">
        <v>-55995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71"/>
        <v>0</v>
      </c>
      <c r="J367" s="56">
        <f t="shared" si="72"/>
        <v>0</v>
      </c>
      <c r="K367" s="57" t="str">
        <f t="shared" si="73"/>
        <v>NA</v>
      </c>
      <c r="L367" s="57" t="str">
        <f t="shared" si="74"/>
        <v>NA</v>
      </c>
      <c r="M367" s="57" t="str">
        <f t="shared" si="75"/>
        <v>NA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231</v>
      </c>
      <c r="C368" s="51" t="s">
        <v>232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71"/>
        <v>0</v>
      </c>
      <c r="J368" s="56">
        <f t="shared" si="72"/>
        <v>0</v>
      </c>
      <c r="K368" s="57" t="str">
        <f t="shared" si="73"/>
        <v>NA</v>
      </c>
      <c r="L368" s="57" t="str">
        <f t="shared" si="74"/>
        <v>NA</v>
      </c>
      <c r="M368" s="57" t="str">
        <f t="shared" si="75"/>
        <v>NA</v>
      </c>
      <c r="R368" s="53"/>
      <c r="S368" s="53"/>
      <c r="T368" s="53"/>
      <c r="U368" s="53"/>
      <c r="V368" s="53"/>
    </row>
    <row r="369" spans="1:22" s="51" customFormat="1" x14ac:dyDescent="0.2">
      <c r="A369" s="63" t="s">
        <v>395</v>
      </c>
      <c r="B369" s="63"/>
      <c r="C369" s="63"/>
      <c r="D369" s="64">
        <v>75396290.950000018</v>
      </c>
      <c r="E369" s="64">
        <v>64963234.150000006</v>
      </c>
      <c r="F369" s="64">
        <v>18990.5</v>
      </c>
      <c r="G369" s="64">
        <v>2584096.54</v>
      </c>
      <c r="H369" s="64">
        <v>451903.25</v>
      </c>
      <c r="I369" s="64">
        <f t="shared" si="71"/>
        <v>3035999.79</v>
      </c>
      <c r="J369" s="64">
        <f t="shared" si="72"/>
        <v>61927234.360000007</v>
      </c>
      <c r="K369" s="65">
        <f t="shared" si="73"/>
        <v>0.95326587677285457</v>
      </c>
      <c r="L369" s="65">
        <f t="shared" si="74"/>
        <v>-0.99970767311313113</v>
      </c>
      <c r="M369" s="65">
        <f t="shared" si="75"/>
        <v>-0.84088867656845256</v>
      </c>
      <c r="R369" s="53"/>
      <c r="S369" s="53"/>
      <c r="T369" s="53"/>
      <c r="U369" s="53"/>
      <c r="V369" s="53"/>
    </row>
    <row r="370" spans="1:22" s="51" customFormat="1" x14ac:dyDescent="0.2">
      <c r="A370" s="51" t="s">
        <v>396</v>
      </c>
      <c r="B370" s="51" t="s">
        <v>397</v>
      </c>
      <c r="C370" s="51" t="s">
        <v>398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71"/>
        <v>0</v>
      </c>
      <c r="J370" s="56">
        <f t="shared" si="72"/>
        <v>0</v>
      </c>
      <c r="K370" s="57" t="str">
        <f t="shared" si="73"/>
        <v>NA</v>
      </c>
      <c r="L370" s="57" t="str">
        <f t="shared" si="74"/>
        <v>NA</v>
      </c>
      <c r="M370" s="57" t="str">
        <f t="shared" si="75"/>
        <v>NA</v>
      </c>
      <c r="R370" s="53"/>
      <c r="S370" s="53"/>
      <c r="T370" s="53"/>
      <c r="U370" s="53"/>
      <c r="V370" s="53"/>
    </row>
    <row r="371" spans="1:22" s="51" customFormat="1" x14ac:dyDescent="0.2">
      <c r="A371" s="63" t="s">
        <v>399</v>
      </c>
      <c r="B371" s="63"/>
      <c r="C371" s="63"/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f t="shared" si="71"/>
        <v>0</v>
      </c>
      <c r="J371" s="64">
        <f t="shared" si="72"/>
        <v>0</v>
      </c>
      <c r="K371" s="65" t="str">
        <f t="shared" si="73"/>
        <v>NA</v>
      </c>
      <c r="L371" s="65" t="str">
        <f t="shared" si="74"/>
        <v>NA</v>
      </c>
      <c r="M371" s="65" t="str">
        <f t="shared" si="75"/>
        <v>NA</v>
      </c>
      <c r="R371" s="53"/>
      <c r="S371" s="53"/>
      <c r="T371" s="53"/>
      <c r="U371" s="53"/>
      <c r="V371" s="53"/>
    </row>
    <row r="372" spans="1:22" s="51" customFormat="1" x14ac:dyDescent="0.2">
      <c r="A372" s="51" t="s">
        <v>400</v>
      </c>
      <c r="B372" s="51" t="s">
        <v>109</v>
      </c>
      <c r="C372" s="51" t="s">
        <v>110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71"/>
        <v>0</v>
      </c>
      <c r="J372" s="56">
        <f t="shared" si="72"/>
        <v>0</v>
      </c>
      <c r="K372" s="57" t="str">
        <f t="shared" si="73"/>
        <v>NA</v>
      </c>
      <c r="L372" s="57" t="str">
        <f t="shared" si="74"/>
        <v>NA</v>
      </c>
      <c r="M372" s="57" t="str">
        <f t="shared" si="75"/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267</v>
      </c>
      <c r="C373" s="51" t="s">
        <v>268</v>
      </c>
      <c r="D373" s="56">
        <v>1626937.4000000001</v>
      </c>
      <c r="E373" s="56">
        <v>3929383.4</v>
      </c>
      <c r="F373" s="56">
        <v>173713.3</v>
      </c>
      <c r="G373" s="56">
        <v>193175.8</v>
      </c>
      <c r="H373" s="56">
        <v>268264.24</v>
      </c>
      <c r="I373" s="56">
        <f t="shared" si="71"/>
        <v>461440.04</v>
      </c>
      <c r="J373" s="56">
        <f t="shared" si="72"/>
        <v>3467943.36</v>
      </c>
      <c r="K373" s="57">
        <f t="shared" si="73"/>
        <v>0.88256680679212929</v>
      </c>
      <c r="L373" s="57">
        <f t="shared" si="74"/>
        <v>-0.95579120632514514</v>
      </c>
      <c r="M373" s="57">
        <f t="shared" si="75"/>
        <v>-0.80335255653596938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331</v>
      </c>
      <c r="C374" s="51" t="s">
        <v>332</v>
      </c>
      <c r="D374" s="56">
        <v>0</v>
      </c>
      <c r="E374" s="56">
        <v>31000</v>
      </c>
      <c r="F374" s="56">
        <v>0</v>
      </c>
      <c r="G374" s="56">
        <v>0</v>
      </c>
      <c r="H374" s="56">
        <v>0</v>
      </c>
      <c r="I374" s="56">
        <f t="shared" si="71"/>
        <v>0</v>
      </c>
      <c r="J374" s="56">
        <f t="shared" si="72"/>
        <v>31000</v>
      </c>
      <c r="K374" s="57">
        <f t="shared" si="73"/>
        <v>1</v>
      </c>
      <c r="L374" s="57">
        <f t="shared" si="74"/>
        <v>-1</v>
      </c>
      <c r="M374" s="57">
        <f t="shared" si="75"/>
        <v>-1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327</v>
      </c>
      <c r="C375" s="51" t="s">
        <v>328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71"/>
        <v>0</v>
      </c>
      <c r="J375" s="56">
        <f t="shared" si="72"/>
        <v>0</v>
      </c>
      <c r="K375" s="57" t="str">
        <f t="shared" si="73"/>
        <v>NA</v>
      </c>
      <c r="L375" s="57" t="str">
        <f t="shared" si="74"/>
        <v>NA</v>
      </c>
      <c r="M375" s="57" t="str">
        <f t="shared" si="75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137</v>
      </c>
      <c r="C376" s="51" t="s">
        <v>138</v>
      </c>
      <c r="D376" s="56">
        <v>0</v>
      </c>
      <c r="E376" s="56">
        <v>5500</v>
      </c>
      <c r="F376" s="56">
        <v>0</v>
      </c>
      <c r="G376" s="56">
        <v>0</v>
      </c>
      <c r="H376" s="56">
        <v>0</v>
      </c>
      <c r="I376" s="56">
        <f t="shared" si="71"/>
        <v>0</v>
      </c>
      <c r="J376" s="56">
        <f t="shared" si="72"/>
        <v>5500</v>
      </c>
      <c r="K376" s="57">
        <f t="shared" si="73"/>
        <v>1</v>
      </c>
      <c r="L376" s="57">
        <f t="shared" si="74"/>
        <v>-1</v>
      </c>
      <c r="M376" s="57">
        <f t="shared" si="75"/>
        <v>-1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139</v>
      </c>
      <c r="C377" s="51" t="s">
        <v>140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71"/>
        <v>0</v>
      </c>
      <c r="J377" s="56">
        <f t="shared" si="72"/>
        <v>0</v>
      </c>
      <c r="K377" s="57" t="str">
        <f t="shared" si="73"/>
        <v>NA</v>
      </c>
      <c r="L377" s="57" t="str">
        <f t="shared" si="74"/>
        <v>NA</v>
      </c>
      <c r="M377" s="57" t="str">
        <f t="shared" si="75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141</v>
      </c>
      <c r="C378" s="51" t="s">
        <v>142</v>
      </c>
      <c r="D378" s="56">
        <v>1300000</v>
      </c>
      <c r="E378" s="56">
        <v>6963128.9000000004</v>
      </c>
      <c r="F378" s="56">
        <v>0</v>
      </c>
      <c r="G378" s="56">
        <v>0</v>
      </c>
      <c r="H378" s="56">
        <v>0</v>
      </c>
      <c r="I378" s="56">
        <f t="shared" si="71"/>
        <v>0</v>
      </c>
      <c r="J378" s="56">
        <f t="shared" si="72"/>
        <v>6963128.9000000004</v>
      </c>
      <c r="K378" s="57">
        <f t="shared" si="73"/>
        <v>1</v>
      </c>
      <c r="L378" s="57">
        <f t="shared" si="74"/>
        <v>-1</v>
      </c>
      <c r="M378" s="57">
        <f t="shared" si="75"/>
        <v>-1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147</v>
      </c>
      <c r="C379" s="51" t="s">
        <v>148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71"/>
        <v>0</v>
      </c>
      <c r="J379" s="56">
        <f t="shared" si="72"/>
        <v>0</v>
      </c>
      <c r="K379" s="57" t="str">
        <f t="shared" si="73"/>
        <v>NA</v>
      </c>
      <c r="L379" s="57" t="str">
        <f t="shared" si="74"/>
        <v>NA</v>
      </c>
      <c r="M379" s="57" t="str">
        <f t="shared" si="7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149</v>
      </c>
      <c r="C380" s="51" t="s">
        <v>150</v>
      </c>
      <c r="D380" s="56">
        <v>0</v>
      </c>
      <c r="E380" s="56">
        <v>1885</v>
      </c>
      <c r="F380" s="56">
        <v>0</v>
      </c>
      <c r="G380" s="56">
        <v>0</v>
      </c>
      <c r="H380" s="56">
        <v>0</v>
      </c>
      <c r="I380" s="56">
        <f t="shared" si="71"/>
        <v>0</v>
      </c>
      <c r="J380" s="56">
        <f t="shared" si="72"/>
        <v>1885</v>
      </c>
      <c r="K380" s="57">
        <f t="shared" si="73"/>
        <v>1</v>
      </c>
      <c r="L380" s="57">
        <f t="shared" si="74"/>
        <v>-1</v>
      </c>
      <c r="M380" s="57">
        <f t="shared" si="75"/>
        <v>-1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151</v>
      </c>
      <c r="C381" s="51" t="s">
        <v>152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71"/>
        <v>0</v>
      </c>
      <c r="J381" s="56">
        <f t="shared" si="72"/>
        <v>0</v>
      </c>
      <c r="K381" s="57" t="str">
        <f t="shared" si="73"/>
        <v>NA</v>
      </c>
      <c r="L381" s="57" t="str">
        <f t="shared" si="74"/>
        <v>NA</v>
      </c>
      <c r="M381" s="57" t="str">
        <f t="shared" si="75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167</v>
      </c>
      <c r="C382" s="51" t="s">
        <v>168</v>
      </c>
      <c r="D382" s="56">
        <v>142758.78999999998</v>
      </c>
      <c r="E382" s="56">
        <v>602938.96</v>
      </c>
      <c r="F382" s="56">
        <v>0</v>
      </c>
      <c r="G382" s="56">
        <v>0</v>
      </c>
      <c r="H382" s="56">
        <v>0</v>
      </c>
      <c r="I382" s="56">
        <f t="shared" si="71"/>
        <v>0</v>
      </c>
      <c r="J382" s="56">
        <f t="shared" si="72"/>
        <v>602938.96</v>
      </c>
      <c r="K382" s="57">
        <f t="shared" si="73"/>
        <v>1</v>
      </c>
      <c r="L382" s="57">
        <f t="shared" si="74"/>
        <v>-1</v>
      </c>
      <c r="M382" s="57">
        <f t="shared" si="75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169</v>
      </c>
      <c r="C383" s="51" t="s">
        <v>170</v>
      </c>
      <c r="D383" s="56">
        <v>26145767.559999999</v>
      </c>
      <c r="E383" s="56">
        <v>-2311.4399999999987</v>
      </c>
      <c r="F383" s="56">
        <v>0</v>
      </c>
      <c r="G383" s="56">
        <v>0</v>
      </c>
      <c r="H383" s="56">
        <v>0</v>
      </c>
      <c r="I383" s="56">
        <f t="shared" si="71"/>
        <v>0</v>
      </c>
      <c r="J383" s="56">
        <f t="shared" si="72"/>
        <v>-2311.4399999999987</v>
      </c>
      <c r="K383" s="57">
        <f t="shared" si="73"/>
        <v>1</v>
      </c>
      <c r="L383" s="57">
        <f t="shared" si="74"/>
        <v>-1</v>
      </c>
      <c r="M383" s="57">
        <f t="shared" si="75"/>
        <v>-1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177</v>
      </c>
      <c r="C384" s="51" t="s">
        <v>178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71"/>
        <v>0</v>
      </c>
      <c r="J384" s="56">
        <f t="shared" si="72"/>
        <v>0</v>
      </c>
      <c r="K384" s="57" t="str">
        <f t="shared" si="73"/>
        <v>NA</v>
      </c>
      <c r="L384" s="57" t="str">
        <f t="shared" si="74"/>
        <v>NA</v>
      </c>
      <c r="M384" s="57" t="str">
        <f t="shared" si="75"/>
        <v>NA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257</v>
      </c>
      <c r="C385" s="51" t="s">
        <v>258</v>
      </c>
      <c r="D385" s="56">
        <v>40790.160000000003</v>
      </c>
      <c r="E385" s="56">
        <v>48290.16</v>
      </c>
      <c r="F385" s="56">
        <v>0</v>
      </c>
      <c r="G385" s="56">
        <v>0</v>
      </c>
      <c r="H385" s="56">
        <v>412.72</v>
      </c>
      <c r="I385" s="56">
        <f t="shared" si="71"/>
        <v>412.72</v>
      </c>
      <c r="J385" s="56">
        <f t="shared" si="72"/>
        <v>47877.440000000002</v>
      </c>
      <c r="K385" s="57">
        <f t="shared" si="73"/>
        <v>0.99145333127908453</v>
      </c>
      <c r="L385" s="57">
        <f t="shared" si="74"/>
        <v>-1</v>
      </c>
      <c r="M385" s="57">
        <f t="shared" si="75"/>
        <v>-1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259</v>
      </c>
      <c r="C386" s="51" t="s">
        <v>260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71"/>
        <v>0</v>
      </c>
      <c r="J386" s="56">
        <f t="shared" si="72"/>
        <v>0</v>
      </c>
      <c r="K386" s="57" t="str">
        <f t="shared" si="73"/>
        <v>NA</v>
      </c>
      <c r="L386" s="57" t="str">
        <f t="shared" si="74"/>
        <v>NA</v>
      </c>
      <c r="M386" s="57" t="str">
        <f t="shared" si="75"/>
        <v>NA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193</v>
      </c>
      <c r="C387" s="51" t="s">
        <v>194</v>
      </c>
      <c r="D387" s="56">
        <v>800</v>
      </c>
      <c r="E387" s="56">
        <v>800</v>
      </c>
      <c r="F387" s="56">
        <v>0</v>
      </c>
      <c r="G387" s="56">
        <v>0</v>
      </c>
      <c r="H387" s="56">
        <v>0</v>
      </c>
      <c r="I387" s="56">
        <f t="shared" si="71"/>
        <v>0</v>
      </c>
      <c r="J387" s="56">
        <f t="shared" si="72"/>
        <v>800</v>
      </c>
      <c r="K387" s="57">
        <f t="shared" si="73"/>
        <v>1</v>
      </c>
      <c r="L387" s="57">
        <f t="shared" si="74"/>
        <v>-1</v>
      </c>
      <c r="M387" s="57">
        <f t="shared" si="75"/>
        <v>-1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199</v>
      </c>
      <c r="C388" s="51" t="s">
        <v>200</v>
      </c>
      <c r="D388" s="56">
        <v>348906.92</v>
      </c>
      <c r="E388" s="56">
        <v>406339.6</v>
      </c>
      <c r="F388" s="56">
        <v>9840</v>
      </c>
      <c r="G388" s="56">
        <v>9840</v>
      </c>
      <c r="H388" s="56">
        <v>4920</v>
      </c>
      <c r="I388" s="56">
        <f t="shared" si="71"/>
        <v>14760</v>
      </c>
      <c r="J388" s="56">
        <f t="shared" si="72"/>
        <v>391579.6</v>
      </c>
      <c r="K388" s="57">
        <f t="shared" si="73"/>
        <v>0.96367570377093448</v>
      </c>
      <c r="L388" s="57">
        <f t="shared" si="74"/>
        <v>-0.97578380251395636</v>
      </c>
      <c r="M388" s="57">
        <f t="shared" si="75"/>
        <v>-0.9031352100558252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201</v>
      </c>
      <c r="C389" s="51" t="s">
        <v>202</v>
      </c>
      <c r="D389" s="56">
        <v>206382</v>
      </c>
      <c r="E389" s="56">
        <v>206382</v>
      </c>
      <c r="F389" s="56">
        <v>4470</v>
      </c>
      <c r="G389" s="56">
        <v>4470</v>
      </c>
      <c r="H389" s="56">
        <v>8919.15</v>
      </c>
      <c r="I389" s="56">
        <f t="shared" si="71"/>
        <v>13389.15</v>
      </c>
      <c r="J389" s="56">
        <f t="shared" si="72"/>
        <v>192992.85</v>
      </c>
      <c r="K389" s="57">
        <f t="shared" si="73"/>
        <v>0.93512442945605723</v>
      </c>
      <c r="L389" s="57">
        <f t="shared" si="74"/>
        <v>-0.97834113440125592</v>
      </c>
      <c r="M389" s="57">
        <f t="shared" si="75"/>
        <v>-0.91336453760502367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209</v>
      </c>
      <c r="C390" s="51" t="s">
        <v>210</v>
      </c>
      <c r="D390" s="56">
        <v>206383</v>
      </c>
      <c r="E390" s="56">
        <v>206383</v>
      </c>
      <c r="F390" s="56">
        <v>47704.65</v>
      </c>
      <c r="G390" s="56">
        <v>47704.65</v>
      </c>
      <c r="H390" s="56">
        <v>24075</v>
      </c>
      <c r="I390" s="56">
        <f t="shared" si="71"/>
        <v>71779.649999999994</v>
      </c>
      <c r="J390" s="56">
        <f t="shared" si="72"/>
        <v>134603.35</v>
      </c>
      <c r="K390" s="57">
        <f t="shared" si="73"/>
        <v>0.65220173173178031</v>
      </c>
      <c r="L390" s="57">
        <f t="shared" si="74"/>
        <v>-0.76885378156146589</v>
      </c>
      <c r="M390" s="57">
        <f t="shared" si="75"/>
        <v>-7.5415126245863245E-2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275</v>
      </c>
      <c r="C391" s="51" t="s">
        <v>276</v>
      </c>
      <c r="D391" s="56">
        <v>1031057.8099999999</v>
      </c>
      <c r="E391" s="56">
        <v>2143798.3200000003</v>
      </c>
      <c r="F391" s="56">
        <v>75962.03</v>
      </c>
      <c r="G391" s="56">
        <v>82181.62999999999</v>
      </c>
      <c r="H391" s="56">
        <v>263131.13</v>
      </c>
      <c r="I391" s="56">
        <f t="shared" si="71"/>
        <v>345312.76</v>
      </c>
      <c r="J391" s="56">
        <f t="shared" si="72"/>
        <v>1798485.5600000003</v>
      </c>
      <c r="K391" s="57">
        <f t="shared" si="73"/>
        <v>0.83892479214182802</v>
      </c>
      <c r="L391" s="57">
        <f t="shared" si="74"/>
        <v>-0.96456661557603984</v>
      </c>
      <c r="M391" s="57">
        <f t="shared" si="75"/>
        <v>-0.84666163932808758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227</v>
      </c>
      <c r="C392" s="51" t="s">
        <v>228</v>
      </c>
      <c r="D392" s="56">
        <v>72325</v>
      </c>
      <c r="E392" s="56">
        <v>17184252.649999999</v>
      </c>
      <c r="F392" s="56">
        <v>0</v>
      </c>
      <c r="G392" s="56">
        <v>0</v>
      </c>
      <c r="H392" s="56">
        <v>2101422.1</v>
      </c>
      <c r="I392" s="56">
        <f t="shared" si="71"/>
        <v>2101422.1</v>
      </c>
      <c r="J392" s="56">
        <f t="shared" si="72"/>
        <v>15082830.549999999</v>
      </c>
      <c r="K392" s="57">
        <f t="shared" si="73"/>
        <v>0.87771233682367911</v>
      </c>
      <c r="L392" s="57">
        <f t="shared" si="74"/>
        <v>-1</v>
      </c>
      <c r="M392" s="57">
        <f t="shared" si="75"/>
        <v>-1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403</v>
      </c>
      <c r="C393" s="51" t="s">
        <v>404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71"/>
        <v>0</v>
      </c>
      <c r="J393" s="56">
        <f t="shared" si="72"/>
        <v>0</v>
      </c>
      <c r="K393" s="57" t="str">
        <f t="shared" si="73"/>
        <v>NA</v>
      </c>
      <c r="L393" s="57" t="str">
        <f t="shared" si="74"/>
        <v>NA</v>
      </c>
      <c r="M393" s="57" t="str">
        <f t="shared" si="75"/>
        <v>NA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468</v>
      </c>
      <c r="C394" s="51" t="s">
        <v>469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71"/>
        <v>0</v>
      </c>
      <c r="J394" s="56">
        <f t="shared" si="72"/>
        <v>0</v>
      </c>
      <c r="K394" s="57" t="str">
        <f t="shared" si="73"/>
        <v>NA</v>
      </c>
      <c r="L394" s="57" t="str">
        <f t="shared" si="74"/>
        <v>NA</v>
      </c>
      <c r="M394" s="57" t="str">
        <f t="shared" si="75"/>
        <v>NA</v>
      </c>
      <c r="R394" s="53"/>
      <c r="S394" s="53"/>
      <c r="T394" s="53"/>
      <c r="U394" s="53"/>
      <c r="V394" s="53"/>
    </row>
    <row r="395" spans="1:22" s="51" customFormat="1" x14ac:dyDescent="0.2">
      <c r="A395" s="63" t="s">
        <v>407</v>
      </c>
      <c r="B395" s="63"/>
      <c r="C395" s="63"/>
      <c r="D395" s="64">
        <v>31122108.640000001</v>
      </c>
      <c r="E395" s="64">
        <v>31727770.550000001</v>
      </c>
      <c r="F395" s="64">
        <v>311689.98</v>
      </c>
      <c r="G395" s="64">
        <v>337372.07999999996</v>
      </c>
      <c r="H395" s="64">
        <v>2671144.34</v>
      </c>
      <c r="I395" s="64">
        <f t="shared" si="71"/>
        <v>3008516.42</v>
      </c>
      <c r="J395" s="64">
        <f t="shared" si="72"/>
        <v>28719254.130000003</v>
      </c>
      <c r="K395" s="65">
        <f t="shared" si="73"/>
        <v>0.90517718806435332</v>
      </c>
      <c r="L395" s="65">
        <f t="shared" si="74"/>
        <v>-0.99017611465927602</v>
      </c>
      <c r="M395" s="65">
        <f t="shared" si="75"/>
        <v>-0.95746665156086741</v>
      </c>
      <c r="R395" s="53"/>
      <c r="S395" s="53"/>
      <c r="T395" s="53"/>
      <c r="U395" s="53"/>
      <c r="V395" s="53"/>
    </row>
    <row r="396" spans="1:22" s="51" customFormat="1" x14ac:dyDescent="0.2">
      <c r="A396" s="51" t="s">
        <v>408</v>
      </c>
      <c r="B396" s="51" t="s">
        <v>106</v>
      </c>
      <c r="C396" s="51" t="s">
        <v>105</v>
      </c>
      <c r="D396" s="56">
        <v>0</v>
      </c>
      <c r="E396" s="56">
        <v>4250</v>
      </c>
      <c r="F396" s="56">
        <v>0</v>
      </c>
      <c r="G396" s="56">
        <v>0</v>
      </c>
      <c r="H396" s="56">
        <v>0</v>
      </c>
      <c r="I396" s="56">
        <f t="shared" si="71"/>
        <v>0</v>
      </c>
      <c r="J396" s="56">
        <f t="shared" si="72"/>
        <v>4250</v>
      </c>
      <c r="K396" s="57">
        <f t="shared" si="73"/>
        <v>1</v>
      </c>
      <c r="L396" s="57">
        <f t="shared" si="74"/>
        <v>-1</v>
      </c>
      <c r="M396" s="57">
        <f t="shared" si="75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109</v>
      </c>
      <c r="C397" s="51" t="s">
        <v>110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71"/>
        <v>0</v>
      </c>
      <c r="J397" s="56">
        <f t="shared" si="72"/>
        <v>0</v>
      </c>
      <c r="K397" s="57" t="str">
        <f t="shared" si="73"/>
        <v>NA</v>
      </c>
      <c r="L397" s="57" t="str">
        <f t="shared" si="74"/>
        <v>NA</v>
      </c>
      <c r="M397" s="57" t="str">
        <f t="shared" si="75"/>
        <v>NA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265</v>
      </c>
      <c r="C398" s="51" t="s">
        <v>266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71"/>
        <v>0</v>
      </c>
      <c r="J398" s="56">
        <f t="shared" si="72"/>
        <v>0</v>
      </c>
      <c r="K398" s="57" t="str">
        <f t="shared" si="73"/>
        <v>NA</v>
      </c>
      <c r="L398" s="57" t="str">
        <f t="shared" si="74"/>
        <v>NA</v>
      </c>
      <c r="M398" s="57" t="str">
        <f t="shared" si="75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119</v>
      </c>
      <c r="C399" s="51" t="s">
        <v>120</v>
      </c>
      <c r="D399" s="56">
        <v>0</v>
      </c>
      <c r="E399" s="56">
        <v>5750</v>
      </c>
      <c r="F399" s="56">
        <v>0</v>
      </c>
      <c r="G399" s="56">
        <v>0</v>
      </c>
      <c r="H399" s="56">
        <v>0</v>
      </c>
      <c r="I399" s="56">
        <f t="shared" si="71"/>
        <v>0</v>
      </c>
      <c r="J399" s="56">
        <f t="shared" si="72"/>
        <v>5750</v>
      </c>
      <c r="K399" s="57">
        <f t="shared" si="73"/>
        <v>1</v>
      </c>
      <c r="L399" s="57">
        <f t="shared" si="74"/>
        <v>-1</v>
      </c>
      <c r="M399" s="57">
        <f t="shared" si="75"/>
        <v>-1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409</v>
      </c>
      <c r="C400" s="51" t="s">
        <v>410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71"/>
        <v>0</v>
      </c>
      <c r="J400" s="56">
        <f t="shared" si="72"/>
        <v>0</v>
      </c>
      <c r="K400" s="57" t="str">
        <f t="shared" si="73"/>
        <v>NA</v>
      </c>
      <c r="L400" s="57" t="str">
        <f t="shared" si="74"/>
        <v>NA</v>
      </c>
      <c r="M400" s="57" t="str">
        <f t="shared" si="75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137</v>
      </c>
      <c r="C401" s="51" t="s">
        <v>138</v>
      </c>
      <c r="D401" s="56">
        <v>263800</v>
      </c>
      <c r="E401" s="56">
        <v>410720</v>
      </c>
      <c r="F401" s="56">
        <v>0</v>
      </c>
      <c r="G401" s="56">
        <v>0</v>
      </c>
      <c r="H401" s="56">
        <v>0</v>
      </c>
      <c r="I401" s="56">
        <f t="shared" si="71"/>
        <v>0</v>
      </c>
      <c r="J401" s="56">
        <f t="shared" si="72"/>
        <v>410720</v>
      </c>
      <c r="K401" s="57">
        <f t="shared" si="73"/>
        <v>1</v>
      </c>
      <c r="L401" s="57">
        <f t="shared" si="74"/>
        <v>-1</v>
      </c>
      <c r="M401" s="57">
        <f t="shared" si="75"/>
        <v>-1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139</v>
      </c>
      <c r="C402" s="51" t="s">
        <v>140</v>
      </c>
      <c r="D402" s="56">
        <v>-364701.59</v>
      </c>
      <c r="E402" s="56">
        <v>591487.99</v>
      </c>
      <c r="F402" s="56">
        <v>131598.38</v>
      </c>
      <c r="G402" s="56">
        <v>364234.13</v>
      </c>
      <c r="H402" s="56">
        <v>0</v>
      </c>
      <c r="I402" s="56">
        <f t="shared" si="71"/>
        <v>364234.13</v>
      </c>
      <c r="J402" s="56">
        <f t="shared" si="72"/>
        <v>227253.86</v>
      </c>
      <c r="K402" s="57">
        <f t="shared" si="73"/>
        <v>0.38420705718809267</v>
      </c>
      <c r="L402" s="57">
        <f t="shared" si="74"/>
        <v>-0.7775130142541018</v>
      </c>
      <c r="M402" s="57">
        <f t="shared" si="75"/>
        <v>1.4631717712476293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141</v>
      </c>
      <c r="C403" s="51" t="s">
        <v>142</v>
      </c>
      <c r="D403" s="56">
        <v>42239798.5</v>
      </c>
      <c r="E403" s="56">
        <v>2092560.23</v>
      </c>
      <c r="F403" s="56">
        <v>2500</v>
      </c>
      <c r="G403" s="56">
        <v>2500</v>
      </c>
      <c r="H403" s="56">
        <v>0</v>
      </c>
      <c r="I403" s="56">
        <f t="shared" si="71"/>
        <v>2500</v>
      </c>
      <c r="J403" s="56">
        <f t="shared" si="72"/>
        <v>2090060.23</v>
      </c>
      <c r="K403" s="57">
        <f t="shared" si="73"/>
        <v>0.99880529125797257</v>
      </c>
      <c r="L403" s="57">
        <f t="shared" si="74"/>
        <v>-0.99880529125797257</v>
      </c>
      <c r="M403" s="57">
        <f t="shared" si="75"/>
        <v>-0.99522116503189018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143</v>
      </c>
      <c r="C404" s="51" t="s">
        <v>144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71"/>
        <v>0</v>
      </c>
      <c r="J404" s="56">
        <f t="shared" si="72"/>
        <v>0</v>
      </c>
      <c r="K404" s="57" t="str">
        <f t="shared" si="73"/>
        <v>NA</v>
      </c>
      <c r="L404" s="57" t="str">
        <f t="shared" si="74"/>
        <v>NA</v>
      </c>
      <c r="M404" s="57" t="str">
        <f t="shared" si="75"/>
        <v>NA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147</v>
      </c>
      <c r="C405" s="51" t="s">
        <v>148</v>
      </c>
      <c r="D405" s="56">
        <v>61432</v>
      </c>
      <c r="E405" s="56">
        <v>237636</v>
      </c>
      <c r="F405" s="56">
        <v>15275</v>
      </c>
      <c r="G405" s="56">
        <v>45825</v>
      </c>
      <c r="H405" s="56">
        <v>0</v>
      </c>
      <c r="I405" s="56">
        <f t="shared" si="71"/>
        <v>45825</v>
      </c>
      <c r="J405" s="56">
        <f t="shared" si="72"/>
        <v>191811</v>
      </c>
      <c r="K405" s="57">
        <f t="shared" si="73"/>
        <v>0.80716305610261074</v>
      </c>
      <c r="L405" s="57">
        <f t="shared" si="74"/>
        <v>-0.93572101870087021</v>
      </c>
      <c r="M405" s="57">
        <f t="shared" si="75"/>
        <v>-0.22865222441044286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149</v>
      </c>
      <c r="C406" s="51" t="s">
        <v>150</v>
      </c>
      <c r="D406" s="56">
        <v>0</v>
      </c>
      <c r="E406" s="56">
        <v>13817.61</v>
      </c>
      <c r="F406" s="56">
        <v>1886.09</v>
      </c>
      <c r="G406" s="56">
        <v>5140.47</v>
      </c>
      <c r="H406" s="56">
        <v>0</v>
      </c>
      <c r="I406" s="56">
        <f t="shared" si="71"/>
        <v>5140.47</v>
      </c>
      <c r="J406" s="56">
        <f t="shared" si="72"/>
        <v>8677.14</v>
      </c>
      <c r="K406" s="57">
        <f t="shared" si="73"/>
        <v>0.62797690772861581</v>
      </c>
      <c r="L406" s="57">
        <f t="shared" si="74"/>
        <v>-0.86350099619253984</v>
      </c>
      <c r="M406" s="57">
        <f t="shared" si="75"/>
        <v>0.48809236908553649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151</v>
      </c>
      <c r="C407" s="51" t="s">
        <v>152</v>
      </c>
      <c r="D407" s="56">
        <v>9130.3700000000008</v>
      </c>
      <c r="E407" s="56">
        <v>223850.75</v>
      </c>
      <c r="F407" s="56">
        <v>23605.75</v>
      </c>
      <c r="G407" s="56">
        <v>71490.31</v>
      </c>
      <c r="H407" s="56">
        <v>0</v>
      </c>
      <c r="I407" s="56">
        <f t="shared" si="71"/>
        <v>71490.31</v>
      </c>
      <c r="J407" s="56">
        <f t="shared" si="72"/>
        <v>152360.44</v>
      </c>
      <c r="K407" s="57">
        <f t="shared" si="73"/>
        <v>0.68063403852790305</v>
      </c>
      <c r="L407" s="57">
        <f t="shared" si="74"/>
        <v>-0.89454692468084207</v>
      </c>
      <c r="M407" s="57">
        <f t="shared" si="75"/>
        <v>0.27746384588838763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167</v>
      </c>
      <c r="C408" s="51" t="s">
        <v>168</v>
      </c>
      <c r="D408" s="56">
        <v>-10336.219999999999</v>
      </c>
      <c r="E408" s="56">
        <v>59209.889999999992</v>
      </c>
      <c r="F408" s="56">
        <v>1572.59</v>
      </c>
      <c r="G408" s="56">
        <v>4775.8900000000003</v>
      </c>
      <c r="H408" s="56">
        <v>0</v>
      </c>
      <c r="I408" s="56">
        <f t="shared" si="71"/>
        <v>4775.8900000000003</v>
      </c>
      <c r="J408" s="56">
        <f t="shared" si="72"/>
        <v>54433.999999999993</v>
      </c>
      <c r="K408" s="57">
        <f t="shared" si="73"/>
        <v>0.91933965761463166</v>
      </c>
      <c r="L408" s="57">
        <f t="shared" si="74"/>
        <v>-0.97344041679523474</v>
      </c>
      <c r="M408" s="57">
        <f t="shared" si="75"/>
        <v>-0.67735863045852629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169</v>
      </c>
      <c r="C409" s="51" t="s">
        <v>170</v>
      </c>
      <c r="D409" s="56">
        <v>26205600.219999999</v>
      </c>
      <c r="E409" s="56">
        <v>3519850.32</v>
      </c>
      <c r="F409" s="56">
        <v>0</v>
      </c>
      <c r="G409" s="56">
        <v>28733.33</v>
      </c>
      <c r="H409" s="56">
        <v>108510.36</v>
      </c>
      <c r="I409" s="56">
        <f t="shared" si="71"/>
        <v>137243.69</v>
      </c>
      <c r="J409" s="56">
        <f t="shared" si="72"/>
        <v>3382606.63</v>
      </c>
      <c r="K409" s="57">
        <f t="shared" si="73"/>
        <v>0.96100865732267848</v>
      </c>
      <c r="L409" s="57">
        <f t="shared" si="74"/>
        <v>-1</v>
      </c>
      <c r="M409" s="57">
        <f t="shared" si="75"/>
        <v>-0.96734710014600855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253</v>
      </c>
      <c r="C410" s="51" t="s">
        <v>254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71"/>
        <v>0</v>
      </c>
      <c r="J410" s="56">
        <f t="shared" si="72"/>
        <v>0</v>
      </c>
      <c r="K410" s="57" t="str">
        <f t="shared" si="73"/>
        <v>NA</v>
      </c>
      <c r="L410" s="57" t="str">
        <f t="shared" si="74"/>
        <v>NA</v>
      </c>
      <c r="M410" s="57" t="str">
        <f t="shared" si="75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183</v>
      </c>
      <c r="C411" s="51" t="s">
        <v>184</v>
      </c>
      <c r="D411" s="56">
        <v>107520</v>
      </c>
      <c r="E411" s="56">
        <v>144220</v>
      </c>
      <c r="F411" s="56">
        <v>0</v>
      </c>
      <c r="G411" s="56">
        <v>0</v>
      </c>
      <c r="H411" s="56">
        <v>0</v>
      </c>
      <c r="I411" s="56">
        <f t="shared" si="71"/>
        <v>0</v>
      </c>
      <c r="J411" s="56">
        <f t="shared" si="72"/>
        <v>144220</v>
      </c>
      <c r="K411" s="57">
        <f t="shared" si="73"/>
        <v>1</v>
      </c>
      <c r="L411" s="57">
        <f t="shared" si="74"/>
        <v>-1</v>
      </c>
      <c r="M411" s="57">
        <f t="shared" si="75"/>
        <v>-1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185</v>
      </c>
      <c r="C412" s="51" t="s">
        <v>186</v>
      </c>
      <c r="D412" s="56">
        <v>118200</v>
      </c>
      <c r="E412" s="56">
        <v>122400</v>
      </c>
      <c r="F412" s="56">
        <v>0</v>
      </c>
      <c r="G412" s="56">
        <v>0</v>
      </c>
      <c r="H412" s="56">
        <v>0</v>
      </c>
      <c r="I412" s="56">
        <f t="shared" si="71"/>
        <v>0</v>
      </c>
      <c r="J412" s="56">
        <f t="shared" si="72"/>
        <v>122400</v>
      </c>
      <c r="K412" s="57">
        <f t="shared" si="73"/>
        <v>1</v>
      </c>
      <c r="L412" s="57">
        <f t="shared" si="74"/>
        <v>-1</v>
      </c>
      <c r="M412" s="57">
        <f t="shared" si="75"/>
        <v>-1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193</v>
      </c>
      <c r="C413" s="51" t="s">
        <v>194</v>
      </c>
      <c r="D413" s="56">
        <v>17500</v>
      </c>
      <c r="E413" s="56">
        <v>112500</v>
      </c>
      <c r="F413" s="56">
        <v>603.34</v>
      </c>
      <c r="G413" s="56">
        <v>1110.54</v>
      </c>
      <c r="H413" s="56">
        <v>0</v>
      </c>
      <c r="I413" s="56">
        <f t="shared" si="71"/>
        <v>1110.54</v>
      </c>
      <c r="J413" s="56">
        <f t="shared" si="72"/>
        <v>111389.46</v>
      </c>
      <c r="K413" s="57">
        <f t="shared" si="73"/>
        <v>0.99012853333333339</v>
      </c>
      <c r="L413" s="57">
        <f t="shared" si="74"/>
        <v>-0.99463697777777782</v>
      </c>
      <c r="M413" s="57">
        <f t="shared" si="75"/>
        <v>-0.96051413333333335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201</v>
      </c>
      <c r="C414" s="51" t="s">
        <v>202</v>
      </c>
      <c r="D414" s="56">
        <v>19165.61</v>
      </c>
      <c r="E414" s="56">
        <v>131709.21</v>
      </c>
      <c r="F414" s="56">
        <v>4721.78</v>
      </c>
      <c r="G414" s="56">
        <v>18757.22</v>
      </c>
      <c r="H414" s="56">
        <v>8143.75</v>
      </c>
      <c r="I414" s="56">
        <f t="shared" si="71"/>
        <v>26900.97</v>
      </c>
      <c r="J414" s="56">
        <f t="shared" si="72"/>
        <v>104808.23999999999</v>
      </c>
      <c r="K414" s="57">
        <f t="shared" si="73"/>
        <v>0.79575482990141688</v>
      </c>
      <c r="L414" s="57">
        <f t="shared" si="74"/>
        <v>-0.96414996339284098</v>
      </c>
      <c r="M414" s="57">
        <f t="shared" si="75"/>
        <v>-0.43034446869736742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205</v>
      </c>
      <c r="C415" s="51" t="s">
        <v>206</v>
      </c>
      <c r="D415" s="56">
        <v>0</v>
      </c>
      <c r="E415" s="56">
        <v>7100</v>
      </c>
      <c r="F415" s="56">
        <v>0</v>
      </c>
      <c r="G415" s="56">
        <v>508.99</v>
      </c>
      <c r="H415" s="56">
        <v>849.95</v>
      </c>
      <c r="I415" s="56">
        <f t="shared" si="71"/>
        <v>1358.94</v>
      </c>
      <c r="J415" s="56">
        <f t="shared" si="72"/>
        <v>5741.0599999999995</v>
      </c>
      <c r="K415" s="57">
        <f t="shared" si="73"/>
        <v>0.80859999999999987</v>
      </c>
      <c r="L415" s="57">
        <f t="shared" si="74"/>
        <v>-1</v>
      </c>
      <c r="M415" s="57">
        <f t="shared" si="75"/>
        <v>-0.71324507042253515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209</v>
      </c>
      <c r="C416" s="51" t="s">
        <v>210</v>
      </c>
      <c r="D416" s="56">
        <v>45000</v>
      </c>
      <c r="E416" s="56">
        <v>89797.65</v>
      </c>
      <c r="F416" s="56">
        <v>858.96</v>
      </c>
      <c r="G416" s="56">
        <v>858.96</v>
      </c>
      <c r="H416" s="56">
        <v>5285.6</v>
      </c>
      <c r="I416" s="56">
        <f t="shared" si="71"/>
        <v>6144.56</v>
      </c>
      <c r="J416" s="56">
        <f t="shared" si="72"/>
        <v>83653.09</v>
      </c>
      <c r="K416" s="57">
        <f t="shared" si="73"/>
        <v>0.93157326500192383</v>
      </c>
      <c r="L416" s="57">
        <f t="shared" si="74"/>
        <v>-0.99043449355300495</v>
      </c>
      <c r="M416" s="57">
        <f t="shared" si="75"/>
        <v>-0.96173797421202001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213</v>
      </c>
      <c r="C417" s="51" t="s">
        <v>214</v>
      </c>
      <c r="D417" s="56">
        <v>7500</v>
      </c>
      <c r="E417" s="56">
        <v>154470</v>
      </c>
      <c r="F417" s="56">
        <v>0</v>
      </c>
      <c r="G417" s="56">
        <v>0</v>
      </c>
      <c r="H417" s="56">
        <v>0</v>
      </c>
      <c r="I417" s="56">
        <f t="shared" si="71"/>
        <v>0</v>
      </c>
      <c r="J417" s="56">
        <f t="shared" si="72"/>
        <v>154470</v>
      </c>
      <c r="K417" s="57">
        <f t="shared" si="73"/>
        <v>1</v>
      </c>
      <c r="L417" s="57">
        <f t="shared" si="74"/>
        <v>-1</v>
      </c>
      <c r="M417" s="57">
        <f t="shared" si="75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227</v>
      </c>
      <c r="C418" s="51" t="s">
        <v>228</v>
      </c>
      <c r="D418" s="56">
        <v>0</v>
      </c>
      <c r="E418" s="56">
        <v>50000</v>
      </c>
      <c r="F418" s="56">
        <v>0</v>
      </c>
      <c r="G418" s="56">
        <v>0</v>
      </c>
      <c r="H418" s="56">
        <v>0</v>
      </c>
      <c r="I418" s="56">
        <f t="shared" si="71"/>
        <v>0</v>
      </c>
      <c r="J418" s="56">
        <f t="shared" si="72"/>
        <v>50000</v>
      </c>
      <c r="K418" s="57">
        <f t="shared" si="73"/>
        <v>1</v>
      </c>
      <c r="L418" s="57">
        <f t="shared" si="74"/>
        <v>-1</v>
      </c>
      <c r="M418" s="57">
        <f t="shared" si="75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229</v>
      </c>
      <c r="C419" s="51" t="s">
        <v>230</v>
      </c>
      <c r="D419" s="56">
        <v>11566415</v>
      </c>
      <c r="E419" s="56">
        <v>-81.39</v>
      </c>
      <c r="F419" s="56">
        <v>0</v>
      </c>
      <c r="G419" s="56">
        <v>0</v>
      </c>
      <c r="H419" s="56">
        <v>0</v>
      </c>
      <c r="I419" s="56">
        <f t="shared" si="71"/>
        <v>0</v>
      </c>
      <c r="J419" s="56">
        <f t="shared" si="72"/>
        <v>-81.39</v>
      </c>
      <c r="K419" s="57">
        <f t="shared" si="73"/>
        <v>1</v>
      </c>
      <c r="L419" s="57">
        <f t="shared" si="74"/>
        <v>-1</v>
      </c>
      <c r="M419" s="57">
        <f t="shared" si="75"/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231</v>
      </c>
      <c r="C420" s="51" t="s">
        <v>232</v>
      </c>
      <c r="D420" s="56">
        <v>17550</v>
      </c>
      <c r="E420" s="56">
        <v>61540</v>
      </c>
      <c r="F420" s="56">
        <v>0</v>
      </c>
      <c r="G420" s="56">
        <v>0</v>
      </c>
      <c r="H420" s="56">
        <v>0</v>
      </c>
      <c r="I420" s="56">
        <f t="shared" si="71"/>
        <v>0</v>
      </c>
      <c r="J420" s="56">
        <f t="shared" si="72"/>
        <v>61540</v>
      </c>
      <c r="K420" s="57">
        <f t="shared" si="73"/>
        <v>1</v>
      </c>
      <c r="L420" s="57">
        <f t="shared" si="74"/>
        <v>-1</v>
      </c>
      <c r="M420" s="57">
        <f t="shared" si="75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233</v>
      </c>
      <c r="C421" s="51" t="s">
        <v>234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71"/>
        <v>0</v>
      </c>
      <c r="J421" s="56">
        <f t="shared" si="72"/>
        <v>0</v>
      </c>
      <c r="K421" s="57" t="str">
        <f t="shared" si="73"/>
        <v>NA</v>
      </c>
      <c r="L421" s="57" t="str">
        <f t="shared" si="74"/>
        <v>NA</v>
      </c>
      <c r="M421" s="57" t="str">
        <f t="shared" si="75"/>
        <v>NA</v>
      </c>
      <c r="R421" s="53"/>
      <c r="S421" s="53"/>
      <c r="T421" s="53"/>
      <c r="U421" s="53"/>
      <c r="V421" s="53"/>
    </row>
    <row r="422" spans="1:22" s="51" customFormat="1" x14ac:dyDescent="0.2">
      <c r="A422" s="63" t="s">
        <v>411</v>
      </c>
      <c r="B422" s="63"/>
      <c r="C422" s="63"/>
      <c r="D422" s="64">
        <v>80303573.890000001</v>
      </c>
      <c r="E422" s="64">
        <v>8032788.2599999998</v>
      </c>
      <c r="F422" s="64">
        <v>182621.88999999998</v>
      </c>
      <c r="G422" s="64">
        <v>543934.84</v>
      </c>
      <c r="H422" s="64">
        <v>122789.66</v>
      </c>
      <c r="I422" s="64">
        <f t="shared" si="71"/>
        <v>666724.5</v>
      </c>
      <c r="J422" s="64">
        <f t="shared" si="72"/>
        <v>7366063.7599999998</v>
      </c>
      <c r="K422" s="65">
        <f t="shared" si="73"/>
        <v>0.91699961726614709</v>
      </c>
      <c r="L422" s="65">
        <f t="shared" si="74"/>
        <v>-0.9772654420745307</v>
      </c>
      <c r="M422" s="65">
        <f t="shared" si="75"/>
        <v>-0.72914269745733351</v>
      </c>
      <c r="R422" s="53"/>
      <c r="S422" s="53"/>
      <c r="T422" s="53"/>
      <c r="U422" s="53"/>
      <c r="V422" s="53"/>
    </row>
    <row r="423" spans="1:22" s="51" customFormat="1" x14ac:dyDescent="0.2">
      <c r="A423" s="51" t="s">
        <v>412</v>
      </c>
      <c r="B423" s="51" t="s">
        <v>109</v>
      </c>
      <c r="C423" s="51" t="s">
        <v>110</v>
      </c>
      <c r="D423" s="56">
        <v>-38376</v>
      </c>
      <c r="E423" s="56">
        <v>-38376</v>
      </c>
      <c r="F423" s="56">
        <v>0</v>
      </c>
      <c r="G423" s="56">
        <v>0</v>
      </c>
      <c r="H423" s="56">
        <v>0</v>
      </c>
      <c r="I423" s="56">
        <f t="shared" si="71"/>
        <v>0</v>
      </c>
      <c r="J423" s="56">
        <f t="shared" si="72"/>
        <v>-38376</v>
      </c>
      <c r="K423" s="57">
        <f t="shared" si="73"/>
        <v>1</v>
      </c>
      <c r="L423" s="57">
        <f t="shared" si="74"/>
        <v>-1</v>
      </c>
      <c r="M423" s="57">
        <f t="shared" si="75"/>
        <v>-1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117</v>
      </c>
      <c r="C424" s="51" t="s">
        <v>118</v>
      </c>
      <c r="D424" s="56">
        <v>-19166.82</v>
      </c>
      <c r="E424" s="56">
        <v>-19166.82</v>
      </c>
      <c r="F424" s="56">
        <v>0</v>
      </c>
      <c r="G424" s="56">
        <v>0</v>
      </c>
      <c r="H424" s="56">
        <v>0</v>
      </c>
      <c r="I424" s="56">
        <f t="shared" si="71"/>
        <v>0</v>
      </c>
      <c r="J424" s="56">
        <f t="shared" si="72"/>
        <v>-19166.82</v>
      </c>
      <c r="K424" s="57">
        <f t="shared" si="73"/>
        <v>1</v>
      </c>
      <c r="L424" s="57">
        <f t="shared" si="74"/>
        <v>-1</v>
      </c>
      <c r="M424" s="57">
        <f t="shared" si="75"/>
        <v>-1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243</v>
      </c>
      <c r="C425" s="51" t="s">
        <v>244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71"/>
        <v>0</v>
      </c>
      <c r="J425" s="56">
        <f t="shared" si="72"/>
        <v>0</v>
      </c>
      <c r="K425" s="57" t="str">
        <f t="shared" si="73"/>
        <v>NA</v>
      </c>
      <c r="L425" s="57" t="str">
        <f t="shared" si="74"/>
        <v>NA</v>
      </c>
      <c r="M425" s="57" t="str">
        <f t="shared" si="7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245</v>
      </c>
      <c r="C426" s="51" t="s">
        <v>246</v>
      </c>
      <c r="D426" s="56">
        <v>-45589.26</v>
      </c>
      <c r="E426" s="56">
        <v>-45589.26</v>
      </c>
      <c r="F426" s="56">
        <v>0</v>
      </c>
      <c r="G426" s="56">
        <v>0</v>
      </c>
      <c r="H426" s="56">
        <v>0</v>
      </c>
      <c r="I426" s="56">
        <f t="shared" si="71"/>
        <v>0</v>
      </c>
      <c r="J426" s="56">
        <f t="shared" si="72"/>
        <v>-45589.26</v>
      </c>
      <c r="K426" s="57">
        <f t="shared" si="73"/>
        <v>1</v>
      </c>
      <c r="L426" s="57">
        <f t="shared" si="74"/>
        <v>-1</v>
      </c>
      <c r="M426" s="57">
        <f t="shared" si="75"/>
        <v>-1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137</v>
      </c>
      <c r="C427" s="51" t="s">
        <v>138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71"/>
        <v>0</v>
      </c>
      <c r="J427" s="56">
        <f t="shared" si="72"/>
        <v>0</v>
      </c>
      <c r="K427" s="57" t="str">
        <f t="shared" si="73"/>
        <v>NA</v>
      </c>
      <c r="L427" s="57" t="str">
        <f t="shared" si="74"/>
        <v>NA</v>
      </c>
      <c r="M427" s="57" t="str">
        <f t="shared" si="75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139</v>
      </c>
      <c r="C428" s="51" t="s">
        <v>140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71"/>
        <v>0</v>
      </c>
      <c r="J428" s="56">
        <f t="shared" si="72"/>
        <v>0</v>
      </c>
      <c r="K428" s="57" t="str">
        <f t="shared" si="73"/>
        <v>NA</v>
      </c>
      <c r="L428" s="57" t="str">
        <f t="shared" si="74"/>
        <v>NA</v>
      </c>
      <c r="M428" s="57" t="str">
        <f t="shared" si="75"/>
        <v>NA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141</v>
      </c>
      <c r="C429" s="51" t="s">
        <v>142</v>
      </c>
      <c r="D429" s="56">
        <v>439291.53</v>
      </c>
      <c r="E429" s="56">
        <v>831084.19</v>
      </c>
      <c r="F429" s="56">
        <v>22797.5</v>
      </c>
      <c r="G429" s="56">
        <v>61510</v>
      </c>
      <c r="H429" s="56">
        <v>0</v>
      </c>
      <c r="I429" s="56">
        <f t="shared" si="71"/>
        <v>61510</v>
      </c>
      <c r="J429" s="56">
        <f t="shared" si="72"/>
        <v>769574.19</v>
      </c>
      <c r="K429" s="57">
        <f t="shared" si="73"/>
        <v>0.9259882443438131</v>
      </c>
      <c r="L429" s="57">
        <f t="shared" si="74"/>
        <v>-0.97256896440299268</v>
      </c>
      <c r="M429" s="57">
        <f t="shared" si="75"/>
        <v>-0.70395297737525242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147</v>
      </c>
      <c r="C430" s="51" t="s">
        <v>148</v>
      </c>
      <c r="D430" s="56">
        <v>56150</v>
      </c>
      <c r="E430" s="56">
        <v>56150</v>
      </c>
      <c r="F430" s="56">
        <v>1768.18</v>
      </c>
      <c r="G430" s="56">
        <v>5065.7299999999996</v>
      </c>
      <c r="H430" s="56">
        <v>0</v>
      </c>
      <c r="I430" s="56">
        <f t="shared" si="71"/>
        <v>5065.7299999999996</v>
      </c>
      <c r="J430" s="56">
        <f t="shared" si="72"/>
        <v>51084.270000000004</v>
      </c>
      <c r="K430" s="57">
        <f t="shared" si="73"/>
        <v>0.90978219056099741</v>
      </c>
      <c r="L430" s="57">
        <f t="shared" si="74"/>
        <v>-0.96850970614425647</v>
      </c>
      <c r="M430" s="57">
        <f t="shared" si="75"/>
        <v>-0.63912876224398929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149</v>
      </c>
      <c r="C431" s="51" t="s">
        <v>150</v>
      </c>
      <c r="D431" s="56">
        <v>0</v>
      </c>
      <c r="E431" s="56">
        <v>79.75</v>
      </c>
      <c r="F431" s="56">
        <v>998.11</v>
      </c>
      <c r="G431" s="56">
        <v>2947.54</v>
      </c>
      <c r="H431" s="56">
        <v>0</v>
      </c>
      <c r="I431" s="56">
        <f t="shared" si="71"/>
        <v>2947.54</v>
      </c>
      <c r="J431" s="56">
        <f t="shared" si="72"/>
        <v>-2867.79</v>
      </c>
      <c r="K431" s="57">
        <f t="shared" si="73"/>
        <v>-35.959749216300942</v>
      </c>
      <c r="L431" s="57">
        <f t="shared" si="74"/>
        <v>11.515485893416928</v>
      </c>
      <c r="M431" s="57">
        <f t="shared" si="75"/>
        <v>146.83899686520377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151</v>
      </c>
      <c r="C432" s="51" t="s">
        <v>152</v>
      </c>
      <c r="D432" s="56">
        <v>12562.410000000003</v>
      </c>
      <c r="E432" s="56">
        <v>12562.410000000003</v>
      </c>
      <c r="F432" s="56">
        <v>0</v>
      </c>
      <c r="G432" s="56">
        <v>0</v>
      </c>
      <c r="H432" s="56">
        <v>0</v>
      </c>
      <c r="I432" s="56">
        <f t="shared" si="71"/>
        <v>0</v>
      </c>
      <c r="J432" s="56">
        <f t="shared" si="72"/>
        <v>12562.410000000003</v>
      </c>
      <c r="K432" s="57">
        <f t="shared" si="73"/>
        <v>1</v>
      </c>
      <c r="L432" s="57">
        <f t="shared" si="74"/>
        <v>-1</v>
      </c>
      <c r="M432" s="57">
        <f t="shared" si="75"/>
        <v>-1</v>
      </c>
      <c r="R432" s="53"/>
      <c r="S432" s="53"/>
      <c r="T432" s="53"/>
      <c r="U432" s="53"/>
      <c r="V432" s="53"/>
    </row>
    <row r="433" spans="2:22" s="51" customFormat="1" x14ac:dyDescent="0.2">
      <c r="B433" s="51" t="s">
        <v>167</v>
      </c>
      <c r="C433" s="51" t="s">
        <v>168</v>
      </c>
      <c r="D433" s="56">
        <v>2804.16</v>
      </c>
      <c r="E433" s="56">
        <v>20817.12</v>
      </c>
      <c r="F433" s="56">
        <v>63.04</v>
      </c>
      <c r="G433" s="56">
        <v>129.44999999999999</v>
      </c>
      <c r="H433" s="56">
        <v>0</v>
      </c>
      <c r="I433" s="56">
        <f t="shared" si="71"/>
        <v>129.44999999999999</v>
      </c>
      <c r="J433" s="56">
        <f t="shared" si="72"/>
        <v>20687.669999999998</v>
      </c>
      <c r="K433" s="57">
        <f t="shared" si="73"/>
        <v>0.99378156056169153</v>
      </c>
      <c r="L433" s="57">
        <f t="shared" si="74"/>
        <v>-0.9969717232739207</v>
      </c>
      <c r="M433" s="57">
        <f t="shared" si="75"/>
        <v>-0.97512624224676614</v>
      </c>
      <c r="R433" s="53"/>
      <c r="S433" s="53"/>
      <c r="T433" s="53"/>
      <c r="U433" s="53"/>
      <c r="V433" s="53"/>
    </row>
    <row r="434" spans="2:22" s="51" customFormat="1" x14ac:dyDescent="0.2">
      <c r="B434" s="51" t="s">
        <v>169</v>
      </c>
      <c r="C434" s="51" t="s">
        <v>170</v>
      </c>
      <c r="D434" s="56">
        <v>7742.54</v>
      </c>
      <c r="E434" s="56">
        <v>7742.54</v>
      </c>
      <c r="F434" s="56">
        <v>0</v>
      </c>
      <c r="G434" s="56">
        <v>0</v>
      </c>
      <c r="H434" s="56">
        <v>248.56</v>
      </c>
      <c r="I434" s="56">
        <f t="shared" si="71"/>
        <v>248.56</v>
      </c>
      <c r="J434" s="56">
        <f t="shared" si="72"/>
        <v>7493.98</v>
      </c>
      <c r="K434" s="57">
        <f t="shared" si="73"/>
        <v>0.96789684005507226</v>
      </c>
      <c r="L434" s="57">
        <f t="shared" si="74"/>
        <v>-1</v>
      </c>
      <c r="M434" s="57">
        <f t="shared" si="75"/>
        <v>-1</v>
      </c>
      <c r="R434" s="53"/>
      <c r="S434" s="53"/>
      <c r="T434" s="53"/>
      <c r="U434" s="53"/>
      <c r="V434" s="53"/>
    </row>
    <row r="435" spans="2:22" s="51" customFormat="1" x14ac:dyDescent="0.2">
      <c r="B435" s="51" t="s">
        <v>293</v>
      </c>
      <c r="C435" s="51" t="s">
        <v>294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71"/>
        <v>0</v>
      </c>
      <c r="J435" s="56">
        <f t="shared" si="72"/>
        <v>0</v>
      </c>
      <c r="K435" s="57" t="str">
        <f t="shared" si="73"/>
        <v>NA</v>
      </c>
      <c r="L435" s="57" t="str">
        <f t="shared" si="74"/>
        <v>NA</v>
      </c>
      <c r="M435" s="57" t="str">
        <f t="shared" si="75"/>
        <v>NA</v>
      </c>
      <c r="R435" s="53"/>
      <c r="S435" s="53"/>
      <c r="T435" s="53"/>
      <c r="U435" s="53"/>
      <c r="V435" s="53"/>
    </row>
    <row r="436" spans="2:22" s="51" customFormat="1" x14ac:dyDescent="0.2">
      <c r="B436" s="51" t="s">
        <v>179</v>
      </c>
      <c r="C436" s="51" t="s">
        <v>180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71"/>
        <v>0</v>
      </c>
      <c r="J436" s="56">
        <f t="shared" si="72"/>
        <v>0</v>
      </c>
      <c r="K436" s="57" t="str">
        <f t="shared" si="73"/>
        <v>NA</v>
      </c>
      <c r="L436" s="57" t="str">
        <f t="shared" si="74"/>
        <v>NA</v>
      </c>
      <c r="M436" s="57" t="str">
        <f t="shared" si="75"/>
        <v>NA</v>
      </c>
      <c r="R436" s="53"/>
      <c r="S436" s="53"/>
      <c r="T436" s="53"/>
      <c r="U436" s="53"/>
      <c r="V436" s="53"/>
    </row>
    <row r="437" spans="2:22" s="51" customFormat="1" x14ac:dyDescent="0.2">
      <c r="B437" s="51" t="s">
        <v>183</v>
      </c>
      <c r="C437" s="51" t="s">
        <v>184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71"/>
        <v>0</v>
      </c>
      <c r="J437" s="56">
        <f t="shared" si="72"/>
        <v>0</v>
      </c>
      <c r="K437" s="57" t="str">
        <f t="shared" si="73"/>
        <v>NA</v>
      </c>
      <c r="L437" s="57" t="str">
        <f t="shared" si="74"/>
        <v>NA</v>
      </c>
      <c r="M437" s="57" t="str">
        <f t="shared" si="75"/>
        <v>NA</v>
      </c>
      <c r="R437" s="53"/>
      <c r="S437" s="53"/>
      <c r="T437" s="53"/>
      <c r="U437" s="53"/>
      <c r="V437" s="53"/>
    </row>
    <row r="438" spans="2:22" s="51" customFormat="1" x14ac:dyDescent="0.2">
      <c r="B438" s="51" t="s">
        <v>193</v>
      </c>
      <c r="C438" s="51" t="s">
        <v>194</v>
      </c>
      <c r="D438" s="56">
        <v>10000</v>
      </c>
      <c r="E438" s="56">
        <v>10000</v>
      </c>
      <c r="F438" s="56">
        <v>0</v>
      </c>
      <c r="G438" s="56">
        <v>0</v>
      </c>
      <c r="H438" s="56">
        <v>0</v>
      </c>
      <c r="I438" s="56">
        <f t="shared" si="71"/>
        <v>0</v>
      </c>
      <c r="J438" s="56">
        <f t="shared" si="72"/>
        <v>10000</v>
      </c>
      <c r="K438" s="57">
        <f t="shared" si="73"/>
        <v>1</v>
      </c>
      <c r="L438" s="57">
        <f t="shared" si="74"/>
        <v>-1</v>
      </c>
      <c r="M438" s="57">
        <f t="shared" si="75"/>
        <v>-1</v>
      </c>
      <c r="R438" s="53"/>
      <c r="S438" s="53"/>
      <c r="T438" s="53"/>
      <c r="U438" s="53"/>
      <c r="V438" s="53"/>
    </row>
    <row r="439" spans="2:22" s="51" customFormat="1" x14ac:dyDescent="0.2">
      <c r="B439" s="51" t="s">
        <v>199</v>
      </c>
      <c r="C439" s="51" t="s">
        <v>200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71"/>
        <v>0</v>
      </c>
      <c r="J439" s="56">
        <f t="shared" si="72"/>
        <v>0</v>
      </c>
      <c r="K439" s="57" t="str">
        <f t="shared" si="73"/>
        <v>NA</v>
      </c>
      <c r="L439" s="57" t="str">
        <f t="shared" si="74"/>
        <v>NA</v>
      </c>
      <c r="M439" s="57" t="str">
        <f t="shared" si="75"/>
        <v>NA</v>
      </c>
      <c r="R439" s="53"/>
      <c r="S439" s="53"/>
      <c r="T439" s="53"/>
      <c r="U439" s="53"/>
      <c r="V439" s="53"/>
    </row>
    <row r="440" spans="2:22" s="51" customFormat="1" x14ac:dyDescent="0.2">
      <c r="B440" s="51" t="s">
        <v>201</v>
      </c>
      <c r="C440" s="51" t="s">
        <v>202</v>
      </c>
      <c r="D440" s="56">
        <v>98158.39</v>
      </c>
      <c r="E440" s="56">
        <v>98158.39</v>
      </c>
      <c r="F440" s="56">
        <v>1588.15</v>
      </c>
      <c r="G440" s="56">
        <v>0</v>
      </c>
      <c r="H440" s="56">
        <v>172.25</v>
      </c>
      <c r="I440" s="56">
        <f t="shared" si="71"/>
        <v>172.25</v>
      </c>
      <c r="J440" s="56">
        <f t="shared" si="72"/>
        <v>97986.14</v>
      </c>
      <c r="K440" s="57">
        <f t="shared" si="73"/>
        <v>0.99824518311679722</v>
      </c>
      <c r="L440" s="57">
        <f t="shared" si="74"/>
        <v>-0.98382053739878994</v>
      </c>
      <c r="M440" s="57">
        <f t="shared" si="75"/>
        <v>-1</v>
      </c>
      <c r="R440" s="53"/>
      <c r="S440" s="53"/>
      <c r="T440" s="53"/>
      <c r="U440" s="53"/>
      <c r="V440" s="53"/>
    </row>
    <row r="441" spans="2:22" s="51" customFormat="1" x14ac:dyDescent="0.2">
      <c r="B441" s="51" t="s">
        <v>205</v>
      </c>
      <c r="C441" s="51" t="s">
        <v>206</v>
      </c>
      <c r="D441" s="56">
        <v>-9226</v>
      </c>
      <c r="E441" s="56">
        <v>-9226</v>
      </c>
      <c r="F441" s="56">
        <v>0</v>
      </c>
      <c r="G441" s="56">
        <v>0</v>
      </c>
      <c r="H441" s="56">
        <v>0</v>
      </c>
      <c r="I441" s="56">
        <f t="shared" si="71"/>
        <v>0</v>
      </c>
      <c r="J441" s="56">
        <f t="shared" si="72"/>
        <v>-9226</v>
      </c>
      <c r="K441" s="57">
        <f t="shared" si="73"/>
        <v>1</v>
      </c>
      <c r="L441" s="57">
        <f t="shared" si="74"/>
        <v>-1</v>
      </c>
      <c r="M441" s="57">
        <f t="shared" si="75"/>
        <v>-1</v>
      </c>
      <c r="R441" s="53"/>
      <c r="S441" s="53"/>
      <c r="T441" s="53"/>
      <c r="U441" s="53"/>
      <c r="V441" s="53"/>
    </row>
    <row r="442" spans="2:22" s="51" customFormat="1" x14ac:dyDescent="0.2">
      <c r="B442" s="51" t="s">
        <v>207</v>
      </c>
      <c r="C442" s="51" t="s">
        <v>208</v>
      </c>
      <c r="D442" s="56">
        <v>4840.55</v>
      </c>
      <c r="E442" s="56">
        <v>4840.55</v>
      </c>
      <c r="F442" s="56">
        <v>0</v>
      </c>
      <c r="G442" s="56">
        <v>0</v>
      </c>
      <c r="H442" s="56">
        <v>0</v>
      </c>
      <c r="I442" s="56">
        <f t="shared" si="71"/>
        <v>0</v>
      </c>
      <c r="J442" s="56">
        <f t="shared" si="72"/>
        <v>4840.55</v>
      </c>
      <c r="K442" s="57">
        <f t="shared" si="73"/>
        <v>1</v>
      </c>
      <c r="L442" s="57">
        <f t="shared" si="74"/>
        <v>-1</v>
      </c>
      <c r="M442" s="57">
        <f t="shared" si="75"/>
        <v>-1</v>
      </c>
      <c r="R442" s="53"/>
      <c r="S442" s="53"/>
      <c r="T442" s="53"/>
      <c r="U442" s="53"/>
      <c r="V442" s="53"/>
    </row>
    <row r="443" spans="2:22" s="51" customFormat="1" x14ac:dyDescent="0.2">
      <c r="B443" s="51" t="s">
        <v>209</v>
      </c>
      <c r="C443" s="51" t="s">
        <v>210</v>
      </c>
      <c r="D443" s="56">
        <v>232354.08</v>
      </c>
      <c r="E443" s="56">
        <v>-147180.54</v>
      </c>
      <c r="F443" s="56">
        <v>8866.7999999999993</v>
      </c>
      <c r="G443" s="56">
        <v>159650.87</v>
      </c>
      <c r="H443" s="56">
        <v>4726.5</v>
      </c>
      <c r="I443" s="56">
        <f t="shared" si="71"/>
        <v>164377.37</v>
      </c>
      <c r="J443" s="56">
        <f t="shared" si="72"/>
        <v>-311557.91000000003</v>
      </c>
      <c r="K443" s="57">
        <f t="shared" si="73"/>
        <v>2.1168417373655513</v>
      </c>
      <c r="L443" s="57">
        <f t="shared" si="74"/>
        <v>-1.0602443774156556</v>
      </c>
      <c r="M443" s="57">
        <f t="shared" si="75"/>
        <v>-5.3389124676400836</v>
      </c>
      <c r="R443" s="53"/>
      <c r="S443" s="53"/>
      <c r="T443" s="53"/>
      <c r="U443" s="53"/>
      <c r="V443" s="53"/>
    </row>
    <row r="444" spans="2:22" s="51" customFormat="1" x14ac:dyDescent="0.2">
      <c r="B444" s="51" t="s">
        <v>213</v>
      </c>
      <c r="C444" s="51" t="s">
        <v>214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71"/>
        <v>0</v>
      </c>
      <c r="J444" s="56">
        <f t="shared" si="72"/>
        <v>0</v>
      </c>
      <c r="K444" s="57" t="str">
        <f t="shared" si="73"/>
        <v>NA</v>
      </c>
      <c r="L444" s="57" t="str">
        <f t="shared" si="74"/>
        <v>NA</v>
      </c>
      <c r="M444" s="57" t="str">
        <f t="shared" si="75"/>
        <v>NA</v>
      </c>
      <c r="R444" s="53"/>
      <c r="S444" s="53"/>
      <c r="T444" s="53"/>
      <c r="U444" s="53"/>
      <c r="V444" s="53"/>
    </row>
    <row r="445" spans="2:22" s="51" customFormat="1" x14ac:dyDescent="0.2">
      <c r="B445" s="51" t="s">
        <v>221</v>
      </c>
      <c r="C445" s="51" t="s">
        <v>222</v>
      </c>
      <c r="D445" s="56">
        <v>1705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71"/>
        <v>0</v>
      </c>
      <c r="J445" s="56">
        <f t="shared" si="72"/>
        <v>0</v>
      </c>
      <c r="K445" s="57" t="str">
        <f t="shared" si="73"/>
        <v>NA</v>
      </c>
      <c r="L445" s="57" t="str">
        <f t="shared" si="74"/>
        <v>NA</v>
      </c>
      <c r="M445" s="57" t="str">
        <f t="shared" si="75"/>
        <v>NA</v>
      </c>
      <c r="R445" s="53"/>
      <c r="S445" s="53"/>
      <c r="T445" s="53"/>
      <c r="U445" s="53"/>
      <c r="V445" s="53"/>
    </row>
    <row r="446" spans="2:22" s="51" customFormat="1" x14ac:dyDescent="0.2">
      <c r="B446" s="51" t="s">
        <v>225</v>
      </c>
      <c r="C446" s="51" t="s">
        <v>226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71"/>
        <v>0</v>
      </c>
      <c r="J446" s="56">
        <f t="shared" si="72"/>
        <v>0</v>
      </c>
      <c r="K446" s="57" t="str">
        <f t="shared" si="73"/>
        <v>NA</v>
      </c>
      <c r="L446" s="57" t="str">
        <f t="shared" si="74"/>
        <v>NA</v>
      </c>
      <c r="M446" s="57" t="str">
        <f t="shared" si="75"/>
        <v>NA</v>
      </c>
      <c r="R446" s="53"/>
      <c r="S446" s="53"/>
      <c r="T446" s="53"/>
      <c r="U446" s="53"/>
      <c r="V446" s="53"/>
    </row>
    <row r="447" spans="2:22" s="51" customFormat="1" x14ac:dyDescent="0.2">
      <c r="B447" s="51" t="s">
        <v>231</v>
      </c>
      <c r="C447" s="51" t="s">
        <v>232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71"/>
        <v>0</v>
      </c>
      <c r="J447" s="56">
        <f t="shared" si="72"/>
        <v>0</v>
      </c>
      <c r="K447" s="57" t="str">
        <f t="shared" si="73"/>
        <v>NA</v>
      </c>
      <c r="L447" s="57" t="str">
        <f t="shared" si="74"/>
        <v>NA</v>
      </c>
      <c r="M447" s="57" t="str">
        <f t="shared" si="75"/>
        <v>NA</v>
      </c>
      <c r="R447" s="53"/>
      <c r="S447" s="53"/>
      <c r="T447" s="53"/>
      <c r="U447" s="53"/>
      <c r="V447" s="53"/>
    </row>
    <row r="448" spans="2:22" s="51" customFormat="1" x14ac:dyDescent="0.2">
      <c r="B448" s="51" t="s">
        <v>233</v>
      </c>
      <c r="C448" s="51" t="s">
        <v>234</v>
      </c>
      <c r="D448" s="56">
        <v>-225</v>
      </c>
      <c r="E448" s="56">
        <v>-225</v>
      </c>
      <c r="F448" s="56">
        <v>0</v>
      </c>
      <c r="G448" s="56">
        <v>0</v>
      </c>
      <c r="H448" s="56">
        <v>0</v>
      </c>
      <c r="I448" s="56">
        <f t="shared" si="71"/>
        <v>0</v>
      </c>
      <c r="J448" s="56">
        <f t="shared" si="72"/>
        <v>-225</v>
      </c>
      <c r="K448" s="57">
        <f t="shared" si="73"/>
        <v>1</v>
      </c>
      <c r="L448" s="57">
        <f t="shared" si="74"/>
        <v>-1</v>
      </c>
      <c r="M448" s="57">
        <f t="shared" si="75"/>
        <v>-1</v>
      </c>
      <c r="R448" s="53"/>
      <c r="S448" s="53"/>
      <c r="T448" s="53"/>
      <c r="U448" s="53"/>
      <c r="V448" s="53"/>
    </row>
    <row r="449" spans="1:22" s="51" customFormat="1" x14ac:dyDescent="0.2">
      <c r="A449" s="63" t="s">
        <v>413</v>
      </c>
      <c r="B449" s="63"/>
      <c r="C449" s="63"/>
      <c r="D449" s="64">
        <v>753025.58</v>
      </c>
      <c r="E449" s="64">
        <v>781671.33000000007</v>
      </c>
      <c r="F449" s="64">
        <v>36081.78</v>
      </c>
      <c r="G449" s="64">
        <v>229303.58999999997</v>
      </c>
      <c r="H449" s="64">
        <v>5147.3100000000004</v>
      </c>
      <c r="I449" s="64">
        <f t="shared" si="71"/>
        <v>234450.89999999997</v>
      </c>
      <c r="J449" s="64">
        <f t="shared" si="72"/>
        <v>547220.43000000017</v>
      </c>
      <c r="K449" s="65">
        <f t="shared" si="73"/>
        <v>0.70006460387897318</v>
      </c>
      <c r="L449" s="65">
        <f t="shared" si="74"/>
        <v>-0.95384021568246591</v>
      </c>
      <c r="M449" s="65">
        <f t="shared" si="75"/>
        <v>0.17340156252116831</v>
      </c>
      <c r="R449" s="53"/>
      <c r="S449" s="53"/>
      <c r="T449" s="53"/>
      <c r="U449" s="53"/>
      <c r="V449" s="53"/>
    </row>
    <row r="450" spans="1:22" s="51" customFormat="1" x14ac:dyDescent="0.2">
      <c r="A450" s="51" t="s">
        <v>414</v>
      </c>
      <c r="B450" s="51" t="s">
        <v>119</v>
      </c>
      <c r="C450" s="51" t="s">
        <v>120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71"/>
        <v>0</v>
      </c>
      <c r="J450" s="56">
        <f t="shared" si="72"/>
        <v>0</v>
      </c>
      <c r="K450" s="57" t="str">
        <f t="shared" si="73"/>
        <v>NA</v>
      </c>
      <c r="L450" s="57" t="str">
        <f t="shared" si="74"/>
        <v>NA</v>
      </c>
      <c r="M450" s="57" t="str">
        <f t="shared" si="75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480</v>
      </c>
      <c r="C451" s="51" t="s">
        <v>481</v>
      </c>
      <c r="D451" s="56">
        <v>14969725</v>
      </c>
      <c r="E451" s="56">
        <v>3789797</v>
      </c>
      <c r="F451" s="56">
        <v>0</v>
      </c>
      <c r="G451" s="56">
        <v>0</v>
      </c>
      <c r="H451" s="56">
        <v>0</v>
      </c>
      <c r="I451" s="56">
        <f t="shared" si="71"/>
        <v>0</v>
      </c>
      <c r="J451" s="56">
        <f t="shared" si="72"/>
        <v>3789797</v>
      </c>
      <c r="K451" s="57">
        <f t="shared" si="73"/>
        <v>1</v>
      </c>
      <c r="L451" s="57">
        <f t="shared" si="74"/>
        <v>-1</v>
      </c>
      <c r="M451" s="57">
        <f t="shared" si="75"/>
        <v>-1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137</v>
      </c>
      <c r="C452" s="51" t="s">
        <v>138</v>
      </c>
      <c r="D452" s="56">
        <v>0</v>
      </c>
      <c r="E452" s="56">
        <v>6000</v>
      </c>
      <c r="F452" s="56">
        <v>0</v>
      </c>
      <c r="G452" s="56">
        <v>0</v>
      </c>
      <c r="H452" s="56">
        <v>0</v>
      </c>
      <c r="I452" s="56">
        <f t="shared" si="71"/>
        <v>0</v>
      </c>
      <c r="J452" s="56">
        <f t="shared" si="72"/>
        <v>6000</v>
      </c>
      <c r="K452" s="57">
        <f t="shared" si="73"/>
        <v>1</v>
      </c>
      <c r="L452" s="57">
        <f t="shared" si="74"/>
        <v>-1</v>
      </c>
      <c r="M452" s="57">
        <f t="shared" si="75"/>
        <v>-1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141</v>
      </c>
      <c r="C453" s="51" t="s">
        <v>142</v>
      </c>
      <c r="D453" s="56">
        <v>3150000</v>
      </c>
      <c r="E453" s="56">
        <v>7026274.2199999997</v>
      </c>
      <c r="F453" s="56">
        <v>0</v>
      </c>
      <c r="G453" s="56">
        <v>0</v>
      </c>
      <c r="H453" s="56">
        <v>0</v>
      </c>
      <c r="I453" s="56">
        <f t="shared" si="71"/>
        <v>0</v>
      </c>
      <c r="J453" s="56">
        <f t="shared" si="72"/>
        <v>7026274.2199999997</v>
      </c>
      <c r="K453" s="57">
        <f t="shared" si="73"/>
        <v>1</v>
      </c>
      <c r="L453" s="57">
        <f t="shared" si="74"/>
        <v>-1</v>
      </c>
      <c r="M453" s="57">
        <f t="shared" si="75"/>
        <v>-1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147</v>
      </c>
      <c r="C454" s="51" t="s">
        <v>148</v>
      </c>
      <c r="D454" s="56">
        <v>305000</v>
      </c>
      <c r="E454" s="56">
        <v>158760</v>
      </c>
      <c r="F454" s="56">
        <v>0</v>
      </c>
      <c r="G454" s="56">
        <v>0</v>
      </c>
      <c r="H454" s="56">
        <v>0</v>
      </c>
      <c r="I454" s="56">
        <f t="shared" si="71"/>
        <v>0</v>
      </c>
      <c r="J454" s="56">
        <f t="shared" si="72"/>
        <v>158760</v>
      </c>
      <c r="K454" s="57">
        <f t="shared" si="73"/>
        <v>1</v>
      </c>
      <c r="L454" s="57">
        <f t="shared" si="74"/>
        <v>-1</v>
      </c>
      <c r="M454" s="57">
        <f t="shared" si="75"/>
        <v>-1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149</v>
      </c>
      <c r="C455" s="51" t="s">
        <v>150</v>
      </c>
      <c r="D455" s="56">
        <v>0</v>
      </c>
      <c r="E455" s="56">
        <v>116</v>
      </c>
      <c r="F455" s="56">
        <v>0</v>
      </c>
      <c r="G455" s="56">
        <v>0</v>
      </c>
      <c r="H455" s="56">
        <v>0</v>
      </c>
      <c r="I455" s="56">
        <f t="shared" si="71"/>
        <v>0</v>
      </c>
      <c r="J455" s="56">
        <f t="shared" si="72"/>
        <v>116</v>
      </c>
      <c r="K455" s="57">
        <f t="shared" si="73"/>
        <v>1</v>
      </c>
      <c r="L455" s="57">
        <f t="shared" si="74"/>
        <v>-1</v>
      </c>
      <c r="M455" s="57">
        <f t="shared" si="75"/>
        <v>-1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151</v>
      </c>
      <c r="C456" s="51" t="s">
        <v>152</v>
      </c>
      <c r="D456" s="56">
        <v>283781</v>
      </c>
      <c r="E456" s="56">
        <v>189572</v>
      </c>
      <c r="F456" s="56">
        <v>0</v>
      </c>
      <c r="G456" s="56">
        <v>0</v>
      </c>
      <c r="H456" s="56">
        <v>0</v>
      </c>
      <c r="I456" s="56">
        <f t="shared" si="71"/>
        <v>0</v>
      </c>
      <c r="J456" s="56">
        <f t="shared" si="72"/>
        <v>189572</v>
      </c>
      <c r="K456" s="57">
        <f t="shared" si="73"/>
        <v>1</v>
      </c>
      <c r="L456" s="57">
        <f t="shared" si="74"/>
        <v>-1</v>
      </c>
      <c r="M456" s="57">
        <f t="shared" si="75"/>
        <v>-1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157</v>
      </c>
      <c r="C457" s="51" t="s">
        <v>158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71"/>
        <v>0</v>
      </c>
      <c r="J457" s="56">
        <f t="shared" si="72"/>
        <v>0</v>
      </c>
      <c r="K457" s="57" t="str">
        <f t="shared" si="73"/>
        <v>NA</v>
      </c>
      <c r="L457" s="57" t="str">
        <f t="shared" si="74"/>
        <v>NA</v>
      </c>
      <c r="M457" s="57" t="str">
        <f t="shared" si="75"/>
        <v>NA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167</v>
      </c>
      <c r="C458" s="51" t="s">
        <v>168</v>
      </c>
      <c r="D458" s="56">
        <v>119446</v>
      </c>
      <c r="E458" s="56">
        <v>373053.91000000009</v>
      </c>
      <c r="F458" s="56">
        <v>0</v>
      </c>
      <c r="G458" s="56">
        <v>0</v>
      </c>
      <c r="H458" s="56">
        <v>0</v>
      </c>
      <c r="I458" s="56">
        <f t="shared" si="71"/>
        <v>0</v>
      </c>
      <c r="J458" s="56">
        <f t="shared" si="72"/>
        <v>373053.91000000009</v>
      </c>
      <c r="K458" s="57">
        <f t="shared" si="73"/>
        <v>1</v>
      </c>
      <c r="L458" s="57">
        <f t="shared" si="74"/>
        <v>-1</v>
      </c>
      <c r="M458" s="57">
        <f t="shared" si="75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169</v>
      </c>
      <c r="C459" s="51" t="s">
        <v>170</v>
      </c>
      <c r="D459" s="56">
        <v>26102645</v>
      </c>
      <c r="E459" s="56">
        <v>260399.38</v>
      </c>
      <c r="F459" s="56">
        <v>2627.32</v>
      </c>
      <c r="G459" s="56">
        <v>2627.32</v>
      </c>
      <c r="H459" s="56">
        <v>41665.17</v>
      </c>
      <c r="I459" s="56">
        <f t="shared" si="71"/>
        <v>44292.49</v>
      </c>
      <c r="J459" s="56">
        <f t="shared" si="72"/>
        <v>216106.89</v>
      </c>
      <c r="K459" s="57">
        <f t="shared" si="73"/>
        <v>0.82990554739416045</v>
      </c>
      <c r="L459" s="57">
        <f t="shared" si="74"/>
        <v>-0.98991042144570385</v>
      </c>
      <c r="M459" s="57">
        <f t="shared" si="75"/>
        <v>-0.95964168578281561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201</v>
      </c>
      <c r="C460" s="51" t="s">
        <v>202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71"/>
        <v>0</v>
      </c>
      <c r="J460" s="56">
        <f t="shared" si="72"/>
        <v>0</v>
      </c>
      <c r="K460" s="57" t="str">
        <f t="shared" si="73"/>
        <v>NA</v>
      </c>
      <c r="L460" s="57" t="str">
        <f t="shared" si="74"/>
        <v>NA</v>
      </c>
      <c r="M460" s="57" t="str">
        <f t="shared" si="7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209</v>
      </c>
      <c r="C461" s="51" t="s">
        <v>210</v>
      </c>
      <c r="D461" s="56">
        <v>1293950</v>
      </c>
      <c r="E461" s="56">
        <v>1514708</v>
      </c>
      <c r="F461" s="56">
        <v>0</v>
      </c>
      <c r="G461" s="56">
        <v>0</v>
      </c>
      <c r="H461" s="56">
        <v>0</v>
      </c>
      <c r="I461" s="56">
        <f t="shared" si="71"/>
        <v>0</v>
      </c>
      <c r="J461" s="56">
        <f t="shared" si="72"/>
        <v>1514708</v>
      </c>
      <c r="K461" s="57">
        <f t="shared" si="73"/>
        <v>1</v>
      </c>
      <c r="L461" s="57">
        <f t="shared" si="74"/>
        <v>-1</v>
      </c>
      <c r="M461" s="57">
        <f t="shared" si="75"/>
        <v>-1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482</v>
      </c>
      <c r="C462" s="51" t="s">
        <v>483</v>
      </c>
      <c r="D462" s="56">
        <v>6709293</v>
      </c>
      <c r="E462" s="56">
        <v>7206318</v>
      </c>
      <c r="F462" s="56">
        <v>0</v>
      </c>
      <c r="G462" s="56">
        <v>0</v>
      </c>
      <c r="H462" s="56">
        <v>0</v>
      </c>
      <c r="I462" s="56">
        <f t="shared" si="71"/>
        <v>0</v>
      </c>
      <c r="J462" s="56">
        <f t="shared" si="72"/>
        <v>7206318</v>
      </c>
      <c r="K462" s="57">
        <f t="shared" si="73"/>
        <v>1</v>
      </c>
      <c r="L462" s="57">
        <f t="shared" si="74"/>
        <v>-1</v>
      </c>
      <c r="M462" s="57">
        <f t="shared" si="75"/>
        <v>-1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484</v>
      </c>
      <c r="C463" s="51" t="s">
        <v>485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71"/>
        <v>0</v>
      </c>
      <c r="J463" s="56">
        <f t="shared" si="72"/>
        <v>0</v>
      </c>
      <c r="K463" s="57" t="str">
        <f t="shared" si="73"/>
        <v>NA</v>
      </c>
      <c r="L463" s="57" t="str">
        <f t="shared" si="74"/>
        <v>NA</v>
      </c>
      <c r="M463" s="57" t="str">
        <f t="shared" si="75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225</v>
      </c>
      <c r="C464" s="51" t="s">
        <v>226</v>
      </c>
      <c r="D464" s="56">
        <v>0</v>
      </c>
      <c r="E464" s="56">
        <v>6395</v>
      </c>
      <c r="F464" s="56">
        <v>0</v>
      </c>
      <c r="G464" s="56">
        <v>0</v>
      </c>
      <c r="H464" s="56">
        <v>0</v>
      </c>
      <c r="I464" s="56">
        <f t="shared" si="71"/>
        <v>0</v>
      </c>
      <c r="J464" s="56">
        <f t="shared" si="72"/>
        <v>6395</v>
      </c>
      <c r="K464" s="57">
        <f t="shared" si="73"/>
        <v>1</v>
      </c>
      <c r="L464" s="57">
        <f t="shared" si="74"/>
        <v>-1</v>
      </c>
      <c r="M464" s="57">
        <f t="shared" si="75"/>
        <v>-1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227</v>
      </c>
      <c r="C465" s="51" t="s">
        <v>228</v>
      </c>
      <c r="D465" s="56">
        <v>810801</v>
      </c>
      <c r="E465" s="56">
        <v>2572610</v>
      </c>
      <c r="F465" s="56">
        <v>0</v>
      </c>
      <c r="G465" s="56">
        <v>0</v>
      </c>
      <c r="H465" s="56">
        <v>0</v>
      </c>
      <c r="I465" s="56">
        <f t="shared" si="71"/>
        <v>0</v>
      </c>
      <c r="J465" s="56">
        <f t="shared" si="72"/>
        <v>2572610</v>
      </c>
      <c r="K465" s="57">
        <f t="shared" si="73"/>
        <v>1</v>
      </c>
      <c r="L465" s="57">
        <f t="shared" si="74"/>
        <v>-1</v>
      </c>
      <c r="M465" s="57">
        <f t="shared" si="75"/>
        <v>-1</v>
      </c>
      <c r="R465" s="53"/>
      <c r="S465" s="53"/>
      <c r="T465" s="53"/>
      <c r="U465" s="53"/>
      <c r="V465" s="53"/>
    </row>
    <row r="466" spans="1:22" s="51" customFormat="1" x14ac:dyDescent="0.2">
      <c r="A466" s="63" t="s">
        <v>415</v>
      </c>
      <c r="B466" s="63"/>
      <c r="C466" s="63"/>
      <c r="D466" s="64">
        <v>53744641</v>
      </c>
      <c r="E466" s="64">
        <v>23104003.509999998</v>
      </c>
      <c r="F466" s="64">
        <v>2627.32</v>
      </c>
      <c r="G466" s="64">
        <v>2627.32</v>
      </c>
      <c r="H466" s="64">
        <v>41665.17</v>
      </c>
      <c r="I466" s="64">
        <f t="shared" si="71"/>
        <v>44292.49</v>
      </c>
      <c r="J466" s="64">
        <f t="shared" si="72"/>
        <v>23059711.02</v>
      </c>
      <c r="K466" s="65">
        <f t="shared" si="73"/>
        <v>0.99808290844568015</v>
      </c>
      <c r="L466" s="65">
        <f t="shared" si="74"/>
        <v>-0.99988628291201298</v>
      </c>
      <c r="M466" s="65">
        <f t="shared" si="75"/>
        <v>-0.9995451316480517</v>
      </c>
      <c r="R466" s="53"/>
      <c r="S466" s="53"/>
      <c r="T466" s="53"/>
      <c r="U466" s="53"/>
      <c r="V466" s="53"/>
    </row>
    <row r="467" spans="1:22" s="51" customFormat="1" x14ac:dyDescent="0.2">
      <c r="A467" s="51" t="s">
        <v>416</v>
      </c>
      <c r="B467" s="51" t="s">
        <v>137</v>
      </c>
      <c r="C467" s="51" t="s">
        <v>138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71"/>
        <v>0</v>
      </c>
      <c r="J467" s="56">
        <f t="shared" si="72"/>
        <v>0</v>
      </c>
      <c r="K467" s="57" t="str">
        <f t="shared" si="73"/>
        <v>NA</v>
      </c>
      <c r="L467" s="57" t="str">
        <f t="shared" si="74"/>
        <v>NA</v>
      </c>
      <c r="M467" s="57" t="str">
        <f t="shared" si="75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141</v>
      </c>
      <c r="C468" s="51" t="s">
        <v>142</v>
      </c>
      <c r="D468" s="56">
        <v>0</v>
      </c>
      <c r="E468" s="56">
        <v>500</v>
      </c>
      <c r="F468" s="56">
        <v>455</v>
      </c>
      <c r="G468" s="56">
        <v>455</v>
      </c>
      <c r="H468" s="56">
        <v>0</v>
      </c>
      <c r="I468" s="56">
        <f t="shared" si="71"/>
        <v>455</v>
      </c>
      <c r="J468" s="56">
        <f t="shared" si="72"/>
        <v>45</v>
      </c>
      <c r="K468" s="57">
        <f t="shared" si="73"/>
        <v>0.09</v>
      </c>
      <c r="L468" s="57">
        <f t="shared" si="74"/>
        <v>-0.09</v>
      </c>
      <c r="M468" s="57">
        <f t="shared" si="75"/>
        <v>2.64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147</v>
      </c>
      <c r="C469" s="51" t="s">
        <v>148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71"/>
        <v>0</v>
      </c>
      <c r="J469" s="56">
        <f t="shared" si="72"/>
        <v>0</v>
      </c>
      <c r="K469" s="57" t="str">
        <f t="shared" si="73"/>
        <v>NA</v>
      </c>
      <c r="L469" s="57" t="str">
        <f t="shared" si="74"/>
        <v>NA</v>
      </c>
      <c r="M469" s="57" t="str">
        <f t="shared" si="75"/>
        <v>NA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149</v>
      </c>
      <c r="C470" s="51" t="s">
        <v>150</v>
      </c>
      <c r="D470" s="56">
        <v>0</v>
      </c>
      <c r="E470" s="56">
        <v>0</v>
      </c>
      <c r="F470" s="56">
        <v>6.6</v>
      </c>
      <c r="G470" s="56">
        <v>6.6</v>
      </c>
      <c r="H470" s="56">
        <v>0</v>
      </c>
      <c r="I470" s="56">
        <f t="shared" si="71"/>
        <v>6.6</v>
      </c>
      <c r="J470" s="56">
        <f t="shared" si="72"/>
        <v>-6.6</v>
      </c>
      <c r="K470" s="57" t="str">
        <f t="shared" si="73"/>
        <v>NA</v>
      </c>
      <c r="L470" s="57" t="str">
        <f t="shared" si="74"/>
        <v>NA</v>
      </c>
      <c r="M470" s="57" t="str">
        <f t="shared" si="75"/>
        <v>NA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151</v>
      </c>
      <c r="C471" s="51" t="s">
        <v>152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71"/>
        <v>0</v>
      </c>
      <c r="J471" s="56">
        <f t="shared" si="72"/>
        <v>0</v>
      </c>
      <c r="K471" s="57" t="str">
        <f t="shared" si="73"/>
        <v>NA</v>
      </c>
      <c r="L471" s="57" t="str">
        <f t="shared" si="74"/>
        <v>NA</v>
      </c>
      <c r="M471" s="57" t="str">
        <f t="shared" si="75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167</v>
      </c>
      <c r="C472" s="51" t="s">
        <v>168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71"/>
        <v>0</v>
      </c>
      <c r="J472" s="56">
        <f t="shared" si="72"/>
        <v>0</v>
      </c>
      <c r="K472" s="57" t="str">
        <f t="shared" si="73"/>
        <v>NA</v>
      </c>
      <c r="L472" s="57" t="str">
        <f t="shared" si="74"/>
        <v>NA</v>
      </c>
      <c r="M472" s="57" t="str">
        <f t="shared" si="75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169</v>
      </c>
      <c r="C473" s="51" t="s">
        <v>170</v>
      </c>
      <c r="D473" s="56">
        <v>1990917.72</v>
      </c>
      <c r="E473" s="56">
        <v>1990917.72</v>
      </c>
      <c r="F473" s="56">
        <v>0</v>
      </c>
      <c r="G473" s="56">
        <v>3824</v>
      </c>
      <c r="H473" s="56">
        <v>446576</v>
      </c>
      <c r="I473" s="56">
        <f t="shared" si="71"/>
        <v>450400</v>
      </c>
      <c r="J473" s="56">
        <f t="shared" si="72"/>
        <v>1540517.72</v>
      </c>
      <c r="K473" s="57">
        <f t="shared" si="73"/>
        <v>0.77377267002274708</v>
      </c>
      <c r="L473" s="57">
        <f t="shared" si="74"/>
        <v>-1</v>
      </c>
      <c r="M473" s="57">
        <f t="shared" si="75"/>
        <v>-0.99231711092510644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271</v>
      </c>
      <c r="C474" s="51" t="s">
        <v>272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71"/>
        <v>0</v>
      </c>
      <c r="J474" s="56">
        <f t="shared" si="72"/>
        <v>0</v>
      </c>
      <c r="K474" s="57" t="str">
        <f t="shared" si="73"/>
        <v>NA</v>
      </c>
      <c r="L474" s="57" t="str">
        <f t="shared" si="74"/>
        <v>NA</v>
      </c>
      <c r="M474" s="57" t="str">
        <f t="shared" si="75"/>
        <v>NA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486</v>
      </c>
      <c r="C475" s="51" t="s">
        <v>487</v>
      </c>
      <c r="D475" s="56">
        <v>30000</v>
      </c>
      <c r="E475" s="56">
        <v>30000</v>
      </c>
      <c r="F475" s="56">
        <v>0</v>
      </c>
      <c r="G475" s="56">
        <v>0</v>
      </c>
      <c r="H475" s="56">
        <v>0</v>
      </c>
      <c r="I475" s="56">
        <f t="shared" si="71"/>
        <v>0</v>
      </c>
      <c r="J475" s="56">
        <f t="shared" si="72"/>
        <v>30000</v>
      </c>
      <c r="K475" s="57">
        <f t="shared" si="73"/>
        <v>1</v>
      </c>
      <c r="L475" s="57">
        <f t="shared" si="74"/>
        <v>-1</v>
      </c>
      <c r="M475" s="57">
        <f t="shared" si="75"/>
        <v>-1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247</v>
      </c>
      <c r="C476" s="51" t="s">
        <v>248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71"/>
        <v>0</v>
      </c>
      <c r="J476" s="56">
        <f t="shared" si="72"/>
        <v>0</v>
      </c>
      <c r="K476" s="57" t="str">
        <f t="shared" si="73"/>
        <v>NA</v>
      </c>
      <c r="L476" s="57" t="str">
        <f t="shared" si="74"/>
        <v>NA</v>
      </c>
      <c r="M476" s="57" t="str">
        <f t="shared" si="75"/>
        <v>NA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488</v>
      </c>
      <c r="C477" s="51" t="s">
        <v>489</v>
      </c>
      <c r="D477" s="56">
        <v>55000</v>
      </c>
      <c r="E477" s="56">
        <v>55000</v>
      </c>
      <c r="F477" s="56">
        <v>0</v>
      </c>
      <c r="G477" s="56">
        <v>0</v>
      </c>
      <c r="H477" s="56">
        <v>0</v>
      </c>
      <c r="I477" s="56">
        <f t="shared" si="71"/>
        <v>0</v>
      </c>
      <c r="J477" s="56">
        <f t="shared" si="72"/>
        <v>55000</v>
      </c>
      <c r="K477" s="57">
        <f t="shared" si="73"/>
        <v>1</v>
      </c>
      <c r="L477" s="57">
        <f t="shared" si="74"/>
        <v>-1</v>
      </c>
      <c r="M477" s="57">
        <f t="shared" si="75"/>
        <v>-1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490</v>
      </c>
      <c r="C478" s="51" t="s">
        <v>491</v>
      </c>
      <c r="D478" s="56">
        <v>40000</v>
      </c>
      <c r="E478" s="56">
        <v>40000</v>
      </c>
      <c r="F478" s="56">
        <v>811.1</v>
      </c>
      <c r="G478" s="56">
        <v>1589.1</v>
      </c>
      <c r="H478" s="56">
        <v>1206.5</v>
      </c>
      <c r="I478" s="56">
        <f t="shared" si="71"/>
        <v>2795.6</v>
      </c>
      <c r="J478" s="56">
        <f t="shared" si="72"/>
        <v>37204.400000000001</v>
      </c>
      <c r="K478" s="57">
        <f t="shared" si="73"/>
        <v>0.93010999999999999</v>
      </c>
      <c r="L478" s="57">
        <f t="shared" si="74"/>
        <v>-0.97972250000000005</v>
      </c>
      <c r="M478" s="57">
        <f t="shared" si="75"/>
        <v>-0.84109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417</v>
      </c>
      <c r="C479" s="51" t="s">
        <v>418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71"/>
        <v>0</v>
      </c>
      <c r="J479" s="56">
        <f t="shared" si="72"/>
        <v>0</v>
      </c>
      <c r="K479" s="57" t="str">
        <f t="shared" si="73"/>
        <v>NA</v>
      </c>
      <c r="L479" s="57" t="str">
        <f t="shared" si="74"/>
        <v>NA</v>
      </c>
      <c r="M479" s="57" t="str">
        <f t="shared" si="75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179</v>
      </c>
      <c r="C480" s="51" t="s">
        <v>180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71"/>
        <v>0</v>
      </c>
      <c r="J480" s="56">
        <f t="shared" si="72"/>
        <v>0</v>
      </c>
      <c r="K480" s="57" t="str">
        <f t="shared" si="73"/>
        <v>NA</v>
      </c>
      <c r="L480" s="57" t="str">
        <f t="shared" si="74"/>
        <v>NA</v>
      </c>
      <c r="M480" s="57" t="str">
        <f t="shared" si="75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255</v>
      </c>
      <c r="C481" s="51" t="s">
        <v>256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71"/>
        <v>0</v>
      </c>
      <c r="J481" s="56">
        <f t="shared" si="72"/>
        <v>0</v>
      </c>
      <c r="K481" s="57" t="str">
        <f t="shared" si="73"/>
        <v>NA</v>
      </c>
      <c r="L481" s="57" t="str">
        <f t="shared" si="74"/>
        <v>NA</v>
      </c>
      <c r="M481" s="57" t="str">
        <f t="shared" si="75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193</v>
      </c>
      <c r="C482" s="51" t="s">
        <v>194</v>
      </c>
      <c r="D482" s="56">
        <v>20000</v>
      </c>
      <c r="E482" s="56">
        <v>20000</v>
      </c>
      <c r="F482" s="56">
        <v>2548.9</v>
      </c>
      <c r="G482" s="56">
        <v>3980.36</v>
      </c>
      <c r="H482" s="56">
        <v>0</v>
      </c>
      <c r="I482" s="56">
        <f t="shared" si="71"/>
        <v>3980.36</v>
      </c>
      <c r="J482" s="56">
        <f t="shared" si="72"/>
        <v>16019.64</v>
      </c>
      <c r="K482" s="57">
        <f t="shared" si="73"/>
        <v>0.80098199999999997</v>
      </c>
      <c r="L482" s="57">
        <f t="shared" si="74"/>
        <v>-0.87255499999999997</v>
      </c>
      <c r="M482" s="57">
        <f t="shared" si="75"/>
        <v>-0.20392799999999997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492</v>
      </c>
      <c r="C483" s="51" t="s">
        <v>493</v>
      </c>
      <c r="D483" s="56">
        <v>50000</v>
      </c>
      <c r="E483" s="56">
        <v>50000</v>
      </c>
      <c r="F483" s="56">
        <v>0</v>
      </c>
      <c r="G483" s="56">
        <v>2965.88</v>
      </c>
      <c r="H483" s="56">
        <v>0</v>
      </c>
      <c r="I483" s="56">
        <f t="shared" si="71"/>
        <v>2965.88</v>
      </c>
      <c r="J483" s="56">
        <f t="shared" si="72"/>
        <v>47034.12</v>
      </c>
      <c r="K483" s="57">
        <f t="shared" si="73"/>
        <v>0.94068240000000003</v>
      </c>
      <c r="L483" s="57">
        <f t="shared" si="74"/>
        <v>-1</v>
      </c>
      <c r="M483" s="57">
        <f t="shared" si="75"/>
        <v>-0.7627295999999999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494</v>
      </c>
      <c r="C484" s="51" t="s">
        <v>495</v>
      </c>
      <c r="D484" s="56">
        <v>50000</v>
      </c>
      <c r="E484" s="56">
        <v>50000</v>
      </c>
      <c r="F484" s="56">
        <v>612.23</v>
      </c>
      <c r="G484" s="56">
        <v>8599.75</v>
      </c>
      <c r="H484" s="56">
        <v>37175.800000000003</v>
      </c>
      <c r="I484" s="56">
        <f t="shared" si="71"/>
        <v>45775.55</v>
      </c>
      <c r="J484" s="56">
        <f t="shared" si="72"/>
        <v>4224.4499999999971</v>
      </c>
      <c r="K484" s="57">
        <f t="shared" si="73"/>
        <v>8.4488999999999939E-2</v>
      </c>
      <c r="L484" s="57">
        <f t="shared" si="74"/>
        <v>-0.98775539999999995</v>
      </c>
      <c r="M484" s="57">
        <f t="shared" si="75"/>
        <v>-0.31202000000000002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201</v>
      </c>
      <c r="C485" s="51" t="s">
        <v>202</v>
      </c>
      <c r="D485" s="56">
        <v>126082.28</v>
      </c>
      <c r="E485" s="56">
        <v>126082.28</v>
      </c>
      <c r="F485" s="56">
        <v>5171.47</v>
      </c>
      <c r="G485" s="56">
        <v>7337.21</v>
      </c>
      <c r="H485" s="56">
        <v>71762.83</v>
      </c>
      <c r="I485" s="56">
        <f t="shared" si="71"/>
        <v>79100.040000000008</v>
      </c>
      <c r="J485" s="56">
        <f t="shared" si="72"/>
        <v>46982.239999999991</v>
      </c>
      <c r="K485" s="57">
        <f t="shared" si="73"/>
        <v>0.37263158629428333</v>
      </c>
      <c r="L485" s="57">
        <f t="shared" si="74"/>
        <v>-0.95898337181085236</v>
      </c>
      <c r="M485" s="57">
        <f t="shared" si="75"/>
        <v>-0.7672247043755871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496</v>
      </c>
      <c r="C486" s="51" t="s">
        <v>497</v>
      </c>
      <c r="D486" s="56">
        <v>70000</v>
      </c>
      <c r="E486" s="56">
        <v>70000</v>
      </c>
      <c r="F486" s="56">
        <v>259.88</v>
      </c>
      <c r="G486" s="56">
        <v>1193.3699999999999</v>
      </c>
      <c r="H486" s="56">
        <v>14020.39</v>
      </c>
      <c r="I486" s="56">
        <f t="shared" si="71"/>
        <v>15213.759999999998</v>
      </c>
      <c r="J486" s="56">
        <f t="shared" si="72"/>
        <v>54786.240000000005</v>
      </c>
      <c r="K486" s="57">
        <f t="shared" si="73"/>
        <v>0.78266057142857148</v>
      </c>
      <c r="L486" s="57">
        <f t="shared" si="74"/>
        <v>-0.99628742857142849</v>
      </c>
      <c r="M486" s="57">
        <f t="shared" si="75"/>
        <v>-0.93180742857142862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498</v>
      </c>
      <c r="C487" s="51" t="s">
        <v>499</v>
      </c>
      <c r="D487" s="56">
        <v>900000</v>
      </c>
      <c r="E487" s="56">
        <v>900000</v>
      </c>
      <c r="F487" s="56">
        <v>441451.4</v>
      </c>
      <c r="G487" s="56">
        <v>544707</v>
      </c>
      <c r="H487" s="56">
        <v>152559.95000000001</v>
      </c>
      <c r="I487" s="56">
        <f t="shared" si="71"/>
        <v>697266.95</v>
      </c>
      <c r="J487" s="56">
        <f t="shared" si="72"/>
        <v>202733.05000000005</v>
      </c>
      <c r="K487" s="57">
        <f t="shared" si="73"/>
        <v>0.2252589444444445</v>
      </c>
      <c r="L487" s="57">
        <f t="shared" si="74"/>
        <v>-0.50949844444444436</v>
      </c>
      <c r="M487" s="57">
        <f t="shared" si="75"/>
        <v>1.42092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500</v>
      </c>
      <c r="C488" s="51" t="s">
        <v>501</v>
      </c>
      <c r="D488" s="56">
        <v>900000</v>
      </c>
      <c r="E488" s="56">
        <v>900000</v>
      </c>
      <c r="F488" s="56">
        <v>38748.68</v>
      </c>
      <c r="G488" s="56">
        <v>181155.43</v>
      </c>
      <c r="H488" s="56">
        <v>178935.81</v>
      </c>
      <c r="I488" s="56">
        <f t="shared" si="71"/>
        <v>360091.24</v>
      </c>
      <c r="J488" s="56">
        <f t="shared" si="72"/>
        <v>539908.76</v>
      </c>
      <c r="K488" s="57">
        <f t="shared" si="73"/>
        <v>0.59989862222222223</v>
      </c>
      <c r="L488" s="57">
        <f t="shared" si="74"/>
        <v>-0.95694591111111105</v>
      </c>
      <c r="M488" s="57">
        <f t="shared" si="75"/>
        <v>-0.19486475555555557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227</v>
      </c>
      <c r="C489" s="51" t="s">
        <v>228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71"/>
        <v>0</v>
      </c>
      <c r="J489" s="56">
        <f t="shared" si="72"/>
        <v>0</v>
      </c>
      <c r="K489" s="57" t="str">
        <f t="shared" si="73"/>
        <v>NA</v>
      </c>
      <c r="L489" s="57" t="str">
        <f t="shared" si="74"/>
        <v>NA</v>
      </c>
      <c r="M489" s="57" t="str">
        <f t="shared" si="75"/>
        <v>NA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231</v>
      </c>
      <c r="C490" s="51" t="s">
        <v>232</v>
      </c>
      <c r="D490" s="56">
        <v>70000</v>
      </c>
      <c r="E490" s="56">
        <v>70000</v>
      </c>
      <c r="F490" s="56">
        <v>8500</v>
      </c>
      <c r="G490" s="56">
        <v>8500</v>
      </c>
      <c r="H490" s="56">
        <v>6500</v>
      </c>
      <c r="I490" s="56">
        <f t="shared" si="71"/>
        <v>15000</v>
      </c>
      <c r="J490" s="56">
        <f t="shared" si="72"/>
        <v>55000</v>
      </c>
      <c r="K490" s="57">
        <f t="shared" si="73"/>
        <v>0.7857142857142857</v>
      </c>
      <c r="L490" s="57">
        <f t="shared" si="74"/>
        <v>-0.87857142857142856</v>
      </c>
      <c r="M490" s="57">
        <f t="shared" si="75"/>
        <v>-0.51428571428571423</v>
      </c>
      <c r="R490" s="53"/>
      <c r="S490" s="53"/>
      <c r="T490" s="53"/>
      <c r="U490" s="53"/>
      <c r="V490" s="53"/>
    </row>
    <row r="491" spans="1:22" s="51" customFormat="1" x14ac:dyDescent="0.2">
      <c r="B491" s="51" t="s">
        <v>502</v>
      </c>
      <c r="C491" s="51" t="s">
        <v>503</v>
      </c>
      <c r="D491" s="56">
        <v>52000</v>
      </c>
      <c r="E491" s="56">
        <v>52000</v>
      </c>
      <c r="F491" s="56">
        <v>0</v>
      </c>
      <c r="G491" s="56">
        <v>0</v>
      </c>
      <c r="H491" s="56">
        <v>0</v>
      </c>
      <c r="I491" s="56">
        <f t="shared" si="71"/>
        <v>0</v>
      </c>
      <c r="J491" s="56">
        <f t="shared" si="72"/>
        <v>52000</v>
      </c>
      <c r="K491" s="57">
        <f t="shared" si="73"/>
        <v>1</v>
      </c>
      <c r="L491" s="57">
        <f t="shared" si="74"/>
        <v>-1</v>
      </c>
      <c r="M491" s="57">
        <f t="shared" si="75"/>
        <v>-1</v>
      </c>
      <c r="R491" s="53"/>
      <c r="S491" s="53"/>
      <c r="T491" s="53"/>
      <c r="U491" s="53"/>
      <c r="V491" s="53"/>
    </row>
    <row r="492" spans="1:22" s="51" customFormat="1" x14ac:dyDescent="0.2">
      <c r="B492" s="51" t="s">
        <v>233</v>
      </c>
      <c r="C492" s="51" t="s">
        <v>234</v>
      </c>
      <c r="D492" s="56">
        <v>0</v>
      </c>
      <c r="E492" s="56">
        <v>0</v>
      </c>
      <c r="F492" s="56">
        <v>3190</v>
      </c>
      <c r="G492" s="56">
        <v>3190</v>
      </c>
      <c r="H492" s="56">
        <v>0</v>
      </c>
      <c r="I492" s="56">
        <f t="shared" si="66"/>
        <v>3190</v>
      </c>
      <c r="J492" s="56">
        <f t="shared" si="67"/>
        <v>-3190</v>
      </c>
      <c r="K492" s="57" t="str">
        <f t="shared" si="68"/>
        <v>NA</v>
      </c>
      <c r="L492" s="57" t="str">
        <f t="shared" si="69"/>
        <v>NA</v>
      </c>
      <c r="M492" s="57" t="str">
        <f t="shared" si="70"/>
        <v>NA</v>
      </c>
      <c r="R492" s="53"/>
      <c r="S492" s="53"/>
      <c r="T492" s="53"/>
      <c r="U492" s="53"/>
      <c r="V492" s="53"/>
    </row>
    <row r="493" spans="1:22" s="51" customFormat="1" x14ac:dyDescent="0.2">
      <c r="A493" s="63" t="s">
        <v>419</v>
      </c>
      <c r="B493" s="63"/>
      <c r="C493" s="63"/>
      <c r="D493" s="64">
        <v>4354000</v>
      </c>
      <c r="E493" s="64">
        <v>4354500</v>
      </c>
      <c r="F493" s="64">
        <v>501755.26</v>
      </c>
      <c r="G493" s="64">
        <v>767503.7</v>
      </c>
      <c r="H493" s="64">
        <v>908737.28</v>
      </c>
      <c r="I493" s="64">
        <f t="shared" si="66"/>
        <v>1676240.98</v>
      </c>
      <c r="J493" s="64">
        <f t="shared" si="67"/>
        <v>2678259.02</v>
      </c>
      <c r="K493" s="65">
        <f t="shared" si="68"/>
        <v>0.61505546446205073</v>
      </c>
      <c r="L493" s="65">
        <f t="shared" si="69"/>
        <v>-0.88477316339418999</v>
      </c>
      <c r="M493" s="65">
        <f t="shared" si="70"/>
        <v>-0.29497880353657141</v>
      </c>
      <c r="R493" s="53"/>
      <c r="S493" s="53"/>
      <c r="T493" s="53"/>
      <c r="U493" s="53"/>
      <c r="V493" s="53"/>
    </row>
    <row r="494" spans="1:22" s="51" customFormat="1" x14ac:dyDescent="0.2">
      <c r="A494" s="51" t="s">
        <v>504</v>
      </c>
      <c r="B494" s="51" t="s">
        <v>169</v>
      </c>
      <c r="C494" s="51" t="s">
        <v>170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f t="shared" si="66"/>
        <v>0</v>
      </c>
      <c r="J494" s="56">
        <f t="shared" si="67"/>
        <v>0</v>
      </c>
      <c r="K494" s="57" t="str">
        <f t="shared" si="68"/>
        <v>NA</v>
      </c>
      <c r="L494" s="57" t="str">
        <f t="shared" si="69"/>
        <v>NA</v>
      </c>
      <c r="M494" s="57" t="str">
        <f t="shared" si="70"/>
        <v>NA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183</v>
      </c>
      <c r="C495" s="51" t="s">
        <v>184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66"/>
        <v>0</v>
      </c>
      <c r="J495" s="56">
        <f t="shared" si="67"/>
        <v>0</v>
      </c>
      <c r="K495" s="57" t="str">
        <f t="shared" si="68"/>
        <v>NA</v>
      </c>
      <c r="L495" s="57" t="str">
        <f t="shared" si="69"/>
        <v>NA</v>
      </c>
      <c r="M495" s="57" t="str">
        <f t="shared" si="70"/>
        <v>NA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201</v>
      </c>
      <c r="C496" s="51" t="s">
        <v>202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66"/>
        <v>0</v>
      </c>
      <c r="J496" s="56">
        <f t="shared" si="67"/>
        <v>0</v>
      </c>
      <c r="K496" s="57" t="str">
        <f t="shared" si="68"/>
        <v>NA</v>
      </c>
      <c r="L496" s="57" t="str">
        <f t="shared" si="69"/>
        <v>NA</v>
      </c>
      <c r="M496" s="57" t="str">
        <f t="shared" si="70"/>
        <v>NA</v>
      </c>
      <c r="R496" s="53"/>
      <c r="S496" s="53"/>
      <c r="T496" s="53"/>
      <c r="U496" s="53"/>
      <c r="V496" s="53"/>
    </row>
    <row r="497" spans="1:22" s="51" customFormat="1" x14ac:dyDescent="0.2">
      <c r="A497" s="63" t="s">
        <v>505</v>
      </c>
      <c r="B497" s="63"/>
      <c r="C497" s="63"/>
      <c r="D497" s="64">
        <v>0</v>
      </c>
      <c r="E497" s="64">
        <v>0</v>
      </c>
      <c r="F497" s="64">
        <v>0</v>
      </c>
      <c r="G497" s="64">
        <v>0</v>
      </c>
      <c r="H497" s="64">
        <v>0</v>
      </c>
      <c r="I497" s="64">
        <f t="shared" si="66"/>
        <v>0</v>
      </c>
      <c r="J497" s="64">
        <f t="shared" si="67"/>
        <v>0</v>
      </c>
      <c r="K497" s="65" t="str">
        <f t="shared" si="68"/>
        <v>NA</v>
      </c>
      <c r="L497" s="65" t="str">
        <f t="shared" si="69"/>
        <v>NA</v>
      </c>
      <c r="M497" s="65" t="str">
        <f t="shared" si="70"/>
        <v>NA</v>
      </c>
      <c r="R497" s="53"/>
      <c r="S497" s="53"/>
      <c r="T497" s="53"/>
      <c r="U497" s="53"/>
      <c r="V497" s="53"/>
    </row>
    <row r="498" spans="1:22" s="51" customFormat="1" x14ac:dyDescent="0.2">
      <c r="A498" s="51" t="s">
        <v>420</v>
      </c>
      <c r="B498" s="51" t="s">
        <v>141</v>
      </c>
      <c r="C498" s="51" t="s">
        <v>142</v>
      </c>
      <c r="D498" s="56">
        <v>0</v>
      </c>
      <c r="E498" s="56">
        <v>500</v>
      </c>
      <c r="F498" s="56">
        <v>0</v>
      </c>
      <c r="G498" s="56">
        <v>0</v>
      </c>
      <c r="H498" s="56">
        <v>0</v>
      </c>
      <c r="I498" s="56">
        <f t="shared" si="66"/>
        <v>0</v>
      </c>
      <c r="J498" s="56">
        <f t="shared" si="67"/>
        <v>500</v>
      </c>
      <c r="K498" s="57">
        <f t="shared" si="68"/>
        <v>1</v>
      </c>
      <c r="L498" s="57">
        <f t="shared" si="69"/>
        <v>-1</v>
      </c>
      <c r="M498" s="57">
        <f t="shared" si="70"/>
        <v>-1</v>
      </c>
      <c r="R498" s="53"/>
      <c r="S498" s="53"/>
      <c r="T498" s="53"/>
      <c r="U498" s="53"/>
      <c r="V498" s="53"/>
    </row>
    <row r="499" spans="1:22" s="51" customFormat="1" x14ac:dyDescent="0.2">
      <c r="B499" s="51" t="s">
        <v>167</v>
      </c>
      <c r="C499" s="51" t="s">
        <v>168</v>
      </c>
      <c r="D499" s="56">
        <v>0</v>
      </c>
      <c r="E499" s="56">
        <v>0</v>
      </c>
      <c r="F499" s="56">
        <v>0</v>
      </c>
      <c r="G499" s="56">
        <v>0</v>
      </c>
      <c r="H499" s="56">
        <v>0</v>
      </c>
      <c r="I499" s="56">
        <f t="shared" si="66"/>
        <v>0</v>
      </c>
      <c r="J499" s="56">
        <f t="shared" si="67"/>
        <v>0</v>
      </c>
      <c r="K499" s="57" t="str">
        <f t="shared" si="68"/>
        <v>NA</v>
      </c>
      <c r="L499" s="57" t="str">
        <f t="shared" si="69"/>
        <v>NA</v>
      </c>
      <c r="M499" s="57" t="str">
        <f t="shared" si="70"/>
        <v>NA</v>
      </c>
      <c r="R499" s="53"/>
      <c r="S499" s="53"/>
      <c r="T499" s="53"/>
      <c r="U499" s="53"/>
      <c r="V499" s="53"/>
    </row>
    <row r="500" spans="1:22" s="51" customFormat="1" x14ac:dyDescent="0.2">
      <c r="B500" s="51" t="s">
        <v>169</v>
      </c>
      <c r="C500" s="51" t="s">
        <v>170</v>
      </c>
      <c r="D500" s="56">
        <v>26102643</v>
      </c>
      <c r="E500" s="56">
        <v>1420404.08</v>
      </c>
      <c r="F500" s="56">
        <v>0</v>
      </c>
      <c r="G500" s="56">
        <v>0</v>
      </c>
      <c r="H500" s="56">
        <v>0</v>
      </c>
      <c r="I500" s="56">
        <f t="shared" si="66"/>
        <v>0</v>
      </c>
      <c r="J500" s="56">
        <f t="shared" si="67"/>
        <v>1420404.08</v>
      </c>
      <c r="K500" s="57">
        <f t="shared" si="68"/>
        <v>1</v>
      </c>
      <c r="L500" s="57">
        <f t="shared" si="69"/>
        <v>-1</v>
      </c>
      <c r="M500" s="57">
        <f t="shared" si="70"/>
        <v>-1</v>
      </c>
      <c r="R500" s="53"/>
      <c r="S500" s="53"/>
      <c r="T500" s="53"/>
      <c r="U500" s="53"/>
      <c r="V500" s="53"/>
    </row>
    <row r="501" spans="1:22" s="51" customFormat="1" x14ac:dyDescent="0.2">
      <c r="B501" s="51" t="s">
        <v>335</v>
      </c>
      <c r="C501" s="51" t="s">
        <v>336</v>
      </c>
      <c r="D501" s="56">
        <v>5790672.4499999993</v>
      </c>
      <c r="E501" s="56">
        <v>4257770.959999999</v>
      </c>
      <c r="F501" s="56">
        <v>0</v>
      </c>
      <c r="G501" s="56">
        <v>0</v>
      </c>
      <c r="H501" s="56">
        <v>268002.28000000003</v>
      </c>
      <c r="I501" s="56">
        <f t="shared" si="66"/>
        <v>268002.28000000003</v>
      </c>
      <c r="J501" s="56">
        <f t="shared" si="67"/>
        <v>3989768.6799999988</v>
      </c>
      <c r="K501" s="57">
        <f t="shared" si="68"/>
        <v>0.93705573115187002</v>
      </c>
      <c r="L501" s="57">
        <f t="shared" si="69"/>
        <v>-1</v>
      </c>
      <c r="M501" s="57">
        <f t="shared" si="70"/>
        <v>-1</v>
      </c>
      <c r="R501" s="53"/>
      <c r="S501" s="53"/>
      <c r="T501" s="53"/>
      <c r="U501" s="53"/>
      <c r="V501" s="53"/>
    </row>
    <row r="502" spans="1:22" s="51" customFormat="1" x14ac:dyDescent="0.2">
      <c r="B502" s="51" t="s">
        <v>223</v>
      </c>
      <c r="C502" s="51" t="s">
        <v>224</v>
      </c>
      <c r="D502" s="56">
        <v>0</v>
      </c>
      <c r="E502" s="56">
        <v>41765.06</v>
      </c>
      <c r="F502" s="56">
        <v>0</v>
      </c>
      <c r="G502" s="56">
        <v>0</v>
      </c>
      <c r="H502" s="56">
        <v>0</v>
      </c>
      <c r="I502" s="56">
        <f t="shared" si="66"/>
        <v>0</v>
      </c>
      <c r="J502" s="56">
        <f t="shared" si="67"/>
        <v>41765.06</v>
      </c>
      <c r="K502" s="57">
        <f t="shared" si="68"/>
        <v>1</v>
      </c>
      <c r="L502" s="57">
        <f t="shared" si="69"/>
        <v>-1</v>
      </c>
      <c r="M502" s="57">
        <f t="shared" si="70"/>
        <v>-1</v>
      </c>
      <c r="R502" s="53"/>
      <c r="S502" s="53"/>
      <c r="T502" s="53"/>
      <c r="U502" s="53"/>
      <c r="V502" s="53"/>
    </row>
    <row r="503" spans="1:22" s="51" customFormat="1" x14ac:dyDescent="0.2">
      <c r="B503" s="51" t="s">
        <v>225</v>
      </c>
      <c r="C503" s="51" t="s">
        <v>226</v>
      </c>
      <c r="D503" s="56">
        <v>122405459.94999997</v>
      </c>
      <c r="E503" s="56">
        <v>79468192.719999999</v>
      </c>
      <c r="F503" s="56">
        <v>26637.75</v>
      </c>
      <c r="G503" s="56">
        <v>19971027.509999998</v>
      </c>
      <c r="H503" s="56">
        <v>3096345.24</v>
      </c>
      <c r="I503" s="56">
        <f t="shared" si="66"/>
        <v>23067372.75</v>
      </c>
      <c r="J503" s="56">
        <f t="shared" si="67"/>
        <v>56400819.969999999</v>
      </c>
      <c r="K503" s="57">
        <f t="shared" si="68"/>
        <v>0.7097282326367218</v>
      </c>
      <c r="L503" s="57">
        <f t="shared" si="69"/>
        <v>-0.99966479985150969</v>
      </c>
      <c r="M503" s="57">
        <f t="shared" si="70"/>
        <v>5.2337583851371225E-3</v>
      </c>
      <c r="R503" s="53"/>
      <c r="S503" s="53"/>
      <c r="T503" s="53"/>
      <c r="U503" s="53"/>
      <c r="V503" s="53"/>
    </row>
    <row r="504" spans="1:22" s="51" customFormat="1" x14ac:dyDescent="0.2">
      <c r="B504" s="51" t="s">
        <v>227</v>
      </c>
      <c r="C504" s="51" t="s">
        <v>228</v>
      </c>
      <c r="D504" s="56">
        <v>4488000</v>
      </c>
      <c r="E504" s="56">
        <v>4614423.5</v>
      </c>
      <c r="F504" s="56">
        <v>0</v>
      </c>
      <c r="G504" s="56">
        <v>0</v>
      </c>
      <c r="H504" s="56">
        <v>0</v>
      </c>
      <c r="I504" s="56">
        <f t="shared" si="66"/>
        <v>0</v>
      </c>
      <c r="J504" s="56">
        <f t="shared" si="67"/>
        <v>4614423.5</v>
      </c>
      <c r="K504" s="57">
        <f t="shared" si="68"/>
        <v>1</v>
      </c>
      <c r="L504" s="57">
        <f t="shared" si="69"/>
        <v>-1</v>
      </c>
      <c r="M504" s="57">
        <f t="shared" si="70"/>
        <v>-1</v>
      </c>
      <c r="R504" s="53"/>
      <c r="S504" s="53"/>
      <c r="T504" s="53"/>
      <c r="U504" s="53"/>
      <c r="V504" s="53"/>
    </row>
    <row r="505" spans="1:22" s="51" customFormat="1" x14ac:dyDescent="0.2">
      <c r="B505" s="51" t="s">
        <v>229</v>
      </c>
      <c r="C505" s="51" t="s">
        <v>230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66"/>
        <v>0</v>
      </c>
      <c r="J505" s="56">
        <f t="shared" si="67"/>
        <v>0</v>
      </c>
      <c r="K505" s="57" t="str">
        <f t="shared" si="68"/>
        <v>NA</v>
      </c>
      <c r="L505" s="57" t="str">
        <f t="shared" si="69"/>
        <v>NA</v>
      </c>
      <c r="M505" s="57" t="str">
        <f t="shared" si="70"/>
        <v>NA</v>
      </c>
      <c r="R505" s="53"/>
      <c r="S505" s="53"/>
      <c r="T505" s="53"/>
      <c r="U505" s="53"/>
      <c r="V505" s="53"/>
    </row>
    <row r="506" spans="1:22" s="51" customFormat="1" x14ac:dyDescent="0.2">
      <c r="A506" s="63" t="s">
        <v>423</v>
      </c>
      <c r="B506" s="63"/>
      <c r="C506" s="63"/>
      <c r="D506" s="64">
        <v>158786775.39999998</v>
      </c>
      <c r="E506" s="64">
        <v>89803056.319999993</v>
      </c>
      <c r="F506" s="64">
        <v>26637.75</v>
      </c>
      <c r="G506" s="64">
        <v>19971027.509999998</v>
      </c>
      <c r="H506" s="64">
        <v>3364347.5200000005</v>
      </c>
      <c r="I506" s="64">
        <f t="shared" ref="I506:I514" si="76">SUM(G506:H506)</f>
        <v>23335375.029999997</v>
      </c>
      <c r="J506" s="64">
        <f t="shared" ref="J506:J514" si="77">E506-I506</f>
        <v>66467681.289999992</v>
      </c>
      <c r="K506" s="65">
        <f t="shared" ref="K506:K514" si="78">IF(E506=0,"NA",J506/E506)</f>
        <v>0.74014943381383569</v>
      </c>
      <c r="L506" s="65">
        <f t="shared" ref="L506:L514" si="79">IF(E506=0,"NA",(  ( F506 - (E506/$L$6)) / (E506/$L$6)))</f>
        <v>-0.9997033759084426</v>
      </c>
      <c r="M506" s="65">
        <f t="shared" ref="M506:M514" si="80">IF(E506=0,"NA",(  ( G506 - ($M$6*(E506/12))) / ($M$6*(E506/12))))</f>
        <v>-0.11045221272486867</v>
      </c>
      <c r="R506" s="53"/>
      <c r="S506" s="53"/>
      <c r="T506" s="53"/>
      <c r="U506" s="53"/>
      <c r="V506" s="53"/>
    </row>
    <row r="507" spans="1:22" s="51" customFormat="1" x14ac:dyDescent="0.2">
      <c r="A507" s="51" t="s">
        <v>30</v>
      </c>
      <c r="B507" s="51" t="s">
        <v>31</v>
      </c>
      <c r="C507" s="51" t="s">
        <v>32</v>
      </c>
      <c r="D507" s="56">
        <v>0</v>
      </c>
      <c r="E507" s="56">
        <v>633100</v>
      </c>
      <c r="F507" s="56">
        <v>8241.6</v>
      </c>
      <c r="G507" s="56">
        <v>9458.0000000000018</v>
      </c>
      <c r="H507" s="56">
        <v>0</v>
      </c>
      <c r="I507" s="56">
        <f t="shared" si="76"/>
        <v>9458.0000000000018</v>
      </c>
      <c r="J507" s="56">
        <f t="shared" si="77"/>
        <v>623642</v>
      </c>
      <c r="K507" s="57">
        <f t="shared" si="78"/>
        <v>0.98506081187806038</v>
      </c>
      <c r="L507" s="57">
        <f t="shared" si="79"/>
        <v>-0.98698215131890699</v>
      </c>
      <c r="M507" s="57">
        <f t="shared" si="80"/>
        <v>-0.94024324751224131</v>
      </c>
      <c r="R507" s="53"/>
      <c r="S507" s="53"/>
      <c r="T507" s="53"/>
      <c r="U507" s="53"/>
      <c r="V507" s="53"/>
    </row>
    <row r="508" spans="1:22" s="51" customFormat="1" x14ac:dyDescent="0.2">
      <c r="B508" s="51" t="s">
        <v>405</v>
      </c>
      <c r="C508" s="51" t="s">
        <v>406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76"/>
        <v>0</v>
      </c>
      <c r="J508" s="56">
        <f t="shared" si="77"/>
        <v>0</v>
      </c>
      <c r="K508" s="57" t="str">
        <f t="shared" si="78"/>
        <v>NA</v>
      </c>
      <c r="L508" s="57" t="str">
        <f t="shared" si="79"/>
        <v>NA</v>
      </c>
      <c r="M508" s="57" t="str">
        <f t="shared" si="80"/>
        <v>NA</v>
      </c>
      <c r="R508" s="53"/>
      <c r="S508" s="53"/>
      <c r="T508" s="53"/>
      <c r="U508" s="53"/>
      <c r="V508" s="53"/>
    </row>
    <row r="509" spans="1:22" s="51" customFormat="1" x14ac:dyDescent="0.2">
      <c r="B509" s="51" t="s">
        <v>506</v>
      </c>
      <c r="C509" s="51" t="s">
        <v>507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76"/>
        <v>0</v>
      </c>
      <c r="J509" s="56">
        <f t="shared" si="77"/>
        <v>0</v>
      </c>
      <c r="K509" s="57" t="str">
        <f t="shared" si="78"/>
        <v>NA</v>
      </c>
      <c r="L509" s="57" t="str">
        <f t="shared" si="79"/>
        <v>NA</v>
      </c>
      <c r="M509" s="57" t="str">
        <f t="shared" si="80"/>
        <v>NA</v>
      </c>
      <c r="R509" s="53"/>
      <c r="S509" s="53"/>
      <c r="T509" s="53"/>
      <c r="U509" s="53"/>
      <c r="V509" s="53"/>
    </row>
    <row r="510" spans="1:22" s="51" customFormat="1" x14ac:dyDescent="0.2">
      <c r="B510" s="51" t="s">
        <v>508</v>
      </c>
      <c r="C510" s="51" t="s">
        <v>509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76"/>
        <v>0</v>
      </c>
      <c r="J510" s="56">
        <f t="shared" si="77"/>
        <v>0</v>
      </c>
      <c r="K510" s="57" t="str">
        <f t="shared" si="78"/>
        <v>NA</v>
      </c>
      <c r="L510" s="57" t="str">
        <f t="shared" si="79"/>
        <v>NA</v>
      </c>
      <c r="M510" s="57" t="str">
        <f t="shared" si="80"/>
        <v>NA</v>
      </c>
      <c r="R510" s="53"/>
      <c r="S510" s="53"/>
      <c r="T510" s="53"/>
      <c r="U510" s="53"/>
      <c r="V510" s="53"/>
    </row>
    <row r="511" spans="1:22" s="51" customFormat="1" x14ac:dyDescent="0.2">
      <c r="B511" s="51" t="s">
        <v>510</v>
      </c>
      <c r="C511" s="51" t="s">
        <v>511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76"/>
        <v>0</v>
      </c>
      <c r="J511" s="56">
        <f t="shared" si="77"/>
        <v>0</v>
      </c>
      <c r="K511" s="57" t="str">
        <f t="shared" si="78"/>
        <v>NA</v>
      </c>
      <c r="L511" s="57" t="str">
        <f t="shared" si="79"/>
        <v>NA</v>
      </c>
      <c r="M511" s="57" t="str">
        <f t="shared" si="80"/>
        <v>NA</v>
      </c>
      <c r="R511" s="53"/>
      <c r="S511" s="53"/>
      <c r="T511" s="53"/>
      <c r="U511" s="53"/>
      <c r="V511" s="53"/>
    </row>
    <row r="512" spans="1:22" s="51" customFormat="1" x14ac:dyDescent="0.2">
      <c r="B512" s="51" t="s">
        <v>512</v>
      </c>
      <c r="C512" s="51" t="s">
        <v>513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76"/>
        <v>0</v>
      </c>
      <c r="J512" s="56">
        <f t="shared" si="77"/>
        <v>0</v>
      </c>
      <c r="K512" s="57" t="str">
        <f t="shared" si="78"/>
        <v>NA</v>
      </c>
      <c r="L512" s="57" t="str">
        <f t="shared" si="79"/>
        <v>NA</v>
      </c>
      <c r="M512" s="57" t="str">
        <f t="shared" si="80"/>
        <v>NA</v>
      </c>
      <c r="R512" s="53"/>
      <c r="S512" s="53"/>
      <c r="T512" s="53"/>
      <c r="U512" s="53"/>
      <c r="V512" s="53"/>
    </row>
    <row r="513" spans="1:22" s="51" customFormat="1" x14ac:dyDescent="0.2">
      <c r="B513" s="51" t="s">
        <v>514</v>
      </c>
      <c r="C513" s="51" t="s">
        <v>515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76"/>
        <v>0</v>
      </c>
      <c r="J513" s="56">
        <f t="shared" si="77"/>
        <v>0</v>
      </c>
      <c r="K513" s="57" t="str">
        <f t="shared" si="78"/>
        <v>NA</v>
      </c>
      <c r="L513" s="57" t="str">
        <f t="shared" si="79"/>
        <v>NA</v>
      </c>
      <c r="M513" s="57" t="str">
        <f t="shared" si="80"/>
        <v>NA</v>
      </c>
      <c r="R513" s="53"/>
      <c r="S513" s="53"/>
      <c r="T513" s="53"/>
      <c r="U513" s="53"/>
      <c r="V513" s="53"/>
    </row>
    <row r="514" spans="1:22" s="51" customFormat="1" x14ac:dyDescent="0.2">
      <c r="A514" s="63" t="s">
        <v>33</v>
      </c>
      <c r="B514" s="63"/>
      <c r="C514" s="63"/>
      <c r="D514" s="64">
        <v>0</v>
      </c>
      <c r="E514" s="64">
        <v>633100</v>
      </c>
      <c r="F514" s="64">
        <v>8241.6</v>
      </c>
      <c r="G514" s="64">
        <v>9458.0000000000018</v>
      </c>
      <c r="H514" s="64">
        <v>0</v>
      </c>
      <c r="I514" s="64">
        <f t="shared" si="76"/>
        <v>9458.0000000000018</v>
      </c>
      <c r="J514" s="64">
        <f t="shared" si="77"/>
        <v>623642</v>
      </c>
      <c r="K514" s="65">
        <f t="shared" si="78"/>
        <v>0.98506081187806038</v>
      </c>
      <c r="L514" s="65">
        <f t="shared" si="79"/>
        <v>-0.98698215131890699</v>
      </c>
      <c r="M514" s="65">
        <f t="shared" si="80"/>
        <v>-0.94024324751224131</v>
      </c>
      <c r="R514" s="53"/>
      <c r="S514" s="53"/>
      <c r="T514" s="53"/>
      <c r="U514" s="53"/>
      <c r="V514" s="53"/>
    </row>
    <row r="515" spans="1:22" s="10" customFormat="1" x14ac:dyDescent="0.2">
      <c r="A515" s="23"/>
      <c r="B515" s="31"/>
      <c r="C515" s="23"/>
      <c r="D515" s="18"/>
      <c r="E515" s="18"/>
      <c r="F515" s="18"/>
      <c r="G515" s="18"/>
      <c r="H515" s="18"/>
      <c r="I515" s="18"/>
      <c r="J515" s="18"/>
      <c r="K515" s="37"/>
      <c r="L515" s="37"/>
      <c r="M515" s="3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ht="15.75" x14ac:dyDescent="0.25">
      <c r="A516" s="25" t="s">
        <v>11</v>
      </c>
      <c r="B516" s="32"/>
      <c r="C516" s="25"/>
      <c r="D516" s="6">
        <f>+D101+D154+D191+D224+D235+D266+D295+D317+D337+D369+D371+D395+D422+D449+D466+D493+D497+D506+D514</f>
        <v>885842262.03000009</v>
      </c>
      <c r="E516" s="6">
        <f t="shared" ref="E516:J516" si="81">+E101+E154+E191+E224+E235+E266+E295+E317+E337+E369+E371+E395+E422+E449+E466+E493+E497+E506+E514</f>
        <v>1004097034.1899996</v>
      </c>
      <c r="F516" s="6">
        <f t="shared" si="81"/>
        <v>38956581.369999997</v>
      </c>
      <c r="G516" s="6">
        <f t="shared" si="81"/>
        <v>77748546.330000013</v>
      </c>
      <c r="H516" s="6">
        <f t="shared" si="81"/>
        <v>25877720.379999999</v>
      </c>
      <c r="I516" s="6">
        <f t="shared" si="81"/>
        <v>103626266.71000002</v>
      </c>
      <c r="J516" s="6">
        <f t="shared" si="81"/>
        <v>900470767.47999954</v>
      </c>
      <c r="K516" s="38">
        <f>IF(E516=0,"NA",J516/E516)</f>
        <v>0.89679656130685137</v>
      </c>
      <c r="L516" s="38">
        <f>IF(E516=0,"NA",(  ( F516 - (E516/$L$6)) / (E516/$L$6)))</f>
        <v>-0.96120237383090557</v>
      </c>
      <c r="M516" s="38">
        <f>IF(E516=0,"NA",(  ( G516 - ($M$6*(E516/12))) / ($M$6*(E516/12))))</f>
        <v>-0.69027476953870537</v>
      </c>
      <c r="N516" s="10"/>
    </row>
    <row r="524" spans="1:22" x14ac:dyDescent="0.2">
      <c r="K524" s="18"/>
    </row>
    <row r="525" spans="1:22" x14ac:dyDescent="0.2">
      <c r="K525" s="18"/>
    </row>
  </sheetData>
  <autoFilter ref="A7:M516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4"/>
  <sheetViews>
    <sheetView workbookViewId="0">
      <pane ySplit="7" topLeftCell="A8" activePane="bottomLeft" state="frozen"/>
      <selection activeCell="M6" sqref="M6"/>
      <selection pane="bottomLeft" activeCell="M6" sqref="M6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45565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20</v>
      </c>
      <c r="B8" s="51" t="s">
        <v>21</v>
      </c>
      <c r="C8" s="51" t="s">
        <v>22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1" si="0">SUM(G8:H8)</f>
        <v>0</v>
      </c>
      <c r="J8" s="56">
        <f t="shared" ref="J8:J11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23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2" si="2">IF(E9=0,"NA",J9/E9)</f>
        <v>NA</v>
      </c>
      <c r="L9" s="65" t="str">
        <f t="shared" ref="L9:L11" si="3">IF(E9=0,"NA",(  ( F9 - (E9/$L$6)) / (E9/$L$6)))</f>
        <v>NA</v>
      </c>
      <c r="M9" s="65" t="str">
        <f t="shared" ref="M9:M11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24</v>
      </c>
      <c r="B10" s="51" t="s">
        <v>520</v>
      </c>
      <c r="C10" s="51" t="s">
        <v>521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/>
      <c r="J10" s="56"/>
      <c r="K10" s="57"/>
      <c r="L10" s="57"/>
      <c r="M10" s="57"/>
      <c r="R10" s="53"/>
      <c r="S10" s="53"/>
      <c r="T10" s="53"/>
      <c r="U10" s="53"/>
      <c r="V10" s="53"/>
    </row>
    <row r="11" spans="1:22" s="51" customFormat="1" x14ac:dyDescent="0.2">
      <c r="B11" s="51" t="s">
        <v>25</v>
      </c>
      <c r="C11" s="51" t="s">
        <v>26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0"/>
        <v>0</v>
      </c>
      <c r="J11" s="56">
        <f t="shared" si="1"/>
        <v>0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A12" s="63" t="s">
        <v>27</v>
      </c>
      <c r="B12" s="63"/>
      <c r="C12" s="63"/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f t="shared" ref="I12" si="5">SUM(G12:H12)</f>
        <v>0</v>
      </c>
      <c r="J12" s="64">
        <f t="shared" ref="J12" si="6">E12-I12</f>
        <v>0</v>
      </c>
      <c r="K12" s="65" t="str">
        <f>IF(E12=0,"NA",J12/E12)</f>
        <v>NA</v>
      </c>
      <c r="L12" s="65" t="str">
        <f>IF(E12=0,"NA",(  ( F12 - (E12/$L$6)) / (E12/$L$6)))</f>
        <v>NA</v>
      </c>
      <c r="M12" s="65" t="str">
        <f>IF(E12=0,"NA",(  ( G12 - ($M$6*(E12/12))) / ($M$6*(E12/12))))</f>
        <v>NA</v>
      </c>
      <c r="R12" s="53"/>
      <c r="S12" s="53"/>
      <c r="T12" s="53"/>
      <c r="U12" s="53"/>
      <c r="V12" s="53"/>
    </row>
    <row r="13" spans="1:22" x14ac:dyDescent="0.2">
      <c r="A13" s="30"/>
      <c r="K13" s="40"/>
    </row>
    <row r="14" spans="1:22" s="7" customFormat="1" ht="15.75" x14ac:dyDescent="0.25">
      <c r="A14" s="25" t="s">
        <v>12</v>
      </c>
      <c r="B14" s="32"/>
      <c r="C14" s="25"/>
      <c r="D14" s="6">
        <f>+D9+D12</f>
        <v>0</v>
      </c>
      <c r="E14" s="6">
        <f t="shared" ref="E14:J14" si="7">+E9+E12</f>
        <v>0</v>
      </c>
      <c r="F14" s="6">
        <f t="shared" si="7"/>
        <v>0</v>
      </c>
      <c r="G14" s="6">
        <f t="shared" si="7"/>
        <v>0</v>
      </c>
      <c r="H14" s="6">
        <f t="shared" si="7"/>
        <v>0</v>
      </c>
      <c r="I14" s="6">
        <f t="shared" si="7"/>
        <v>0</v>
      </c>
      <c r="J14" s="6">
        <f t="shared" si="7"/>
        <v>0</v>
      </c>
      <c r="K14" s="38" t="str">
        <f t="shared" si="2"/>
        <v>NA</v>
      </c>
      <c r="L14" s="38" t="str">
        <f>IF(E14=0,"NA",(  ( F14 - (E14/$L$6)) / (E14/$L$6)))</f>
        <v>NA</v>
      </c>
      <c r="M14" s="38" t="str">
        <f>IF(E14=0,"NA",(  ( G14 - ($M$6*(E14/12))) / ($M$6*(E14/12))))</f>
        <v>NA</v>
      </c>
    </row>
    <row r="16" spans="1:22" s="17" customFormat="1" x14ac:dyDescent="0.2">
      <c r="A16" s="23" t="s">
        <v>30</v>
      </c>
      <c r="B16" s="31" t="s">
        <v>31</v>
      </c>
      <c r="C16" s="23" t="s">
        <v>32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37"/>
      <c r="L16" s="37"/>
      <c r="M16" s="37"/>
    </row>
    <row r="17" spans="1:22" s="51" customFormat="1" x14ac:dyDescent="0.2">
      <c r="A17" s="63" t="s">
        <v>33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20" si="8">SUM(G17:H17)</f>
        <v>0</v>
      </c>
      <c r="J17" s="64">
        <f t="shared" ref="J17:J20" si="9">E17-I17</f>
        <v>0</v>
      </c>
      <c r="K17" s="65" t="str">
        <f t="shared" ref="K17:K20" si="10">IF(E17=0,"NA",J17/E17)</f>
        <v>NA</v>
      </c>
      <c r="L17" s="65" t="str">
        <f t="shared" ref="L17:L20" si="11">IF(E17=0,"NA",(  ( F17 - (E17/$L$6)) / (E17/$L$6)))</f>
        <v>NA</v>
      </c>
      <c r="M17" s="65" t="str">
        <f t="shared" ref="M17:M20" si="12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34</v>
      </c>
      <c r="B18" s="51" t="s">
        <v>28</v>
      </c>
      <c r="C18" s="51" t="s">
        <v>29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8"/>
        <v>0</v>
      </c>
      <c r="J18" s="56">
        <f t="shared" si="9"/>
        <v>0</v>
      </c>
      <c r="K18" s="57" t="str">
        <f t="shared" si="10"/>
        <v>NA</v>
      </c>
      <c r="L18" s="57" t="str">
        <f t="shared" si="11"/>
        <v>NA</v>
      </c>
      <c r="M18" s="57" t="str">
        <f t="shared" si="12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35</v>
      </c>
      <c r="C19" s="51" t="s">
        <v>36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8"/>
        <v>0</v>
      </c>
      <c r="J19" s="56">
        <f t="shared" si="9"/>
        <v>0</v>
      </c>
      <c r="K19" s="57" t="str">
        <f t="shared" si="10"/>
        <v>NA</v>
      </c>
      <c r="L19" s="57" t="str">
        <f t="shared" si="11"/>
        <v>NA</v>
      </c>
      <c r="M19" s="57" t="str">
        <f t="shared" si="12"/>
        <v>NA</v>
      </c>
      <c r="R19" s="53"/>
      <c r="S19" s="53"/>
      <c r="T19" s="53"/>
      <c r="U19" s="53"/>
      <c r="V19" s="53"/>
    </row>
    <row r="20" spans="1:22" s="51" customFormat="1" x14ac:dyDescent="0.2">
      <c r="A20" s="63" t="s">
        <v>37</v>
      </c>
      <c r="B20" s="63"/>
      <c r="C20" s="63"/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f t="shared" si="8"/>
        <v>0</v>
      </c>
      <c r="J20" s="64">
        <f t="shared" si="9"/>
        <v>0</v>
      </c>
      <c r="K20" s="65" t="str">
        <f t="shared" si="10"/>
        <v>NA</v>
      </c>
      <c r="L20" s="65" t="str">
        <f t="shared" si="11"/>
        <v>NA</v>
      </c>
      <c r="M20" s="65" t="str">
        <f t="shared" si="12"/>
        <v>NA</v>
      </c>
      <c r="R20" s="53"/>
      <c r="S20" s="53"/>
      <c r="T20" s="53"/>
      <c r="U20" s="53"/>
      <c r="V20" s="53"/>
    </row>
    <row r="21" spans="1:22" s="62" customFormat="1" x14ac:dyDescent="0.2">
      <c r="A21" s="58"/>
      <c r="B21" s="59"/>
      <c r="C21" s="58"/>
      <c r="D21" s="60"/>
      <c r="E21" s="60"/>
      <c r="F21" s="60"/>
      <c r="G21" s="60"/>
      <c r="H21" s="60"/>
      <c r="I21" s="60"/>
      <c r="J21" s="60"/>
      <c r="K21" s="61"/>
      <c r="L21" s="61"/>
      <c r="M21" s="61"/>
    </row>
    <row r="22" spans="1:22" ht="15.75" x14ac:dyDescent="0.25">
      <c r="A22" s="25" t="s">
        <v>11</v>
      </c>
      <c r="B22" s="32"/>
      <c r="C22" s="25"/>
      <c r="D22" s="6">
        <f>+D17+D20</f>
        <v>0</v>
      </c>
      <c r="E22" s="6">
        <f t="shared" ref="E22:J22" si="13">+E17+E20</f>
        <v>0</v>
      </c>
      <c r="F22" s="6">
        <f t="shared" si="13"/>
        <v>0</v>
      </c>
      <c r="G22" s="6">
        <f t="shared" si="13"/>
        <v>0</v>
      </c>
      <c r="H22" s="6">
        <f t="shared" si="13"/>
        <v>0</v>
      </c>
      <c r="I22" s="6">
        <f t="shared" si="13"/>
        <v>0</v>
      </c>
      <c r="J22" s="6">
        <f t="shared" si="13"/>
        <v>0</v>
      </c>
      <c r="K22" s="38" t="str">
        <f t="shared" si="2"/>
        <v>NA</v>
      </c>
      <c r="L22" s="38" t="str">
        <f>IF(E22=0,"NA",(  ( F22 - (E22/$L$6)) / (E22/$L$6)))</f>
        <v>NA</v>
      </c>
      <c r="M22" s="38" t="str">
        <f>IF(E22=0,"NA",(  ( G22 - ($M$6*(E22/12))) / ($M$6*(E22/12))))</f>
        <v>NA</v>
      </c>
    </row>
    <row r="24" spans="1:22" ht="15" x14ac:dyDescent="0.2">
      <c r="A24" s="35"/>
    </row>
  </sheetData>
  <autoFilter ref="A7:M2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97"/>
  <sheetViews>
    <sheetView workbookViewId="0">
      <pane ySplit="7" topLeftCell="A13" activePane="bottomLeft" state="frozen"/>
      <selection activeCell="M6" sqref="M6"/>
      <selection pane="bottomLeft" activeCell="M6" sqref="M6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45565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43</v>
      </c>
      <c r="B8" s="51" t="s">
        <v>516</v>
      </c>
      <c r="C8" s="51" t="s">
        <v>517</v>
      </c>
      <c r="D8" s="56">
        <v>429000000</v>
      </c>
      <c r="E8" s="56">
        <v>429000000</v>
      </c>
      <c r="F8" s="56">
        <v>13156664.210000001</v>
      </c>
      <c r="G8" s="56">
        <v>25939124.010000002</v>
      </c>
      <c r="H8" s="56">
        <v>0</v>
      </c>
      <c r="I8" s="56">
        <f t="shared" ref="I8" si="0">SUM(G8:H8)</f>
        <v>25939124.010000002</v>
      </c>
      <c r="J8" s="56">
        <f t="shared" ref="J8" si="1">E8-I8</f>
        <v>403060875.99000001</v>
      </c>
      <c r="K8" s="57">
        <f t="shared" ref="K8:K15" si="2">IF(E8=0,"NA",J8/E8)</f>
        <v>0.93953584146853153</v>
      </c>
      <c r="L8" s="57">
        <f t="shared" ref="L8:L15" si="3">IF(E8=0,"NA",(  ( F8 - (E8/$L$6)) / (E8/$L$6)))</f>
        <v>-0.96933178505827511</v>
      </c>
      <c r="M8" s="57">
        <f t="shared" ref="M8:M15" si="4">IF(E8=0,"NA",(  ( G8 - ($M$6*(E8/12))) / ($M$6*(E8/12))))</f>
        <v>-0.75814336587412579</v>
      </c>
      <c r="R8" s="53"/>
      <c r="S8" s="53"/>
      <c r="T8" s="53"/>
      <c r="U8" s="53"/>
      <c r="V8" s="53"/>
    </row>
    <row r="9" spans="1:22" s="51" customFormat="1" x14ac:dyDescent="0.2">
      <c r="B9" s="51" t="s">
        <v>52</v>
      </c>
      <c r="C9" s="51" t="s">
        <v>53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:J15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66</v>
      </c>
      <c r="C10" s="51" t="s">
        <v>67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4" si="7">SUM(G10:H10)</f>
        <v>0</v>
      </c>
      <c r="J10" s="56">
        <f t="shared" si="6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70</v>
      </c>
      <c r="B11" s="63"/>
      <c r="C11" s="63"/>
      <c r="D11" s="64">
        <v>429000000</v>
      </c>
      <c r="E11" s="64">
        <v>429000000</v>
      </c>
      <c r="F11" s="64">
        <v>13156664.210000001</v>
      </c>
      <c r="G11" s="64">
        <v>25939124.010000002</v>
      </c>
      <c r="H11" s="64">
        <v>0</v>
      </c>
      <c r="I11" s="64">
        <f t="shared" si="7"/>
        <v>25939124.010000002</v>
      </c>
      <c r="J11" s="64">
        <f t="shared" si="6"/>
        <v>403060875.99000001</v>
      </c>
      <c r="K11" s="65">
        <f t="shared" si="2"/>
        <v>0.93953584146853153</v>
      </c>
      <c r="L11" s="65">
        <f t="shared" si="3"/>
        <v>-0.96933178505827511</v>
      </c>
      <c r="M11" s="65">
        <f t="shared" si="4"/>
        <v>-0.75814336587412579</v>
      </c>
      <c r="R11" s="53"/>
      <c r="S11" s="53"/>
      <c r="T11" s="53"/>
      <c r="U11" s="53"/>
      <c r="V11" s="53"/>
    </row>
    <row r="12" spans="1:22" s="51" customFormat="1" x14ac:dyDescent="0.2">
      <c r="A12" s="51" t="s">
        <v>20</v>
      </c>
      <c r="B12" s="51" t="s">
        <v>21</v>
      </c>
      <c r="C12" s="51" t="s">
        <v>22</v>
      </c>
      <c r="D12" s="56">
        <v>2800000</v>
      </c>
      <c r="E12" s="56">
        <v>2800000</v>
      </c>
      <c r="F12" s="56">
        <v>2495187.63</v>
      </c>
      <c r="G12" s="56">
        <v>7953911.6799999997</v>
      </c>
      <c r="H12" s="56">
        <v>0</v>
      </c>
      <c r="I12" s="56">
        <f t="shared" si="7"/>
        <v>7953911.6799999997</v>
      </c>
      <c r="J12" s="56">
        <f t="shared" si="6"/>
        <v>-5153911.68</v>
      </c>
      <c r="K12" s="57">
        <f t="shared" si="2"/>
        <v>-1.8406827428571428</v>
      </c>
      <c r="L12" s="57">
        <f t="shared" si="3"/>
        <v>-0.10886156071428575</v>
      </c>
      <c r="M12" s="57">
        <f t="shared" si="4"/>
        <v>10.36273097142857</v>
      </c>
      <c r="R12" s="53"/>
      <c r="S12" s="53"/>
      <c r="T12" s="53"/>
      <c r="U12" s="53"/>
      <c r="V12" s="53"/>
    </row>
    <row r="13" spans="1:22" s="51" customFormat="1" x14ac:dyDescent="0.2">
      <c r="A13" s="63" t="s">
        <v>23</v>
      </c>
      <c r="B13" s="63"/>
      <c r="C13" s="63"/>
      <c r="D13" s="64">
        <v>2800000</v>
      </c>
      <c r="E13" s="64">
        <v>2800000</v>
      </c>
      <c r="F13" s="64">
        <v>2495187.63</v>
      </c>
      <c r="G13" s="64">
        <v>7953911.6799999997</v>
      </c>
      <c r="H13" s="64">
        <v>0</v>
      </c>
      <c r="I13" s="64">
        <f t="shared" si="7"/>
        <v>7953911.6799999997</v>
      </c>
      <c r="J13" s="64">
        <f t="shared" si="6"/>
        <v>-5153911.68</v>
      </c>
      <c r="K13" s="65">
        <f t="shared" si="2"/>
        <v>-1.8406827428571428</v>
      </c>
      <c r="L13" s="65">
        <f t="shared" si="3"/>
        <v>-0.10886156071428575</v>
      </c>
      <c r="M13" s="65">
        <f t="shared" si="4"/>
        <v>10.36273097142857</v>
      </c>
      <c r="R13" s="53"/>
      <c r="S13" s="53"/>
      <c r="T13" s="53"/>
      <c r="U13" s="53"/>
      <c r="V13" s="53"/>
    </row>
    <row r="14" spans="1:22" s="51" customFormat="1" x14ac:dyDescent="0.2">
      <c r="A14" s="51" t="s">
        <v>71</v>
      </c>
      <c r="B14" s="51" t="s">
        <v>518</v>
      </c>
      <c r="C14" s="51" t="s">
        <v>519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6"/>
        <v>0</v>
      </c>
      <c r="K14" s="57" t="str">
        <f t="shared" si="2"/>
        <v>NA</v>
      </c>
      <c r="L14" s="57" t="str">
        <f t="shared" si="3"/>
        <v>NA</v>
      </c>
      <c r="M14" s="57" t="str">
        <f t="shared" si="4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82</v>
      </c>
      <c r="C15" s="51" t="s">
        <v>83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ref="I15" si="8">SUM(G15:H15)</f>
        <v>0</v>
      </c>
      <c r="J15" s="56">
        <f t="shared" si="6"/>
        <v>0</v>
      </c>
      <c r="K15" s="57" t="str">
        <f t="shared" si="2"/>
        <v>NA</v>
      </c>
      <c r="L15" s="57" t="str">
        <f t="shared" si="3"/>
        <v>NA</v>
      </c>
      <c r="M15" s="57" t="str">
        <f t="shared" si="4"/>
        <v>NA</v>
      </c>
      <c r="R15" s="53"/>
      <c r="S15" s="53"/>
      <c r="T15" s="53"/>
      <c r="U15" s="53"/>
      <c r="V15" s="53"/>
    </row>
    <row r="16" spans="1:22" s="51" customFormat="1" x14ac:dyDescent="0.2">
      <c r="A16" s="63" t="s">
        <v>90</v>
      </c>
      <c r="B16" s="63"/>
      <c r="C16" s="63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ref="I16:I22" si="9">SUM(G16:H16)</f>
        <v>0</v>
      </c>
      <c r="J16" s="64">
        <f t="shared" ref="J16:J22" si="10">E16-I16</f>
        <v>0</v>
      </c>
      <c r="K16" s="65" t="str">
        <f t="shared" ref="K16:K22" si="11">IF(E16=0,"NA",J16/E16)</f>
        <v>NA</v>
      </c>
      <c r="L16" s="65" t="str">
        <f t="shared" ref="L16:L22" si="12">IF(E16=0,"NA",(  ( F16 - (E16/$L$6)) / (E16/$L$6)))</f>
        <v>NA</v>
      </c>
      <c r="M16" s="65" t="str">
        <f t="shared" ref="M16:M22" si="13">IF(E16=0,"NA",(  ( G16 - ($M$6*(E16/12))) / ($M$6*(E16/12))))</f>
        <v>NA</v>
      </c>
      <c r="R16" s="53"/>
      <c r="S16" s="53"/>
      <c r="T16" s="53"/>
      <c r="U16" s="53"/>
      <c r="V16" s="53"/>
    </row>
    <row r="17" spans="1:22" s="51" customFormat="1" x14ac:dyDescent="0.2">
      <c r="A17" s="51" t="s">
        <v>24</v>
      </c>
      <c r="B17" s="51" t="s">
        <v>520</v>
      </c>
      <c r="C17" s="51" t="s">
        <v>521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10"/>
        <v>0</v>
      </c>
      <c r="K17" s="57" t="str">
        <f t="shared" si="11"/>
        <v>NA</v>
      </c>
      <c r="L17" s="57" t="str">
        <f t="shared" si="12"/>
        <v>NA</v>
      </c>
      <c r="M17" s="57" t="str">
        <f t="shared" si="13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25</v>
      </c>
      <c r="C18" s="51" t="s">
        <v>26</v>
      </c>
      <c r="D18" s="56">
        <v>0</v>
      </c>
      <c r="E18" s="56">
        <v>0</v>
      </c>
      <c r="F18" s="56">
        <v>0</v>
      </c>
      <c r="G18" s="56">
        <v>20000000</v>
      </c>
      <c r="H18" s="56">
        <v>0</v>
      </c>
      <c r="I18" s="56">
        <f t="shared" si="9"/>
        <v>20000000</v>
      </c>
      <c r="J18" s="56">
        <f t="shared" si="10"/>
        <v>-20000000</v>
      </c>
      <c r="K18" s="57" t="str">
        <f t="shared" si="11"/>
        <v>NA</v>
      </c>
      <c r="L18" s="57" t="str">
        <f t="shared" si="12"/>
        <v>NA</v>
      </c>
      <c r="M18" s="57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522</v>
      </c>
      <c r="C19" s="51" t="s">
        <v>523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9"/>
        <v>0</v>
      </c>
      <c r="J19" s="56">
        <f t="shared" si="10"/>
        <v>0</v>
      </c>
      <c r="K19" s="57" t="str">
        <f t="shared" si="11"/>
        <v>NA</v>
      </c>
      <c r="L19" s="57" t="str">
        <f t="shared" si="12"/>
        <v>NA</v>
      </c>
      <c r="M19" s="57" t="str">
        <f t="shared" si="13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524</v>
      </c>
      <c r="C20" s="51" t="s">
        <v>469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9"/>
        <v>0</v>
      </c>
      <c r="J20" s="56">
        <f t="shared" si="10"/>
        <v>0</v>
      </c>
      <c r="K20" s="57" t="str">
        <f t="shared" si="11"/>
        <v>NA</v>
      </c>
      <c r="L20" s="57" t="str">
        <f t="shared" si="12"/>
        <v>NA</v>
      </c>
      <c r="M20" s="57" t="str">
        <f t="shared" si="13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525</v>
      </c>
      <c r="C21" s="51" t="s">
        <v>526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9"/>
        <v>0</v>
      </c>
      <c r="J21" s="56">
        <f t="shared" si="10"/>
        <v>0</v>
      </c>
      <c r="K21" s="57" t="str">
        <f t="shared" si="11"/>
        <v>NA</v>
      </c>
      <c r="L21" s="57" t="str">
        <f t="shared" si="12"/>
        <v>NA</v>
      </c>
      <c r="M21" s="57" t="str">
        <f t="shared" si="13"/>
        <v>NA</v>
      </c>
      <c r="R21" s="53"/>
      <c r="S21" s="53"/>
      <c r="T21" s="53"/>
      <c r="U21" s="53"/>
      <c r="V21" s="53"/>
    </row>
    <row r="22" spans="1:22" s="51" customFormat="1" x14ac:dyDescent="0.2">
      <c r="A22" s="63" t="s">
        <v>27</v>
      </c>
      <c r="B22" s="63"/>
      <c r="C22" s="63"/>
      <c r="D22" s="64">
        <v>0</v>
      </c>
      <c r="E22" s="64">
        <v>0</v>
      </c>
      <c r="F22" s="64">
        <v>0</v>
      </c>
      <c r="G22" s="64">
        <v>20000000</v>
      </c>
      <c r="H22" s="64">
        <v>0</v>
      </c>
      <c r="I22" s="64">
        <f t="shared" si="9"/>
        <v>20000000</v>
      </c>
      <c r="J22" s="64">
        <f t="shared" si="10"/>
        <v>-20000000</v>
      </c>
      <c r="K22" s="65" t="str">
        <f t="shared" si="11"/>
        <v>NA</v>
      </c>
      <c r="L22" s="65" t="str">
        <f t="shared" si="12"/>
        <v>NA</v>
      </c>
      <c r="M22" s="65" t="str">
        <f t="shared" si="13"/>
        <v>NA</v>
      </c>
      <c r="R22" s="53"/>
      <c r="S22" s="53"/>
      <c r="T22" s="53"/>
      <c r="U22" s="53"/>
      <c r="V22" s="53"/>
    </row>
    <row r="23" spans="1:22" s="17" customFormat="1" x14ac:dyDescent="0.2">
      <c r="A23" s="44"/>
      <c r="B23" s="45"/>
      <c r="C23" s="44"/>
      <c r="D23" s="46"/>
      <c r="E23" s="46"/>
      <c r="F23" s="46"/>
      <c r="G23" s="46"/>
      <c r="H23" s="46"/>
      <c r="I23" s="46"/>
      <c r="J23" s="46"/>
      <c r="K23" s="41"/>
      <c r="L23" s="41"/>
      <c r="M23" s="41"/>
    </row>
    <row r="24" spans="1:22" s="17" customFormat="1" ht="15.75" x14ac:dyDescent="0.25">
      <c r="A24" s="25" t="s">
        <v>12</v>
      </c>
      <c r="B24" s="32"/>
      <c r="C24" s="25"/>
      <c r="D24" s="6">
        <f>+D11+D13+D16+D22</f>
        <v>431800000</v>
      </c>
      <c r="E24" s="6">
        <f t="shared" ref="E24:J24" si="14">+E11+E13+E16+E22</f>
        <v>431800000</v>
      </c>
      <c r="F24" s="6">
        <f t="shared" si="14"/>
        <v>15651851.84</v>
      </c>
      <c r="G24" s="6">
        <f t="shared" si="14"/>
        <v>53893035.689999998</v>
      </c>
      <c r="H24" s="6">
        <f t="shared" si="14"/>
        <v>0</v>
      </c>
      <c r="I24" s="6">
        <f t="shared" si="14"/>
        <v>53893035.689999998</v>
      </c>
      <c r="J24" s="6">
        <f t="shared" si="14"/>
        <v>377906964.31</v>
      </c>
      <c r="K24" s="38">
        <f t="shared" ref="K24" si="15">IF(E24=0,"NA",J24/E24)</f>
        <v>0.87518982007874013</v>
      </c>
      <c r="L24" s="38">
        <f t="shared" ref="L24" si="16">IF(E24=0,"NA",(  ( F24 - (E24/$L$6)) / (E24/$L$6)))</f>
        <v>-0.96375208003705426</v>
      </c>
      <c r="M24" s="38">
        <f t="shared" ref="M24" si="17">IF(E24=0,"NA",(  ( G24 - ($M$6*(E24/12))) / ($M$6*(E24/12))))</f>
        <v>-0.50075928031496064</v>
      </c>
    </row>
    <row r="25" spans="1:22" s="16" customFormat="1" x14ac:dyDescent="0.2">
      <c r="A25" s="17"/>
      <c r="B25" s="43"/>
      <c r="C25" s="17"/>
      <c r="D25" s="18"/>
      <c r="E25" s="18"/>
      <c r="F25" s="18"/>
      <c r="G25" s="18"/>
      <c r="H25" s="18"/>
      <c r="I25" s="18"/>
      <c r="J25" s="18"/>
      <c r="K25" s="37"/>
      <c r="L25" s="37"/>
      <c r="M25" s="37"/>
    </row>
    <row r="26" spans="1:22" s="51" customFormat="1" ht="14.25" customHeight="1" x14ac:dyDescent="0.2">
      <c r="A26" s="51" t="s">
        <v>101</v>
      </c>
      <c r="B26" s="51" t="s">
        <v>209</v>
      </c>
      <c r="C26" s="51" t="s">
        <v>210</v>
      </c>
      <c r="D26" s="56">
        <v>0</v>
      </c>
      <c r="E26" s="56">
        <v>-960000</v>
      </c>
      <c r="F26" s="56">
        <v>32415.27</v>
      </c>
      <c r="G26" s="56">
        <v>186082.71</v>
      </c>
      <c r="H26" s="56">
        <v>212294.02</v>
      </c>
      <c r="I26" s="56">
        <f t="shared" ref="I26" si="18">SUM(G26:H26)</f>
        <v>398376.73</v>
      </c>
      <c r="J26" s="56">
        <f t="shared" ref="J26" si="19">E26-I26</f>
        <v>-1358376.73</v>
      </c>
      <c r="K26" s="57">
        <f t="shared" ref="K26" si="20">IF(E26=0,"NA",J26/E26)</f>
        <v>1.4149757604166666</v>
      </c>
      <c r="L26" s="57">
        <f t="shared" ref="L26" si="21">IF(E26=0,"NA",(  ( F26 - (E26/$L$6)) / (E26/$L$6)))</f>
        <v>-1.03376590625</v>
      </c>
      <c r="M26" s="57">
        <f t="shared" ref="M26" si="22">IF(E26=0,"NA",(  ( G26 - ($M$6*(E26/12))) / ($M$6*(E26/12))))</f>
        <v>-1.7753446249999998</v>
      </c>
      <c r="R26" s="53"/>
      <c r="S26" s="53"/>
      <c r="T26" s="53"/>
      <c r="U26" s="53"/>
      <c r="V26" s="53"/>
    </row>
    <row r="27" spans="1:22" s="51" customFormat="1" x14ac:dyDescent="0.2">
      <c r="B27" s="51" t="s">
        <v>213</v>
      </c>
      <c r="C27" s="51" t="s">
        <v>214</v>
      </c>
      <c r="D27" s="56">
        <v>0</v>
      </c>
      <c r="E27" s="56">
        <v>9920000</v>
      </c>
      <c r="F27" s="56">
        <v>123300</v>
      </c>
      <c r="G27" s="56">
        <v>724450</v>
      </c>
      <c r="H27" s="56">
        <v>1444647.06</v>
      </c>
      <c r="I27" s="56">
        <f t="shared" ref="I27" si="23">SUM(G27:H27)</f>
        <v>2169097.06</v>
      </c>
      <c r="J27" s="56">
        <f t="shared" ref="J27" si="24">E27-I27</f>
        <v>7750902.9399999995</v>
      </c>
      <c r="K27" s="57">
        <f t="shared" ref="K27" si="25">IF(E27=0,"NA",J27/E27)</f>
        <v>0.7813410221774193</v>
      </c>
      <c r="L27" s="57">
        <f t="shared" ref="L27" si="26">IF(E27=0,"NA",(  ( F27 - (E27/$L$6)) / (E27/$L$6)))</f>
        <v>-0.98757056451612901</v>
      </c>
      <c r="M27" s="57">
        <f t="shared" ref="M27" si="27">IF(E27=0,"NA",(  ( G27 - ($M$6*(E27/12))) / ($M$6*(E27/12))))</f>
        <v>-0.70788306451612903</v>
      </c>
      <c r="R27" s="53"/>
      <c r="S27" s="53"/>
      <c r="T27" s="53"/>
      <c r="U27" s="53"/>
      <c r="V27" s="53"/>
    </row>
    <row r="28" spans="1:22" s="51" customFormat="1" x14ac:dyDescent="0.2">
      <c r="B28" s="51" t="s">
        <v>227</v>
      </c>
      <c r="C28" s="51" t="s">
        <v>228</v>
      </c>
      <c r="D28" s="56">
        <v>0</v>
      </c>
      <c r="E28" s="56">
        <v>960000</v>
      </c>
      <c r="F28" s="56">
        <v>0</v>
      </c>
      <c r="G28" s="56">
        <v>23525.81</v>
      </c>
      <c r="H28" s="56">
        <v>28322.16</v>
      </c>
      <c r="I28" s="56">
        <f t="shared" ref="I28:I73" si="28">SUM(G28:H28)</f>
        <v>51847.97</v>
      </c>
      <c r="J28" s="56">
        <f t="shared" ref="J28:J73" si="29">E28-I28</f>
        <v>908152.03</v>
      </c>
      <c r="K28" s="57">
        <f t="shared" ref="K28:K73" si="30">IF(E28=0,"NA",J28/E28)</f>
        <v>0.94599169791666671</v>
      </c>
      <c r="L28" s="57">
        <f t="shared" ref="L28:L73" si="31">IF(E28=0,"NA",(  ( F28 - (E28/$L$6)) / (E28/$L$6)))</f>
        <v>-1</v>
      </c>
      <c r="M28" s="57">
        <f t="shared" ref="M28:M73" si="32">IF(E28=0,"NA",(  ( G28 - ($M$6*(E28/12))) / ($M$6*(E28/12))))</f>
        <v>-0.90197579166666664</v>
      </c>
      <c r="R28" s="53"/>
      <c r="S28" s="53"/>
      <c r="T28" s="53"/>
      <c r="U28" s="53"/>
      <c r="V28" s="53"/>
    </row>
    <row r="29" spans="1:22" s="51" customFormat="1" x14ac:dyDescent="0.2">
      <c r="B29" s="51" t="s">
        <v>229</v>
      </c>
      <c r="C29" s="51" t="s">
        <v>230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8"/>
        <v>0</v>
      </c>
      <c r="J29" s="56">
        <f t="shared" si="29"/>
        <v>0</v>
      </c>
      <c r="K29" s="57" t="str">
        <f t="shared" si="30"/>
        <v>NA</v>
      </c>
      <c r="L29" s="57" t="str">
        <f t="shared" si="31"/>
        <v>NA</v>
      </c>
      <c r="M29" s="57" t="str">
        <f t="shared" si="32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235</v>
      </c>
      <c r="B30" s="63"/>
      <c r="C30" s="63"/>
      <c r="D30" s="64">
        <v>0</v>
      </c>
      <c r="E30" s="64">
        <v>9920000</v>
      </c>
      <c r="F30" s="64">
        <v>155715.26999999999</v>
      </c>
      <c r="G30" s="64">
        <v>934058.52</v>
      </c>
      <c r="H30" s="64">
        <v>1685263.24</v>
      </c>
      <c r="I30" s="64">
        <f t="shared" ref="I30:I67" si="33">SUM(G30:H30)</f>
        <v>2619321.7599999998</v>
      </c>
      <c r="J30" s="64">
        <f t="shared" ref="J30:J67" si="34">E30-I30</f>
        <v>7300678.2400000002</v>
      </c>
      <c r="K30" s="65">
        <f t="shared" ref="K30:K67" si="35">IF(E30=0,"NA",J30/E30)</f>
        <v>0.73595546774193554</v>
      </c>
      <c r="L30" s="65">
        <f t="shared" ref="L30:L67" si="36">IF(E30=0,"NA",(  ( F30 - (E30/$L$6)) / (E30/$L$6)))</f>
        <v>-0.98430289616935485</v>
      </c>
      <c r="M30" s="65">
        <f t="shared" ref="M30:M67" si="37">IF(E30=0,"NA",(  ( G30 - ($M$6*(E30/12))) / ($M$6*(E30/12))))</f>
        <v>-0.62336349999999996</v>
      </c>
      <c r="R30" s="53"/>
      <c r="S30" s="53"/>
      <c r="T30" s="53"/>
      <c r="U30" s="53"/>
      <c r="V30" s="53"/>
    </row>
    <row r="31" spans="1:22" s="51" customFormat="1" x14ac:dyDescent="0.2">
      <c r="A31" s="51" t="s">
        <v>264</v>
      </c>
      <c r="B31" s="51" t="s">
        <v>169</v>
      </c>
      <c r="C31" s="51" t="s">
        <v>170</v>
      </c>
      <c r="D31" s="56">
        <v>0</v>
      </c>
      <c r="E31" s="56">
        <v>32631245.59</v>
      </c>
      <c r="F31" s="56">
        <v>525828.93999999994</v>
      </c>
      <c r="G31" s="56">
        <v>1323512.44</v>
      </c>
      <c r="H31" s="56">
        <v>18587097.48</v>
      </c>
      <c r="I31" s="56">
        <f t="shared" si="33"/>
        <v>19910609.920000002</v>
      </c>
      <c r="J31" s="56">
        <f t="shared" si="34"/>
        <v>12720635.669999998</v>
      </c>
      <c r="K31" s="57">
        <f t="shared" si="35"/>
        <v>0.38982991424324598</v>
      </c>
      <c r="L31" s="57">
        <f t="shared" si="36"/>
        <v>-0.98388572270250252</v>
      </c>
      <c r="M31" s="57">
        <f t="shared" si="37"/>
        <v>-0.8377613338296106</v>
      </c>
      <c r="R31" s="53"/>
      <c r="S31" s="53"/>
      <c r="T31" s="53"/>
      <c r="U31" s="53"/>
      <c r="V31" s="53"/>
    </row>
    <row r="32" spans="1:22" s="51" customFormat="1" x14ac:dyDescent="0.2">
      <c r="B32" s="51" t="s">
        <v>213</v>
      </c>
      <c r="C32" s="51" t="s">
        <v>214</v>
      </c>
      <c r="D32" s="56">
        <v>0</v>
      </c>
      <c r="E32" s="56">
        <v>11114410.210000001</v>
      </c>
      <c r="F32" s="56">
        <v>0</v>
      </c>
      <c r="G32" s="56">
        <v>14976.5</v>
      </c>
      <c r="H32" s="56">
        <v>10890151.539999999</v>
      </c>
      <c r="I32" s="56">
        <f t="shared" ref="I32:I47" si="38">SUM(G32:H32)</f>
        <v>10905128.039999999</v>
      </c>
      <c r="J32" s="56">
        <f t="shared" ref="J32:J47" si="39">E32-I32</f>
        <v>209282.17000000179</v>
      </c>
      <c r="K32" s="57">
        <f t="shared" ref="K32:K47" si="40">IF(E32=0,"NA",J32/E32)</f>
        <v>1.8829804375197861E-2</v>
      </c>
      <c r="L32" s="57">
        <f t="shared" ref="L32:L47" si="41">IF(E32=0,"NA",(  ( F32 - (E32/$L$6)) / (E32/$L$6)))</f>
        <v>-1</v>
      </c>
      <c r="M32" s="57">
        <f t="shared" ref="M32:M47" si="42">IF(E32=0,"NA",(  ( G32 - ($M$6*(E32/12))) / ($M$6*(E32/12))))</f>
        <v>-0.99461006037494459</v>
      </c>
      <c r="R32" s="53"/>
      <c r="S32" s="53"/>
      <c r="T32" s="53"/>
      <c r="U32" s="53"/>
      <c r="V32" s="53"/>
    </row>
    <row r="33" spans="1:22" s="51" customFormat="1" x14ac:dyDescent="0.2">
      <c r="B33" s="51" t="s">
        <v>229</v>
      </c>
      <c r="C33" s="51" t="s">
        <v>230</v>
      </c>
      <c r="D33" s="56">
        <v>0</v>
      </c>
      <c r="E33" s="56">
        <v>500000.2</v>
      </c>
      <c r="F33" s="56">
        <v>0</v>
      </c>
      <c r="G33" s="56">
        <v>0</v>
      </c>
      <c r="H33" s="56">
        <v>303291.2</v>
      </c>
      <c r="I33" s="56">
        <f t="shared" si="38"/>
        <v>303291.2</v>
      </c>
      <c r="J33" s="56">
        <f t="shared" si="39"/>
        <v>196709</v>
      </c>
      <c r="K33" s="57">
        <f t="shared" si="40"/>
        <v>0.39341784263286295</v>
      </c>
      <c r="L33" s="57">
        <f t="shared" si="41"/>
        <v>-1</v>
      </c>
      <c r="M33" s="57">
        <f t="shared" si="42"/>
        <v>-1</v>
      </c>
      <c r="R33" s="53"/>
      <c r="S33" s="53"/>
      <c r="T33" s="53"/>
      <c r="U33" s="53"/>
      <c r="V33" s="53"/>
    </row>
    <row r="34" spans="1:22" s="51" customFormat="1" x14ac:dyDescent="0.2">
      <c r="A34" s="63" t="s">
        <v>277</v>
      </c>
      <c r="B34" s="63"/>
      <c r="C34" s="63"/>
      <c r="D34" s="64">
        <v>0</v>
      </c>
      <c r="E34" s="64">
        <v>44245656</v>
      </c>
      <c r="F34" s="64">
        <v>525828.93999999994</v>
      </c>
      <c r="G34" s="64">
        <v>1338488.94</v>
      </c>
      <c r="H34" s="64">
        <v>29780540.219999999</v>
      </c>
      <c r="I34" s="64">
        <f t="shared" si="38"/>
        <v>31119029.16</v>
      </c>
      <c r="J34" s="64">
        <f t="shared" si="39"/>
        <v>13126626.84</v>
      </c>
      <c r="K34" s="65">
        <f t="shared" si="40"/>
        <v>0.29667605877512587</v>
      </c>
      <c r="L34" s="65">
        <f t="shared" si="41"/>
        <v>-0.98811569343666195</v>
      </c>
      <c r="M34" s="65">
        <f t="shared" si="42"/>
        <v>-0.87899477046967056</v>
      </c>
      <c r="R34" s="53"/>
      <c r="S34" s="53"/>
      <c r="T34" s="53"/>
      <c r="U34" s="53"/>
      <c r="V34" s="53"/>
    </row>
    <row r="35" spans="1:22" s="51" customFormat="1" x14ac:dyDescent="0.2">
      <c r="A35" s="51" t="s">
        <v>282</v>
      </c>
      <c r="B35" s="51" t="s">
        <v>169</v>
      </c>
      <c r="C35" s="51" t="s">
        <v>170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8"/>
        <v>0</v>
      </c>
      <c r="J35" s="56">
        <f t="shared" si="39"/>
        <v>0</v>
      </c>
      <c r="K35" s="57" t="str">
        <f t="shared" si="40"/>
        <v>NA</v>
      </c>
      <c r="L35" s="57" t="str">
        <f t="shared" si="41"/>
        <v>NA</v>
      </c>
      <c r="M35" s="57" t="str">
        <f t="shared" si="42"/>
        <v>NA</v>
      </c>
      <c r="R35" s="53"/>
      <c r="S35" s="53"/>
      <c r="T35" s="53"/>
      <c r="U35" s="53"/>
      <c r="V35" s="53"/>
    </row>
    <row r="36" spans="1:22" s="51" customFormat="1" x14ac:dyDescent="0.2">
      <c r="A36" s="63" t="s">
        <v>323</v>
      </c>
      <c r="B36" s="63"/>
      <c r="C36" s="63"/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f t="shared" si="38"/>
        <v>0</v>
      </c>
      <c r="J36" s="64">
        <f t="shared" si="39"/>
        <v>0</v>
      </c>
      <c r="K36" s="65" t="str">
        <f t="shared" si="40"/>
        <v>NA</v>
      </c>
      <c r="L36" s="65" t="str">
        <f t="shared" si="41"/>
        <v>NA</v>
      </c>
      <c r="M36" s="65" t="str">
        <f t="shared" si="42"/>
        <v>NA</v>
      </c>
      <c r="R36" s="53"/>
      <c r="S36" s="53"/>
      <c r="T36" s="53"/>
      <c r="U36" s="53"/>
      <c r="V36" s="53"/>
    </row>
    <row r="37" spans="1:22" s="51" customFormat="1" x14ac:dyDescent="0.2">
      <c r="A37" s="51" t="s">
        <v>334</v>
      </c>
      <c r="B37" s="51" t="s">
        <v>119</v>
      </c>
      <c r="C37" s="51" t="s">
        <v>120</v>
      </c>
      <c r="D37" s="56">
        <v>0</v>
      </c>
      <c r="E37" s="56">
        <v>0</v>
      </c>
      <c r="F37" s="56">
        <v>5533.16</v>
      </c>
      <c r="G37" s="56">
        <v>12599.48</v>
      </c>
      <c r="H37" s="56">
        <v>0</v>
      </c>
      <c r="I37" s="56">
        <f t="shared" si="38"/>
        <v>12599.48</v>
      </c>
      <c r="J37" s="56">
        <f t="shared" si="39"/>
        <v>-12599.48</v>
      </c>
      <c r="K37" s="57" t="str">
        <f t="shared" si="40"/>
        <v>NA</v>
      </c>
      <c r="L37" s="57" t="str">
        <f t="shared" si="41"/>
        <v>NA</v>
      </c>
      <c r="M37" s="57" t="str">
        <f t="shared" si="42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137</v>
      </c>
      <c r="C38" s="51" t="s">
        <v>138</v>
      </c>
      <c r="D38" s="56">
        <v>10000000</v>
      </c>
      <c r="E38" s="56">
        <v>7000000</v>
      </c>
      <c r="F38" s="56">
        <v>57730.47</v>
      </c>
      <c r="G38" s="56">
        <v>148984.39000000001</v>
      </c>
      <c r="H38" s="56">
        <v>0</v>
      </c>
      <c r="I38" s="56">
        <f t="shared" si="38"/>
        <v>148984.39000000001</v>
      </c>
      <c r="J38" s="56">
        <f t="shared" si="39"/>
        <v>6851015.6100000003</v>
      </c>
      <c r="K38" s="57">
        <f t="shared" si="40"/>
        <v>0.97871651571428575</v>
      </c>
      <c r="L38" s="57">
        <f t="shared" si="41"/>
        <v>-0.99175279000000005</v>
      </c>
      <c r="M38" s="57">
        <f t="shared" si="42"/>
        <v>-0.91486606285714278</v>
      </c>
      <c r="R38" s="53"/>
      <c r="S38" s="53"/>
      <c r="T38" s="53"/>
      <c r="U38" s="53"/>
      <c r="V38" s="53"/>
    </row>
    <row r="39" spans="1:22" s="51" customFormat="1" x14ac:dyDescent="0.2">
      <c r="B39" s="51" t="s">
        <v>139</v>
      </c>
      <c r="C39" s="51" t="s">
        <v>140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38"/>
        <v>0</v>
      </c>
      <c r="J39" s="56">
        <f t="shared" si="39"/>
        <v>0</v>
      </c>
      <c r="K39" s="57" t="str">
        <f t="shared" si="40"/>
        <v>NA</v>
      </c>
      <c r="L39" s="57" t="str">
        <f t="shared" si="41"/>
        <v>NA</v>
      </c>
      <c r="M39" s="57" t="str">
        <f t="shared" si="42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147</v>
      </c>
      <c r="C40" s="51" t="s">
        <v>148</v>
      </c>
      <c r="D40" s="56">
        <v>0</v>
      </c>
      <c r="E40" s="56">
        <v>1000000</v>
      </c>
      <c r="F40" s="56">
        <v>5975</v>
      </c>
      <c r="G40" s="56">
        <v>17925</v>
      </c>
      <c r="H40" s="56">
        <v>0</v>
      </c>
      <c r="I40" s="56">
        <f t="shared" si="38"/>
        <v>17925</v>
      </c>
      <c r="J40" s="56">
        <f t="shared" si="39"/>
        <v>982075</v>
      </c>
      <c r="K40" s="57">
        <f t="shared" si="40"/>
        <v>0.98207500000000003</v>
      </c>
      <c r="L40" s="57">
        <f t="shared" si="41"/>
        <v>-0.99402500000000005</v>
      </c>
      <c r="M40" s="57">
        <f t="shared" si="42"/>
        <v>-0.92830000000000001</v>
      </c>
      <c r="R40" s="53"/>
      <c r="S40" s="53"/>
      <c r="T40" s="53"/>
      <c r="U40" s="53"/>
      <c r="V40" s="53"/>
    </row>
    <row r="41" spans="1:22" s="51" customFormat="1" x14ac:dyDescent="0.2">
      <c r="B41" s="51" t="s">
        <v>149</v>
      </c>
      <c r="C41" s="51" t="s">
        <v>150</v>
      </c>
      <c r="D41" s="56">
        <v>0</v>
      </c>
      <c r="E41" s="56">
        <v>0</v>
      </c>
      <c r="F41" s="56">
        <v>877.73</v>
      </c>
      <c r="G41" s="56">
        <v>2224.91</v>
      </c>
      <c r="H41" s="56">
        <v>0</v>
      </c>
      <c r="I41" s="56">
        <f t="shared" si="38"/>
        <v>2224.91</v>
      </c>
      <c r="J41" s="56">
        <f t="shared" si="39"/>
        <v>-2224.91</v>
      </c>
      <c r="K41" s="57" t="str">
        <f t="shared" si="40"/>
        <v>NA</v>
      </c>
      <c r="L41" s="57" t="str">
        <f t="shared" si="41"/>
        <v>NA</v>
      </c>
      <c r="M41" s="57" t="str">
        <f t="shared" si="42"/>
        <v>NA</v>
      </c>
      <c r="R41" s="53"/>
      <c r="S41" s="53"/>
      <c r="T41" s="53"/>
      <c r="U41" s="53"/>
      <c r="V41" s="53"/>
    </row>
    <row r="42" spans="1:22" s="51" customFormat="1" x14ac:dyDescent="0.2">
      <c r="B42" s="51" t="s">
        <v>151</v>
      </c>
      <c r="C42" s="51" t="s">
        <v>152</v>
      </c>
      <c r="D42" s="56">
        <v>0</v>
      </c>
      <c r="E42" s="56">
        <v>1000000</v>
      </c>
      <c r="F42" s="56">
        <v>10340.89</v>
      </c>
      <c r="G42" s="56">
        <v>30573.89</v>
      </c>
      <c r="H42" s="56">
        <v>0</v>
      </c>
      <c r="I42" s="56">
        <f t="shared" si="38"/>
        <v>30573.89</v>
      </c>
      <c r="J42" s="56">
        <f t="shared" si="39"/>
        <v>969426.11</v>
      </c>
      <c r="K42" s="57">
        <f t="shared" si="40"/>
        <v>0.96942611000000001</v>
      </c>
      <c r="L42" s="57">
        <f t="shared" si="41"/>
        <v>-0.98965910999999995</v>
      </c>
      <c r="M42" s="57">
        <f t="shared" si="42"/>
        <v>-0.87770443999999992</v>
      </c>
      <c r="R42" s="53"/>
      <c r="S42" s="53"/>
      <c r="T42" s="53"/>
      <c r="U42" s="53"/>
      <c r="V42" s="53"/>
    </row>
    <row r="43" spans="1:22" s="51" customFormat="1" x14ac:dyDescent="0.2">
      <c r="B43" s="51" t="s">
        <v>167</v>
      </c>
      <c r="C43" s="51" t="s">
        <v>168</v>
      </c>
      <c r="D43" s="56">
        <v>0</v>
      </c>
      <c r="E43" s="56">
        <v>1000000</v>
      </c>
      <c r="F43" s="56">
        <v>671.37</v>
      </c>
      <c r="G43" s="56">
        <v>1912.01</v>
      </c>
      <c r="H43" s="56">
        <v>0</v>
      </c>
      <c r="I43" s="56">
        <f t="shared" si="38"/>
        <v>1912.01</v>
      </c>
      <c r="J43" s="56">
        <f t="shared" si="39"/>
        <v>998087.99</v>
      </c>
      <c r="K43" s="57">
        <f t="shared" si="40"/>
        <v>0.99808799000000004</v>
      </c>
      <c r="L43" s="57">
        <f t="shared" si="41"/>
        <v>-0.99932863000000005</v>
      </c>
      <c r="M43" s="57">
        <f t="shared" si="42"/>
        <v>-0.99235195999999992</v>
      </c>
      <c r="R43" s="53"/>
      <c r="S43" s="53"/>
      <c r="T43" s="53"/>
      <c r="U43" s="53"/>
      <c r="V43" s="53"/>
    </row>
    <row r="44" spans="1:22" s="51" customFormat="1" x14ac:dyDescent="0.2">
      <c r="B44" s="51" t="s">
        <v>169</v>
      </c>
      <c r="C44" s="51" t="s">
        <v>170</v>
      </c>
      <c r="D44" s="56">
        <v>5294.12</v>
      </c>
      <c r="E44" s="56">
        <v>93812.69</v>
      </c>
      <c r="F44" s="56">
        <v>0</v>
      </c>
      <c r="G44" s="56">
        <v>0</v>
      </c>
      <c r="H44" s="56">
        <v>15683.269999999999</v>
      </c>
      <c r="I44" s="56">
        <f t="shared" si="38"/>
        <v>15683.269999999999</v>
      </c>
      <c r="J44" s="56">
        <f t="shared" si="39"/>
        <v>78129.42</v>
      </c>
      <c r="K44" s="57">
        <f t="shared" si="40"/>
        <v>0.83282357642660065</v>
      </c>
      <c r="L44" s="57">
        <f t="shared" si="41"/>
        <v>-1</v>
      </c>
      <c r="M44" s="57">
        <f t="shared" si="42"/>
        <v>-1</v>
      </c>
      <c r="R44" s="53"/>
      <c r="S44" s="53"/>
      <c r="T44" s="53"/>
      <c r="U44" s="53"/>
      <c r="V44" s="53"/>
    </row>
    <row r="45" spans="1:22" s="51" customFormat="1" x14ac:dyDescent="0.2">
      <c r="B45" s="51" t="s">
        <v>177</v>
      </c>
      <c r="C45" s="51" t="s">
        <v>178</v>
      </c>
      <c r="D45" s="56">
        <v>0</v>
      </c>
      <c r="E45" s="56">
        <v>2279</v>
      </c>
      <c r="F45" s="56">
        <v>0</v>
      </c>
      <c r="G45" s="56">
        <v>0</v>
      </c>
      <c r="H45" s="56">
        <v>0</v>
      </c>
      <c r="I45" s="56">
        <f t="shared" si="38"/>
        <v>0</v>
      </c>
      <c r="J45" s="56">
        <f t="shared" si="39"/>
        <v>2279</v>
      </c>
      <c r="K45" s="57">
        <f t="shared" si="40"/>
        <v>1</v>
      </c>
      <c r="L45" s="57">
        <f t="shared" si="41"/>
        <v>-1</v>
      </c>
      <c r="M45" s="57">
        <f t="shared" si="42"/>
        <v>-1</v>
      </c>
      <c r="R45" s="53"/>
      <c r="S45" s="53"/>
      <c r="T45" s="53"/>
      <c r="U45" s="53"/>
      <c r="V45" s="53"/>
    </row>
    <row r="46" spans="1:22" s="51" customFormat="1" x14ac:dyDescent="0.2">
      <c r="B46" s="51" t="s">
        <v>209</v>
      </c>
      <c r="C46" s="51" t="s">
        <v>210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38"/>
        <v>0</v>
      </c>
      <c r="J46" s="56">
        <f t="shared" si="39"/>
        <v>0</v>
      </c>
      <c r="K46" s="57" t="str">
        <f t="shared" si="40"/>
        <v>NA</v>
      </c>
      <c r="L46" s="57" t="str">
        <f t="shared" si="41"/>
        <v>NA</v>
      </c>
      <c r="M46" s="57" t="str">
        <f t="shared" si="42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223</v>
      </c>
      <c r="C47" s="51" t="s">
        <v>224</v>
      </c>
      <c r="D47" s="56">
        <v>30000.069999999989</v>
      </c>
      <c r="E47" s="56">
        <v>897822.23</v>
      </c>
      <c r="F47" s="56">
        <v>0</v>
      </c>
      <c r="G47" s="56">
        <v>0</v>
      </c>
      <c r="H47" s="56">
        <v>16392.2</v>
      </c>
      <c r="I47" s="56">
        <f t="shared" si="38"/>
        <v>16392.2</v>
      </c>
      <c r="J47" s="56">
        <f t="shared" si="39"/>
        <v>881430.03</v>
      </c>
      <c r="K47" s="57">
        <f t="shared" si="40"/>
        <v>0.98174226539256004</v>
      </c>
      <c r="L47" s="57">
        <f t="shared" si="41"/>
        <v>-1</v>
      </c>
      <c r="M47" s="57">
        <f t="shared" si="42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227</v>
      </c>
      <c r="C48" s="51" t="s">
        <v>228</v>
      </c>
      <c r="D48" s="56">
        <v>10588.24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3"/>
        <v>0</v>
      </c>
      <c r="J48" s="56">
        <f t="shared" si="34"/>
        <v>0</v>
      </c>
      <c r="K48" s="57" t="str">
        <f t="shared" si="35"/>
        <v>NA</v>
      </c>
      <c r="L48" s="57" t="str">
        <f t="shared" si="36"/>
        <v>NA</v>
      </c>
      <c r="M48" s="57" t="str">
        <f t="shared" si="37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395</v>
      </c>
      <c r="B49" s="63"/>
      <c r="C49" s="63"/>
      <c r="D49" s="64">
        <v>10045882.43</v>
      </c>
      <c r="E49" s="64">
        <v>10993913.92</v>
      </c>
      <c r="F49" s="64">
        <v>81128.62</v>
      </c>
      <c r="G49" s="64">
        <v>214219.68000000005</v>
      </c>
      <c r="H49" s="64">
        <v>32075.47</v>
      </c>
      <c r="I49" s="64">
        <f t="shared" si="33"/>
        <v>246295.15000000005</v>
      </c>
      <c r="J49" s="64">
        <f t="shared" si="34"/>
        <v>10747618.77</v>
      </c>
      <c r="K49" s="65">
        <f t="shared" si="35"/>
        <v>0.97759713676200943</v>
      </c>
      <c r="L49" s="65">
        <f t="shared" si="36"/>
        <v>-0.9926205880280351</v>
      </c>
      <c r="M49" s="65">
        <f t="shared" si="37"/>
        <v>-0.92205881124453981</v>
      </c>
      <c r="R49" s="53"/>
      <c r="S49" s="53"/>
      <c r="T49" s="53"/>
      <c r="U49" s="53"/>
      <c r="V49" s="53"/>
    </row>
    <row r="50" spans="1:22" s="51" customFormat="1" x14ac:dyDescent="0.2">
      <c r="A50" s="51" t="s">
        <v>400</v>
      </c>
      <c r="B50" s="51" t="s">
        <v>227</v>
      </c>
      <c r="C50" s="51" t="s">
        <v>228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3"/>
        <v>0</v>
      </c>
      <c r="J50" s="56">
        <f t="shared" si="34"/>
        <v>0</v>
      </c>
      <c r="K50" s="57" t="str">
        <f t="shared" si="35"/>
        <v>NA</v>
      </c>
      <c r="L50" s="57" t="str">
        <f t="shared" si="36"/>
        <v>NA</v>
      </c>
      <c r="M50" s="57" t="str">
        <f t="shared" si="37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403</v>
      </c>
      <c r="C51" s="51" t="s">
        <v>404</v>
      </c>
      <c r="D51" s="56">
        <v>1000000</v>
      </c>
      <c r="E51" s="56">
        <v>2824492.95</v>
      </c>
      <c r="F51" s="56">
        <v>0</v>
      </c>
      <c r="G51" s="56">
        <v>0</v>
      </c>
      <c r="H51" s="56">
        <v>0</v>
      </c>
      <c r="I51" s="56">
        <f t="shared" si="33"/>
        <v>0</v>
      </c>
      <c r="J51" s="56">
        <f t="shared" si="34"/>
        <v>2824492.95</v>
      </c>
      <c r="K51" s="57">
        <f t="shared" si="35"/>
        <v>1</v>
      </c>
      <c r="L51" s="57">
        <f t="shared" si="36"/>
        <v>-1</v>
      </c>
      <c r="M51" s="57">
        <f t="shared" si="37"/>
        <v>-1</v>
      </c>
      <c r="R51" s="53"/>
      <c r="S51" s="53"/>
      <c r="T51" s="53"/>
      <c r="U51" s="53"/>
      <c r="V51" s="53"/>
    </row>
    <row r="52" spans="1:22" s="51" customFormat="1" x14ac:dyDescent="0.2">
      <c r="A52" s="63" t="s">
        <v>407</v>
      </c>
      <c r="B52" s="63"/>
      <c r="C52" s="63"/>
      <c r="D52" s="64">
        <v>1000000</v>
      </c>
      <c r="E52" s="64">
        <v>2824492.95</v>
      </c>
      <c r="F52" s="64">
        <v>0</v>
      </c>
      <c r="G52" s="64">
        <v>0</v>
      </c>
      <c r="H52" s="64">
        <v>0</v>
      </c>
      <c r="I52" s="64">
        <f t="shared" si="33"/>
        <v>0</v>
      </c>
      <c r="J52" s="64">
        <f t="shared" si="34"/>
        <v>2824492.95</v>
      </c>
      <c r="K52" s="65">
        <f t="shared" si="35"/>
        <v>1</v>
      </c>
      <c r="L52" s="65">
        <f t="shared" si="36"/>
        <v>-1</v>
      </c>
      <c r="M52" s="65">
        <f t="shared" si="37"/>
        <v>-1</v>
      </c>
      <c r="R52" s="53"/>
      <c r="S52" s="53"/>
      <c r="T52" s="53"/>
      <c r="U52" s="53"/>
      <c r="V52" s="53"/>
    </row>
    <row r="53" spans="1:22" s="51" customFormat="1" x14ac:dyDescent="0.2">
      <c r="A53" s="51" t="s">
        <v>408</v>
      </c>
      <c r="B53" s="51" t="s">
        <v>167</v>
      </c>
      <c r="C53" s="51" t="s">
        <v>168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3"/>
        <v>0</v>
      </c>
      <c r="J53" s="56">
        <f t="shared" si="34"/>
        <v>0</v>
      </c>
      <c r="K53" s="57" t="str">
        <f t="shared" si="35"/>
        <v>NA</v>
      </c>
      <c r="L53" s="57" t="str">
        <f t="shared" si="36"/>
        <v>NA</v>
      </c>
      <c r="M53" s="57" t="str">
        <f t="shared" si="37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169</v>
      </c>
      <c r="C54" s="51" t="s">
        <v>170</v>
      </c>
      <c r="D54" s="56">
        <v>18000000</v>
      </c>
      <c r="E54" s="56">
        <v>18000000</v>
      </c>
      <c r="F54" s="56">
        <v>0</v>
      </c>
      <c r="G54" s="56">
        <v>541939.06000000006</v>
      </c>
      <c r="H54" s="56">
        <v>9497911.9800000004</v>
      </c>
      <c r="I54" s="56">
        <f t="shared" si="33"/>
        <v>10039851.040000001</v>
      </c>
      <c r="J54" s="56">
        <f t="shared" si="34"/>
        <v>7960148.959999999</v>
      </c>
      <c r="K54" s="57">
        <f t="shared" si="35"/>
        <v>0.44223049777777773</v>
      </c>
      <c r="L54" s="57">
        <f t="shared" si="36"/>
        <v>-1</v>
      </c>
      <c r="M54" s="57">
        <f t="shared" si="37"/>
        <v>-0.87956909777777781</v>
      </c>
      <c r="R54" s="53"/>
      <c r="S54" s="53"/>
      <c r="T54" s="53"/>
      <c r="U54" s="53"/>
      <c r="V54" s="53"/>
    </row>
    <row r="55" spans="1:22" s="51" customFormat="1" x14ac:dyDescent="0.2">
      <c r="B55" s="51" t="s">
        <v>213</v>
      </c>
      <c r="C55" s="51" t="s">
        <v>214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3"/>
        <v>0</v>
      </c>
      <c r="J55" s="56">
        <f t="shared" si="34"/>
        <v>0</v>
      </c>
      <c r="K55" s="57" t="str">
        <f t="shared" si="35"/>
        <v>NA</v>
      </c>
      <c r="L55" s="57" t="str">
        <f t="shared" si="36"/>
        <v>NA</v>
      </c>
      <c r="M55" s="57" t="str">
        <f t="shared" si="37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411</v>
      </c>
      <c r="B56" s="63"/>
      <c r="C56" s="63"/>
      <c r="D56" s="64">
        <v>18000000</v>
      </c>
      <c r="E56" s="64">
        <v>18000000</v>
      </c>
      <c r="F56" s="64">
        <v>0</v>
      </c>
      <c r="G56" s="64">
        <v>541939.06000000006</v>
      </c>
      <c r="H56" s="64">
        <v>9497911.9800000004</v>
      </c>
      <c r="I56" s="64">
        <f t="shared" si="33"/>
        <v>10039851.040000001</v>
      </c>
      <c r="J56" s="64">
        <f t="shared" si="34"/>
        <v>7960148.959999999</v>
      </c>
      <c r="K56" s="65">
        <f t="shared" si="35"/>
        <v>0.44223049777777773</v>
      </c>
      <c r="L56" s="65">
        <f t="shared" si="36"/>
        <v>-1</v>
      </c>
      <c r="M56" s="65">
        <f t="shared" si="37"/>
        <v>-0.87956909777777781</v>
      </c>
      <c r="R56" s="53"/>
      <c r="S56" s="53"/>
      <c r="T56" s="53"/>
      <c r="U56" s="53"/>
      <c r="V56" s="53"/>
    </row>
    <row r="57" spans="1:22" s="51" customFormat="1" x14ac:dyDescent="0.2">
      <c r="A57" s="51" t="s">
        <v>420</v>
      </c>
      <c r="B57" s="51" t="s">
        <v>119</v>
      </c>
      <c r="C57" s="51" t="s">
        <v>120</v>
      </c>
      <c r="D57" s="56">
        <v>39562.400000000001</v>
      </c>
      <c r="E57" s="56">
        <v>39562.400000000001</v>
      </c>
      <c r="F57" s="56">
        <v>0</v>
      </c>
      <c r="G57" s="56">
        <v>0</v>
      </c>
      <c r="H57" s="56">
        <v>0</v>
      </c>
      <c r="I57" s="56">
        <f t="shared" si="33"/>
        <v>0</v>
      </c>
      <c r="J57" s="56">
        <f t="shared" si="34"/>
        <v>39562.400000000001</v>
      </c>
      <c r="K57" s="57">
        <f t="shared" si="35"/>
        <v>1</v>
      </c>
      <c r="L57" s="57">
        <f t="shared" si="36"/>
        <v>-1</v>
      </c>
      <c r="M57" s="57">
        <f t="shared" si="37"/>
        <v>-1</v>
      </c>
      <c r="R57" s="53"/>
      <c r="S57" s="53"/>
      <c r="T57" s="53"/>
      <c r="U57" s="53"/>
      <c r="V57" s="53"/>
    </row>
    <row r="58" spans="1:22" s="51" customFormat="1" x14ac:dyDescent="0.2">
      <c r="B58" s="51" t="s">
        <v>331</v>
      </c>
      <c r="C58" s="51" t="s">
        <v>332</v>
      </c>
      <c r="D58" s="56">
        <v>19837.5</v>
      </c>
      <c r="E58" s="56">
        <v>19837.5</v>
      </c>
      <c r="F58" s="56">
        <v>0</v>
      </c>
      <c r="G58" s="56">
        <v>0</v>
      </c>
      <c r="H58" s="56">
        <v>0</v>
      </c>
      <c r="I58" s="56">
        <f t="shared" si="33"/>
        <v>0</v>
      </c>
      <c r="J58" s="56">
        <f t="shared" si="34"/>
        <v>19837.5</v>
      </c>
      <c r="K58" s="57">
        <f t="shared" si="35"/>
        <v>1</v>
      </c>
      <c r="L58" s="57">
        <f t="shared" si="36"/>
        <v>-1</v>
      </c>
      <c r="M58" s="57">
        <f t="shared" si="37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137</v>
      </c>
      <c r="C59" s="51" t="s">
        <v>138</v>
      </c>
      <c r="D59" s="56">
        <v>4912961.76</v>
      </c>
      <c r="E59" s="56">
        <v>4912961.76</v>
      </c>
      <c r="F59" s="56">
        <v>32851.47</v>
      </c>
      <c r="G59" s="56">
        <v>49806.92</v>
      </c>
      <c r="H59" s="56">
        <v>0</v>
      </c>
      <c r="I59" s="56">
        <f t="shared" si="33"/>
        <v>49806.92</v>
      </c>
      <c r="J59" s="56">
        <f t="shared" si="34"/>
        <v>4863154.84</v>
      </c>
      <c r="K59" s="57">
        <f t="shared" si="35"/>
        <v>0.98986213969636105</v>
      </c>
      <c r="L59" s="57">
        <f t="shared" si="36"/>
        <v>-0.99331330639137727</v>
      </c>
      <c r="M59" s="57">
        <f t="shared" si="37"/>
        <v>-0.95944855878544433</v>
      </c>
      <c r="R59" s="53"/>
      <c r="S59" s="53"/>
      <c r="T59" s="53"/>
      <c r="U59" s="53"/>
      <c r="V59" s="53"/>
    </row>
    <row r="60" spans="1:22" s="51" customFormat="1" x14ac:dyDescent="0.2">
      <c r="B60" s="51" t="s">
        <v>147</v>
      </c>
      <c r="C60" s="51" t="s">
        <v>148</v>
      </c>
      <c r="D60" s="56">
        <v>467208</v>
      </c>
      <c r="E60" s="56">
        <v>467208</v>
      </c>
      <c r="F60" s="56">
        <v>1195</v>
      </c>
      <c r="G60" s="56">
        <v>3585</v>
      </c>
      <c r="H60" s="56">
        <v>0</v>
      </c>
      <c r="I60" s="56">
        <f t="shared" si="33"/>
        <v>3585</v>
      </c>
      <c r="J60" s="56">
        <f t="shared" si="34"/>
        <v>463623</v>
      </c>
      <c r="K60" s="57">
        <f t="shared" si="35"/>
        <v>0.99232675810345716</v>
      </c>
      <c r="L60" s="57">
        <f t="shared" si="36"/>
        <v>-0.99744225270115239</v>
      </c>
      <c r="M60" s="57">
        <f t="shared" si="37"/>
        <v>-0.96930703241382854</v>
      </c>
      <c r="R60" s="53"/>
      <c r="S60" s="53"/>
      <c r="T60" s="53"/>
      <c r="U60" s="53"/>
      <c r="V60" s="53"/>
    </row>
    <row r="61" spans="1:22" s="51" customFormat="1" x14ac:dyDescent="0.2">
      <c r="B61" s="51" t="s">
        <v>149</v>
      </c>
      <c r="C61" s="51" t="s">
        <v>150</v>
      </c>
      <c r="D61" s="56">
        <v>0</v>
      </c>
      <c r="E61" s="56">
        <v>0</v>
      </c>
      <c r="F61" s="56">
        <v>457.58</v>
      </c>
      <c r="G61" s="56">
        <v>682.55</v>
      </c>
      <c r="H61" s="56">
        <v>0</v>
      </c>
      <c r="I61" s="56">
        <f t="shared" si="33"/>
        <v>682.55</v>
      </c>
      <c r="J61" s="56">
        <f t="shared" si="34"/>
        <v>-682.55</v>
      </c>
      <c r="K61" s="57" t="str">
        <f t="shared" si="35"/>
        <v>NA</v>
      </c>
      <c r="L61" s="57" t="str">
        <f t="shared" si="36"/>
        <v>NA</v>
      </c>
      <c r="M61" s="57" t="str">
        <f t="shared" si="37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151</v>
      </c>
      <c r="C62" s="51" t="s">
        <v>152</v>
      </c>
      <c r="D62" s="56">
        <v>743475</v>
      </c>
      <c r="E62" s="56">
        <v>743475</v>
      </c>
      <c r="F62" s="56">
        <v>5371.93</v>
      </c>
      <c r="G62" s="56">
        <v>8890.6200000000008</v>
      </c>
      <c r="H62" s="56">
        <v>0</v>
      </c>
      <c r="I62" s="56">
        <f t="shared" si="33"/>
        <v>8890.6200000000008</v>
      </c>
      <c r="J62" s="56">
        <f t="shared" si="34"/>
        <v>734584.38</v>
      </c>
      <c r="K62" s="57">
        <f t="shared" si="35"/>
        <v>0.98804180369212147</v>
      </c>
      <c r="L62" s="57">
        <f t="shared" si="36"/>
        <v>-0.99277456538552067</v>
      </c>
      <c r="M62" s="57">
        <f t="shared" si="37"/>
        <v>-0.95216721476848587</v>
      </c>
      <c r="R62" s="53"/>
      <c r="S62" s="53"/>
      <c r="T62" s="53"/>
      <c r="U62" s="53"/>
      <c r="V62" s="53"/>
    </row>
    <row r="63" spans="1:22" s="51" customFormat="1" x14ac:dyDescent="0.2">
      <c r="B63" s="51" t="s">
        <v>167</v>
      </c>
      <c r="C63" s="51" t="s">
        <v>168</v>
      </c>
      <c r="D63" s="56">
        <v>99677</v>
      </c>
      <c r="E63" s="56">
        <v>99677</v>
      </c>
      <c r="F63" s="56">
        <v>445.13</v>
      </c>
      <c r="G63" s="56">
        <v>560.64</v>
      </c>
      <c r="H63" s="56">
        <v>0</v>
      </c>
      <c r="I63" s="56">
        <f t="shared" si="33"/>
        <v>560.64</v>
      </c>
      <c r="J63" s="56">
        <f t="shared" si="34"/>
        <v>99116.36</v>
      </c>
      <c r="K63" s="57">
        <f t="shared" si="35"/>
        <v>0.99437543264745132</v>
      </c>
      <c r="L63" s="57">
        <f t="shared" si="36"/>
        <v>-0.99553427571054498</v>
      </c>
      <c r="M63" s="57">
        <f t="shared" si="37"/>
        <v>-0.97750173058980505</v>
      </c>
      <c r="R63" s="53"/>
      <c r="S63" s="53"/>
      <c r="T63" s="53"/>
      <c r="U63" s="53"/>
      <c r="V63" s="53"/>
    </row>
    <row r="64" spans="1:22" s="51" customFormat="1" x14ac:dyDescent="0.2">
      <c r="B64" s="51" t="s">
        <v>169</v>
      </c>
      <c r="C64" s="51" t="s">
        <v>170</v>
      </c>
      <c r="D64" s="56">
        <v>2538975.1100000003</v>
      </c>
      <c r="E64" s="56">
        <v>-2318404.5300000012</v>
      </c>
      <c r="F64" s="56">
        <v>0</v>
      </c>
      <c r="G64" s="56">
        <v>0</v>
      </c>
      <c r="H64" s="56">
        <v>0</v>
      </c>
      <c r="I64" s="56">
        <f t="shared" si="33"/>
        <v>0</v>
      </c>
      <c r="J64" s="56">
        <f t="shared" si="34"/>
        <v>-2318404.5300000012</v>
      </c>
      <c r="K64" s="57">
        <f t="shared" si="35"/>
        <v>1</v>
      </c>
      <c r="L64" s="57">
        <f t="shared" si="36"/>
        <v>-1</v>
      </c>
      <c r="M64" s="57">
        <f t="shared" si="37"/>
        <v>-1</v>
      </c>
      <c r="R64" s="53"/>
      <c r="S64" s="53"/>
      <c r="T64" s="53"/>
      <c r="U64" s="53"/>
      <c r="V64" s="53"/>
    </row>
    <row r="65" spans="1:22" s="51" customFormat="1" x14ac:dyDescent="0.2">
      <c r="B65" s="51" t="s">
        <v>335</v>
      </c>
      <c r="C65" s="51" t="s">
        <v>336</v>
      </c>
      <c r="D65" s="56">
        <v>8318081.9900000002</v>
      </c>
      <c r="E65" s="56">
        <v>35421423.209999993</v>
      </c>
      <c r="F65" s="56">
        <v>77395.44</v>
      </c>
      <c r="G65" s="56">
        <v>1665391.9600000002</v>
      </c>
      <c r="H65" s="56">
        <v>8786098.129999999</v>
      </c>
      <c r="I65" s="56">
        <f t="shared" si="33"/>
        <v>10451490.09</v>
      </c>
      <c r="J65" s="56">
        <f t="shared" si="34"/>
        <v>24969933.119999994</v>
      </c>
      <c r="K65" s="57">
        <f t="shared" si="35"/>
        <v>0.70493873077778002</v>
      </c>
      <c r="L65" s="57">
        <f t="shared" si="36"/>
        <v>-0.99781501043757759</v>
      </c>
      <c r="M65" s="57">
        <f t="shared" si="37"/>
        <v>-0.81193393047743656</v>
      </c>
      <c r="R65" s="53"/>
      <c r="S65" s="53"/>
      <c r="T65" s="53"/>
      <c r="U65" s="53"/>
      <c r="V65" s="53"/>
    </row>
    <row r="66" spans="1:22" s="51" customFormat="1" x14ac:dyDescent="0.2">
      <c r="B66" s="51" t="s">
        <v>181</v>
      </c>
      <c r="C66" s="51" t="s">
        <v>182</v>
      </c>
      <c r="D66" s="56">
        <v>0</v>
      </c>
      <c r="E66" s="56">
        <v>237168.95</v>
      </c>
      <c r="F66" s="56">
        <v>0</v>
      </c>
      <c r="G66" s="56">
        <v>0</v>
      </c>
      <c r="H66" s="56">
        <v>0</v>
      </c>
      <c r="I66" s="56">
        <f t="shared" si="33"/>
        <v>0</v>
      </c>
      <c r="J66" s="56">
        <f t="shared" si="34"/>
        <v>237168.95</v>
      </c>
      <c r="K66" s="57">
        <f t="shared" si="35"/>
        <v>1</v>
      </c>
      <c r="L66" s="57">
        <f t="shared" si="36"/>
        <v>-1</v>
      </c>
      <c r="M66" s="57">
        <f t="shared" si="37"/>
        <v>-1</v>
      </c>
      <c r="R66" s="53"/>
      <c r="S66" s="53"/>
      <c r="T66" s="53"/>
      <c r="U66" s="53"/>
      <c r="V66" s="53"/>
    </row>
    <row r="67" spans="1:22" s="51" customFormat="1" x14ac:dyDescent="0.2">
      <c r="B67" s="51" t="s">
        <v>193</v>
      </c>
      <c r="C67" s="51" t="s">
        <v>194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33"/>
        <v>0</v>
      </c>
      <c r="J67" s="56">
        <f t="shared" si="34"/>
        <v>0</v>
      </c>
      <c r="K67" s="57" t="str">
        <f t="shared" si="35"/>
        <v>NA</v>
      </c>
      <c r="L67" s="57" t="str">
        <f t="shared" si="36"/>
        <v>NA</v>
      </c>
      <c r="M67" s="57" t="str">
        <f t="shared" si="37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209</v>
      </c>
      <c r="C68" s="51" t="s">
        <v>210</v>
      </c>
      <c r="D68" s="56">
        <v>-8575</v>
      </c>
      <c r="E68" s="56">
        <v>2350831.06</v>
      </c>
      <c r="F68" s="56">
        <v>0</v>
      </c>
      <c r="G68" s="56">
        <v>0</v>
      </c>
      <c r="H68" s="56">
        <v>0</v>
      </c>
      <c r="I68" s="56">
        <f t="shared" si="28"/>
        <v>0</v>
      </c>
      <c r="J68" s="56">
        <f t="shared" si="29"/>
        <v>2350831.06</v>
      </c>
      <c r="K68" s="57">
        <f t="shared" si="30"/>
        <v>1</v>
      </c>
      <c r="L68" s="57">
        <f t="shared" si="31"/>
        <v>-1</v>
      </c>
      <c r="M68" s="57">
        <f t="shared" si="32"/>
        <v>-1</v>
      </c>
      <c r="R68" s="53"/>
      <c r="S68" s="53"/>
      <c r="T68" s="53"/>
      <c r="U68" s="53"/>
      <c r="V68" s="53"/>
    </row>
    <row r="69" spans="1:22" s="51" customFormat="1" x14ac:dyDescent="0.2">
      <c r="B69" s="51" t="s">
        <v>213</v>
      </c>
      <c r="C69" s="51" t="s">
        <v>214</v>
      </c>
      <c r="D69" s="56">
        <v>3259000</v>
      </c>
      <c r="E69" s="56">
        <v>5814048.0500000007</v>
      </c>
      <c r="F69" s="56">
        <v>0</v>
      </c>
      <c r="G69" s="56">
        <v>0</v>
      </c>
      <c r="H69" s="56">
        <v>0</v>
      </c>
      <c r="I69" s="56">
        <f t="shared" si="28"/>
        <v>0</v>
      </c>
      <c r="J69" s="56">
        <f t="shared" si="29"/>
        <v>5814048.0500000007</v>
      </c>
      <c r="K69" s="57">
        <f t="shared" si="30"/>
        <v>1</v>
      </c>
      <c r="L69" s="57">
        <f t="shared" si="31"/>
        <v>-1</v>
      </c>
      <c r="M69" s="57">
        <f t="shared" si="32"/>
        <v>-1</v>
      </c>
      <c r="R69" s="53"/>
      <c r="S69" s="53"/>
      <c r="T69" s="53"/>
      <c r="U69" s="53"/>
      <c r="V69" s="53"/>
    </row>
    <row r="70" spans="1:22" s="51" customFormat="1" x14ac:dyDescent="0.2">
      <c r="B70" s="51" t="s">
        <v>421</v>
      </c>
      <c r="C70" s="51" t="s">
        <v>422</v>
      </c>
      <c r="D70" s="56">
        <v>18422211.73</v>
      </c>
      <c r="E70" s="56">
        <v>19321390.949999999</v>
      </c>
      <c r="F70" s="56">
        <v>0</v>
      </c>
      <c r="G70" s="56">
        <v>0</v>
      </c>
      <c r="H70" s="56">
        <v>0</v>
      </c>
      <c r="I70" s="56">
        <f t="shared" si="28"/>
        <v>0</v>
      </c>
      <c r="J70" s="56">
        <f t="shared" si="29"/>
        <v>19321390.949999999</v>
      </c>
      <c r="K70" s="57">
        <f t="shared" si="30"/>
        <v>1</v>
      </c>
      <c r="L70" s="57">
        <f t="shared" si="31"/>
        <v>-1</v>
      </c>
      <c r="M70" s="57">
        <f t="shared" si="32"/>
        <v>-1</v>
      </c>
      <c r="R70" s="53"/>
      <c r="S70" s="53"/>
      <c r="T70" s="53"/>
      <c r="U70" s="53"/>
      <c r="V70" s="53"/>
    </row>
    <row r="71" spans="1:22" s="51" customFormat="1" x14ac:dyDescent="0.2">
      <c r="B71" s="51" t="s">
        <v>223</v>
      </c>
      <c r="C71" s="51" t="s">
        <v>224</v>
      </c>
      <c r="D71" s="56">
        <v>19893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8"/>
        <v>0</v>
      </c>
      <c r="J71" s="56">
        <f t="shared" si="29"/>
        <v>0</v>
      </c>
      <c r="K71" s="57" t="str">
        <f t="shared" si="30"/>
        <v>NA</v>
      </c>
      <c r="L71" s="57" t="str">
        <f t="shared" si="31"/>
        <v>NA</v>
      </c>
      <c r="M71" s="57" t="str">
        <f t="shared" si="32"/>
        <v>NA</v>
      </c>
      <c r="R71" s="53"/>
      <c r="S71" s="53"/>
      <c r="T71" s="53"/>
      <c r="U71" s="53"/>
      <c r="V71" s="53"/>
    </row>
    <row r="72" spans="1:22" s="51" customFormat="1" x14ac:dyDescent="0.2">
      <c r="B72" s="51" t="s">
        <v>225</v>
      </c>
      <c r="C72" s="51" t="s">
        <v>226</v>
      </c>
      <c r="D72" s="56">
        <v>694936550.00999999</v>
      </c>
      <c r="E72" s="56">
        <v>700606115.76999998</v>
      </c>
      <c r="F72" s="56">
        <v>9425184.6799999997</v>
      </c>
      <c r="G72" s="56">
        <v>52812401.099999994</v>
      </c>
      <c r="H72" s="56">
        <v>127271451.73</v>
      </c>
      <c r="I72" s="56">
        <f t="shared" si="28"/>
        <v>180083852.82999998</v>
      </c>
      <c r="J72" s="56">
        <f t="shared" si="29"/>
        <v>520522262.94</v>
      </c>
      <c r="K72" s="57">
        <f t="shared" si="30"/>
        <v>0.74295991888098334</v>
      </c>
      <c r="L72" s="57">
        <f t="shared" si="31"/>
        <v>-0.98654709905059679</v>
      </c>
      <c r="M72" s="57">
        <f t="shared" si="32"/>
        <v>-0.69847593441597855</v>
      </c>
      <c r="R72" s="53"/>
      <c r="S72" s="53"/>
      <c r="T72" s="53"/>
      <c r="U72" s="53"/>
      <c r="V72" s="53"/>
    </row>
    <row r="73" spans="1:22" s="51" customFormat="1" x14ac:dyDescent="0.2">
      <c r="B73" s="51" t="s">
        <v>227</v>
      </c>
      <c r="C73" s="51" t="s">
        <v>228</v>
      </c>
      <c r="D73" s="56">
        <v>-2208498</v>
      </c>
      <c r="E73" s="56">
        <v>4215675.5599999996</v>
      </c>
      <c r="F73" s="56">
        <v>0</v>
      </c>
      <c r="G73" s="56">
        <v>0</v>
      </c>
      <c r="H73" s="56">
        <v>0</v>
      </c>
      <c r="I73" s="56">
        <f t="shared" si="28"/>
        <v>0</v>
      </c>
      <c r="J73" s="56">
        <f t="shared" si="29"/>
        <v>4215675.5599999996</v>
      </c>
      <c r="K73" s="57">
        <f t="shared" si="30"/>
        <v>1</v>
      </c>
      <c r="L73" s="57">
        <f t="shared" si="31"/>
        <v>-1</v>
      </c>
      <c r="M73" s="57">
        <f t="shared" si="32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403</v>
      </c>
      <c r="C74" s="51" t="s">
        <v>404</v>
      </c>
      <c r="D74" s="56">
        <v>101832.5</v>
      </c>
      <c r="E74" s="56">
        <v>101832.5</v>
      </c>
      <c r="F74" s="56">
        <v>0</v>
      </c>
      <c r="G74" s="56">
        <v>0</v>
      </c>
      <c r="H74" s="56">
        <v>0</v>
      </c>
      <c r="I74" s="56">
        <f t="shared" ref="I74:I84" si="43">SUM(G74:H74)</f>
        <v>0</v>
      </c>
      <c r="J74" s="56">
        <f t="shared" ref="J74:J84" si="44">E74-I74</f>
        <v>101832.5</v>
      </c>
      <c r="K74" s="57">
        <f t="shared" ref="K74:K84" si="45">IF(E74=0,"NA",J74/E74)</f>
        <v>1</v>
      </c>
      <c r="L74" s="57">
        <f t="shared" ref="L74:L84" si="46">IF(E74=0,"NA",(  ( F74 - (E74/$L$6)) / (E74/$L$6)))</f>
        <v>-1</v>
      </c>
      <c r="M74" s="57">
        <f t="shared" ref="M74:M84" si="47">IF(E74=0,"NA",(  ( G74 - ($M$6*(E74/12))) / ($M$6*(E74/12))))</f>
        <v>-1</v>
      </c>
      <c r="R74" s="53"/>
      <c r="S74" s="53"/>
      <c r="T74" s="53"/>
      <c r="U74" s="53"/>
      <c r="V74" s="53"/>
    </row>
    <row r="75" spans="1:22" s="51" customFormat="1" x14ac:dyDescent="0.2">
      <c r="B75" s="51" t="s">
        <v>229</v>
      </c>
      <c r="C75" s="51" t="s">
        <v>230</v>
      </c>
      <c r="D75" s="56">
        <v>-2339143.3600000003</v>
      </c>
      <c r="E75" s="56">
        <v>1272656.1700000004</v>
      </c>
      <c r="F75" s="56">
        <v>0</v>
      </c>
      <c r="G75" s="56">
        <v>249600</v>
      </c>
      <c r="H75" s="56">
        <v>7088.86</v>
      </c>
      <c r="I75" s="56">
        <f t="shared" si="43"/>
        <v>256688.86</v>
      </c>
      <c r="J75" s="56">
        <f t="shared" si="44"/>
        <v>1015967.3100000004</v>
      </c>
      <c r="K75" s="57">
        <f t="shared" si="45"/>
        <v>0.79830462771417676</v>
      </c>
      <c r="L75" s="57">
        <f t="shared" si="46"/>
        <v>-1</v>
      </c>
      <c r="M75" s="57">
        <f t="shared" si="47"/>
        <v>-0.2154990298754457</v>
      </c>
      <c r="R75" s="53"/>
      <c r="S75" s="53"/>
      <c r="T75" s="53"/>
      <c r="U75" s="53"/>
      <c r="V75" s="53"/>
    </row>
    <row r="76" spans="1:22" s="51" customFormat="1" x14ac:dyDescent="0.2">
      <c r="B76" s="51" t="s">
        <v>231</v>
      </c>
      <c r="C76" s="51" t="s">
        <v>232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43"/>
        <v>0</v>
      </c>
      <c r="J76" s="56">
        <f t="shared" si="44"/>
        <v>0</v>
      </c>
      <c r="K76" s="57" t="str">
        <f t="shared" si="45"/>
        <v>NA</v>
      </c>
      <c r="L76" s="57" t="str">
        <f t="shared" si="46"/>
        <v>NA</v>
      </c>
      <c r="M76" s="57" t="str">
        <f t="shared" si="47"/>
        <v>NA</v>
      </c>
      <c r="R76" s="53"/>
      <c r="S76" s="53"/>
      <c r="T76" s="53"/>
      <c r="U76" s="53"/>
      <c r="V76" s="53"/>
    </row>
    <row r="77" spans="1:22" s="51" customFormat="1" x14ac:dyDescent="0.2">
      <c r="B77" s="51" t="s">
        <v>233</v>
      </c>
      <c r="C77" s="51" t="s">
        <v>234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43"/>
        <v>0</v>
      </c>
      <c r="J77" s="56">
        <f t="shared" si="44"/>
        <v>0</v>
      </c>
      <c r="K77" s="57" t="str">
        <f t="shared" si="45"/>
        <v>NA</v>
      </c>
      <c r="L77" s="57" t="str">
        <f t="shared" si="46"/>
        <v>NA</v>
      </c>
      <c r="M77" s="57" t="str">
        <f t="shared" si="47"/>
        <v>NA</v>
      </c>
      <c r="R77" s="53"/>
      <c r="S77" s="53"/>
      <c r="T77" s="53"/>
      <c r="U77" s="53"/>
      <c r="V77" s="53"/>
    </row>
    <row r="78" spans="1:22" s="51" customFormat="1" x14ac:dyDescent="0.2">
      <c r="A78" s="63" t="s">
        <v>423</v>
      </c>
      <c r="B78" s="63"/>
      <c r="C78" s="63"/>
      <c r="D78" s="64">
        <v>729323049.63999999</v>
      </c>
      <c r="E78" s="64">
        <v>773305459.3499999</v>
      </c>
      <c r="F78" s="64">
        <v>9542901.2300000004</v>
      </c>
      <c r="G78" s="64">
        <v>54790918.789999992</v>
      </c>
      <c r="H78" s="64">
        <v>136064638.72000003</v>
      </c>
      <c r="I78" s="64">
        <f t="shared" si="43"/>
        <v>190855557.51000002</v>
      </c>
      <c r="J78" s="64">
        <f t="shared" si="44"/>
        <v>582449901.83999991</v>
      </c>
      <c r="K78" s="65">
        <f t="shared" si="45"/>
        <v>0.75319512464010896</v>
      </c>
      <c r="L78" s="65">
        <f t="shared" si="46"/>
        <v>-0.98765959671612658</v>
      </c>
      <c r="M78" s="65">
        <f t="shared" si="47"/>
        <v>-0.71658848064487024</v>
      </c>
      <c r="R78" s="53"/>
      <c r="S78" s="53"/>
      <c r="T78" s="53"/>
      <c r="U78" s="53"/>
      <c r="V78" s="53"/>
    </row>
    <row r="79" spans="1:22" s="51" customFormat="1" x14ac:dyDescent="0.2">
      <c r="A79" s="51" t="s">
        <v>30</v>
      </c>
      <c r="B79" s="51" t="s">
        <v>31</v>
      </c>
      <c r="C79" s="51" t="s">
        <v>32</v>
      </c>
      <c r="D79" s="56">
        <v>83403442</v>
      </c>
      <c r="E79" s="56">
        <v>83403442</v>
      </c>
      <c r="F79" s="56">
        <v>0</v>
      </c>
      <c r="G79" s="56">
        <v>0</v>
      </c>
      <c r="H79" s="56">
        <v>0</v>
      </c>
      <c r="I79" s="56">
        <f t="shared" si="43"/>
        <v>0</v>
      </c>
      <c r="J79" s="56">
        <f t="shared" si="44"/>
        <v>83403442</v>
      </c>
      <c r="K79" s="57">
        <f t="shared" si="45"/>
        <v>1</v>
      </c>
      <c r="L79" s="57">
        <f t="shared" si="46"/>
        <v>-1</v>
      </c>
      <c r="M79" s="57">
        <f t="shared" si="47"/>
        <v>-1</v>
      </c>
      <c r="R79" s="53"/>
      <c r="S79" s="53"/>
      <c r="T79" s="53"/>
      <c r="U79" s="53"/>
      <c r="V79" s="53"/>
    </row>
    <row r="80" spans="1:22" s="51" customFormat="1" x14ac:dyDescent="0.2">
      <c r="A80" s="63" t="s">
        <v>33</v>
      </c>
      <c r="B80" s="63"/>
      <c r="C80" s="63"/>
      <c r="D80" s="64">
        <v>83403442</v>
      </c>
      <c r="E80" s="64">
        <v>83403442</v>
      </c>
      <c r="F80" s="64">
        <v>0</v>
      </c>
      <c r="G80" s="64">
        <v>0</v>
      </c>
      <c r="H80" s="64">
        <v>0</v>
      </c>
      <c r="I80" s="64">
        <f t="shared" si="43"/>
        <v>0</v>
      </c>
      <c r="J80" s="64">
        <f t="shared" si="44"/>
        <v>83403442</v>
      </c>
      <c r="K80" s="65">
        <f t="shared" si="45"/>
        <v>1</v>
      </c>
      <c r="L80" s="65">
        <f t="shared" si="46"/>
        <v>-1</v>
      </c>
      <c r="M80" s="65">
        <f t="shared" si="47"/>
        <v>-1</v>
      </c>
      <c r="R80" s="53"/>
      <c r="S80" s="53"/>
      <c r="T80" s="53"/>
      <c r="U80" s="53"/>
      <c r="V80" s="53"/>
    </row>
    <row r="81" spans="1:22" s="51" customFormat="1" x14ac:dyDescent="0.2">
      <c r="A81" s="51" t="s">
        <v>34</v>
      </c>
      <c r="B81" s="51" t="s">
        <v>231</v>
      </c>
      <c r="C81" s="51" t="s">
        <v>232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43"/>
        <v>0</v>
      </c>
      <c r="J81" s="56">
        <f t="shared" si="44"/>
        <v>0</v>
      </c>
      <c r="K81" s="57" t="str">
        <f t="shared" si="45"/>
        <v>NA</v>
      </c>
      <c r="L81" s="57" t="str">
        <f t="shared" si="46"/>
        <v>NA</v>
      </c>
      <c r="M81" s="57" t="str">
        <f t="shared" si="47"/>
        <v>NA</v>
      </c>
      <c r="R81" s="53"/>
      <c r="S81" s="53"/>
      <c r="T81" s="53"/>
      <c r="U81" s="53"/>
      <c r="V81" s="53"/>
    </row>
    <row r="82" spans="1:22" s="51" customFormat="1" x14ac:dyDescent="0.2">
      <c r="B82" s="51" t="s">
        <v>28</v>
      </c>
      <c r="C82" s="51" t="s">
        <v>29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43"/>
        <v>0</v>
      </c>
      <c r="J82" s="56">
        <f t="shared" si="44"/>
        <v>0</v>
      </c>
      <c r="K82" s="57" t="str">
        <f t="shared" si="45"/>
        <v>NA</v>
      </c>
      <c r="L82" s="57" t="str">
        <f t="shared" si="46"/>
        <v>NA</v>
      </c>
      <c r="M82" s="57" t="str">
        <f t="shared" si="47"/>
        <v>NA</v>
      </c>
      <c r="R82" s="53"/>
      <c r="S82" s="53"/>
      <c r="T82" s="53"/>
      <c r="U82" s="53"/>
      <c r="V82" s="53"/>
    </row>
    <row r="83" spans="1:22" s="51" customFormat="1" x14ac:dyDescent="0.2">
      <c r="B83" s="51" t="s">
        <v>35</v>
      </c>
      <c r="C83" s="51" t="s">
        <v>36</v>
      </c>
      <c r="D83" s="56">
        <v>5572080</v>
      </c>
      <c r="E83" s="56">
        <v>5572080</v>
      </c>
      <c r="F83" s="56">
        <v>0</v>
      </c>
      <c r="G83" s="56">
        <v>0</v>
      </c>
      <c r="H83" s="56">
        <v>0</v>
      </c>
      <c r="I83" s="56">
        <f t="shared" si="43"/>
        <v>0</v>
      </c>
      <c r="J83" s="56">
        <f t="shared" si="44"/>
        <v>5572080</v>
      </c>
      <c r="K83" s="57">
        <f t="shared" si="45"/>
        <v>1</v>
      </c>
      <c r="L83" s="57">
        <f t="shared" si="46"/>
        <v>-1</v>
      </c>
      <c r="M83" s="57">
        <f t="shared" si="47"/>
        <v>-1</v>
      </c>
      <c r="R83" s="53"/>
      <c r="S83" s="53"/>
      <c r="T83" s="53"/>
      <c r="U83" s="53"/>
      <c r="V83" s="53"/>
    </row>
    <row r="84" spans="1:22" s="51" customFormat="1" x14ac:dyDescent="0.2">
      <c r="A84" s="63" t="s">
        <v>37</v>
      </c>
      <c r="B84" s="63"/>
      <c r="C84" s="63"/>
      <c r="D84" s="64">
        <v>5572080</v>
      </c>
      <c r="E84" s="64">
        <v>5572080</v>
      </c>
      <c r="F84" s="64">
        <v>0</v>
      </c>
      <c r="G84" s="64">
        <v>0</v>
      </c>
      <c r="H84" s="64">
        <v>0</v>
      </c>
      <c r="I84" s="64">
        <f t="shared" si="43"/>
        <v>0</v>
      </c>
      <c r="J84" s="64">
        <f t="shared" si="44"/>
        <v>5572080</v>
      </c>
      <c r="K84" s="65">
        <f t="shared" si="45"/>
        <v>1</v>
      </c>
      <c r="L84" s="65">
        <f t="shared" si="46"/>
        <v>-1</v>
      </c>
      <c r="M84" s="65">
        <f t="shared" si="47"/>
        <v>-1</v>
      </c>
      <c r="R84" s="53"/>
      <c r="S84" s="53"/>
      <c r="T84" s="53"/>
      <c r="U84" s="53"/>
      <c r="V84" s="53"/>
    </row>
    <row r="85" spans="1:22" x14ac:dyDescent="0.2">
      <c r="A85" s="23"/>
      <c r="B85" s="31"/>
      <c r="C85" s="23"/>
      <c r="D85" s="18"/>
      <c r="E85" s="18"/>
      <c r="F85" s="18"/>
      <c r="G85" s="18"/>
      <c r="H85" s="18"/>
      <c r="I85" s="18"/>
      <c r="J85" s="18"/>
      <c r="K85" s="47"/>
      <c r="L85" s="37"/>
      <c r="M85" s="37"/>
    </row>
    <row r="86" spans="1:22" s="17" customFormat="1" ht="15.75" x14ac:dyDescent="0.25">
      <c r="A86" s="25" t="s">
        <v>11</v>
      </c>
      <c r="B86" s="32"/>
      <c r="C86" s="25"/>
      <c r="D86" s="6">
        <f>+D30+D34+D36+D49+D52+D56+D78+D80+D84</f>
        <v>847344454.06999993</v>
      </c>
      <c r="E86" s="6">
        <f t="shared" ref="E86:J86" si="48">+E30+E34+E36+E49+E52+E56+E78+E80+E84</f>
        <v>948265044.21999991</v>
      </c>
      <c r="F86" s="6">
        <f t="shared" si="48"/>
        <v>10305574.060000001</v>
      </c>
      <c r="G86" s="6">
        <f t="shared" si="48"/>
        <v>57819624.989999995</v>
      </c>
      <c r="H86" s="6">
        <f t="shared" si="48"/>
        <v>177060429.63000003</v>
      </c>
      <c r="I86" s="6">
        <f t="shared" si="48"/>
        <v>234880054.62</v>
      </c>
      <c r="J86" s="6">
        <f t="shared" si="48"/>
        <v>713384989.5999999</v>
      </c>
      <c r="K86" s="38">
        <f t="shared" ref="K86" si="49">IF(E86=0,"NA",J86/E86)</f>
        <v>0.75230548035944766</v>
      </c>
      <c r="L86" s="38">
        <f t="shared" ref="L86" si="50">IF(E86=0,"NA",(  ( F86 - (E86/$L$6)) / (E86/$L$6)))</f>
        <v>-0.98913217973939249</v>
      </c>
      <c r="M86" s="38">
        <f t="shared" ref="M86" si="51">IF(E86=0,"NA",(  ( G86 - ($M$6*(E86/12))) / ($M$6*(E86/12))))</f>
        <v>-0.75610352678323256</v>
      </c>
    </row>
    <row r="94" spans="1:22" x14ac:dyDescent="0.2">
      <c r="K94" s="5"/>
    </row>
    <row r="95" spans="1:22" x14ac:dyDescent="0.2">
      <c r="K95" s="5"/>
    </row>
    <row r="96" spans="1:22" x14ac:dyDescent="0.2">
      <c r="K96" s="5"/>
      <c r="L96" s="5"/>
      <c r="M96" s="5"/>
    </row>
    <row r="97" spans="11:13" x14ac:dyDescent="0.2">
      <c r="K97" s="5"/>
      <c r="L97" s="5"/>
      <c r="M97" s="5"/>
    </row>
  </sheetData>
  <autoFilter ref="A7:M8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0"/>
  <sheetViews>
    <sheetView zoomScaleNormal="100" workbookViewId="0">
      <pane ySplit="7" topLeftCell="A8" activePane="bottomLeft" state="frozen"/>
      <selection activeCell="M6" sqref="M6"/>
      <selection pane="bottomLeft" activeCell="M6" sqref="M6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45565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43</v>
      </c>
      <c r="B8" s="51" t="s">
        <v>527</v>
      </c>
      <c r="C8" s="51" t="s">
        <v>528</v>
      </c>
      <c r="D8" s="56">
        <v>0</v>
      </c>
      <c r="E8" s="56">
        <v>0</v>
      </c>
      <c r="F8" s="56">
        <v>19110.03</v>
      </c>
      <c r="G8" s="56">
        <v>38810.019999999997</v>
      </c>
      <c r="H8" s="56">
        <v>0</v>
      </c>
      <c r="I8" s="56">
        <f t="shared" ref="I8" si="0">SUM(G8:H8)</f>
        <v>38810.019999999997</v>
      </c>
      <c r="J8" s="56">
        <f t="shared" ref="J8" si="1">E8-I8</f>
        <v>-38810.019999999997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529</v>
      </c>
      <c r="C9" s="51" t="s">
        <v>530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531</v>
      </c>
      <c r="C10" s="51" t="s">
        <v>532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533</v>
      </c>
      <c r="C11" s="51" t="s">
        <v>534</v>
      </c>
      <c r="D11" s="56">
        <v>69017224.079999998</v>
      </c>
      <c r="E11" s="56">
        <v>69017224.079999998</v>
      </c>
      <c r="F11" s="56">
        <v>111.7</v>
      </c>
      <c r="G11" s="56">
        <v>193.75</v>
      </c>
      <c r="H11" s="56">
        <v>0</v>
      </c>
      <c r="I11" s="56">
        <f t="shared" si="10"/>
        <v>193.75</v>
      </c>
      <c r="J11" s="56">
        <f t="shared" si="11"/>
        <v>69017030.329999998</v>
      </c>
      <c r="K11" s="57">
        <f t="shared" si="12"/>
        <v>0.99999719272974852</v>
      </c>
      <c r="L11" s="57">
        <f t="shared" si="13"/>
        <v>-0.99999838156342147</v>
      </c>
      <c r="M11" s="57">
        <f t="shared" si="14"/>
        <v>-0.99998877091899407</v>
      </c>
      <c r="R11" s="53"/>
      <c r="S11" s="53"/>
      <c r="T11" s="53"/>
      <c r="U11" s="53"/>
      <c r="V11" s="53"/>
    </row>
    <row r="12" spans="1:38" s="51" customFormat="1" x14ac:dyDescent="0.2">
      <c r="B12" s="51" t="s">
        <v>535</v>
      </c>
      <c r="C12" s="51" t="s">
        <v>536</v>
      </c>
      <c r="D12" s="56">
        <v>0</v>
      </c>
      <c r="E12" s="56">
        <v>0</v>
      </c>
      <c r="F12" s="56">
        <v>22906.099999999995</v>
      </c>
      <c r="G12" s="56">
        <v>33363.799999999988</v>
      </c>
      <c r="H12" s="56">
        <v>0</v>
      </c>
      <c r="I12" s="56">
        <f t="shared" ref="I12" si="15">SUM(G12:H12)</f>
        <v>33363.799999999988</v>
      </c>
      <c r="J12" s="56">
        <f t="shared" ref="J12" si="16">E12-I12</f>
        <v>-33363.799999999988</v>
      </c>
      <c r="K12" s="57" t="str">
        <f t="shared" ref="K12" si="17">IF(E12=0,"NA",J12/E12)</f>
        <v>NA</v>
      </c>
      <c r="L12" s="57" t="str">
        <f t="shared" ref="L12" si="18">IF(E12=0,"NA",(  ( F12 - (E12/$L$6)) / (E12/$L$6)))</f>
        <v>NA</v>
      </c>
      <c r="M12" s="57" t="str">
        <f t="shared" ref="M1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537</v>
      </c>
      <c r="C13" s="51" t="s">
        <v>538</v>
      </c>
      <c r="D13" s="56">
        <v>0</v>
      </c>
      <c r="E13" s="56">
        <v>0</v>
      </c>
      <c r="F13" s="56">
        <v>12270.349999999999</v>
      </c>
      <c r="G13" s="56">
        <v>13202.949999999999</v>
      </c>
      <c r="H13" s="56">
        <v>0</v>
      </c>
      <c r="I13" s="56">
        <f t="shared" ref="I13:I42" si="20">SUM(G13:H13)</f>
        <v>13202.949999999999</v>
      </c>
      <c r="J13" s="56">
        <f t="shared" ref="J13:J42" si="21">E13-I13</f>
        <v>-13202.949999999999</v>
      </c>
      <c r="K13" s="57" t="str">
        <f t="shared" ref="K13:K42" si="22">IF(E13=0,"NA",J13/E13)</f>
        <v>NA</v>
      </c>
      <c r="L13" s="57" t="str">
        <f t="shared" ref="L13:L42" si="23">IF(E13=0,"NA",(  ( F13 - (E13/$L$6)) / (E13/$L$6)))</f>
        <v>NA</v>
      </c>
      <c r="M13" s="57" t="str">
        <f t="shared" ref="M13:M42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539</v>
      </c>
      <c r="C14" s="51" t="s">
        <v>540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66</v>
      </c>
      <c r="C15" s="51" t="s">
        <v>67</v>
      </c>
      <c r="D15" s="56">
        <v>557046</v>
      </c>
      <c r="E15" s="56">
        <v>557046</v>
      </c>
      <c r="F15" s="56">
        <v>0</v>
      </c>
      <c r="G15" s="56">
        <v>251565.42</v>
      </c>
      <c r="H15" s="56">
        <v>0</v>
      </c>
      <c r="I15" s="56">
        <f t="shared" si="20"/>
        <v>251565.42</v>
      </c>
      <c r="J15" s="56">
        <f t="shared" si="21"/>
        <v>305480.57999999996</v>
      </c>
      <c r="K15" s="57">
        <f t="shared" si="22"/>
        <v>0.54839381307827351</v>
      </c>
      <c r="L15" s="57">
        <f t="shared" si="23"/>
        <v>-1</v>
      </c>
      <c r="M15" s="57">
        <f t="shared" si="24"/>
        <v>0.80642474768690564</v>
      </c>
      <c r="R15" s="53"/>
      <c r="S15" s="53"/>
      <c r="T15" s="53"/>
      <c r="U15" s="53"/>
      <c r="V15" s="53"/>
    </row>
    <row r="16" spans="1:38" s="51" customFormat="1" x14ac:dyDescent="0.2">
      <c r="A16" s="63" t="s">
        <v>70</v>
      </c>
      <c r="B16" s="63"/>
      <c r="C16" s="63"/>
      <c r="D16" s="64">
        <v>69574270.079999998</v>
      </c>
      <c r="E16" s="64">
        <v>69574270.079999998</v>
      </c>
      <c r="F16" s="64">
        <v>54398.179999999993</v>
      </c>
      <c r="G16" s="64">
        <v>337135.94</v>
      </c>
      <c r="H16" s="64">
        <v>0</v>
      </c>
      <c r="I16" s="64">
        <f t="shared" si="20"/>
        <v>337135.94</v>
      </c>
      <c r="J16" s="64">
        <f t="shared" si="21"/>
        <v>69237134.140000001</v>
      </c>
      <c r="K16" s="65">
        <f t="shared" si="22"/>
        <v>0.99515430144488271</v>
      </c>
      <c r="L16" s="65">
        <f t="shared" si="23"/>
        <v>-0.99921812790939157</v>
      </c>
      <c r="M16" s="65">
        <f t="shared" si="24"/>
        <v>-0.98061720577953049</v>
      </c>
      <c r="R16" s="53"/>
      <c r="S16" s="53"/>
      <c r="T16" s="53"/>
      <c r="U16" s="53"/>
      <c r="V16" s="53"/>
    </row>
    <row r="17" spans="1:22" s="51" customFormat="1" x14ac:dyDescent="0.2">
      <c r="A17" s="51" t="s">
        <v>20</v>
      </c>
      <c r="B17" s="51" t="s">
        <v>21</v>
      </c>
      <c r="C17" s="51" t="s">
        <v>22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20"/>
        <v>0</v>
      </c>
      <c r="J17" s="56">
        <f t="shared" si="21"/>
        <v>0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23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20"/>
        <v>0</v>
      </c>
      <c r="J18" s="64">
        <f t="shared" si="21"/>
        <v>0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71</v>
      </c>
      <c r="B19" s="51" t="s">
        <v>72</v>
      </c>
      <c r="C19" s="51" t="s">
        <v>73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541</v>
      </c>
      <c r="C20" s="51" t="s">
        <v>542</v>
      </c>
      <c r="D20" s="56">
        <v>0</v>
      </c>
      <c r="E20" s="56">
        <v>0</v>
      </c>
      <c r="F20" s="56">
        <v>135316.99999999994</v>
      </c>
      <c r="G20" s="56">
        <v>375093.00000000006</v>
      </c>
      <c r="H20" s="56">
        <v>0</v>
      </c>
      <c r="I20" s="56">
        <f t="shared" si="20"/>
        <v>375093.00000000006</v>
      </c>
      <c r="J20" s="56">
        <f t="shared" si="21"/>
        <v>-375093.00000000006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90</v>
      </c>
      <c r="B21" s="63"/>
      <c r="C21" s="63"/>
      <c r="D21" s="64">
        <v>0</v>
      </c>
      <c r="E21" s="64">
        <v>0</v>
      </c>
      <c r="F21" s="64">
        <v>135316.99999999994</v>
      </c>
      <c r="G21" s="64">
        <v>375093.00000000006</v>
      </c>
      <c r="H21" s="64">
        <v>0</v>
      </c>
      <c r="I21" s="64">
        <f t="shared" si="20"/>
        <v>375093.00000000006</v>
      </c>
      <c r="J21" s="64">
        <f t="shared" si="21"/>
        <v>-375093.00000000006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91</v>
      </c>
      <c r="B22" s="51" t="s">
        <v>543</v>
      </c>
      <c r="C22" s="51" t="s">
        <v>544</v>
      </c>
      <c r="D22" s="56">
        <v>2230800</v>
      </c>
      <c r="E22" s="56">
        <v>2230800</v>
      </c>
      <c r="F22" s="56">
        <v>4421971.410000002</v>
      </c>
      <c r="G22" s="56">
        <v>9068999.9499999974</v>
      </c>
      <c r="H22" s="56">
        <v>0</v>
      </c>
      <c r="I22" s="56">
        <f t="shared" ref="I22:I26" si="25">SUM(G22:H22)</f>
        <v>9068999.9499999974</v>
      </c>
      <c r="J22" s="56">
        <f t="shared" ref="J22:J26" si="26">E22-I22</f>
        <v>-6838199.9499999974</v>
      </c>
      <c r="K22" s="57">
        <f t="shared" ref="K22:K26" si="27">IF(E22=0,"NA",J22/E22)</f>
        <v>-3.0653576967903877</v>
      </c>
      <c r="L22" s="57">
        <f t="shared" ref="L22:L26" si="28">IF(E22=0,"NA",(  ( F22 - (E22/$L$6)) / (E22/$L$6)))</f>
        <v>0.98223570467993637</v>
      </c>
      <c r="M22" s="57">
        <f t="shared" ref="M22:M26" si="29">IF(E22=0,"NA",(  ( G22 - ($M$6*(E22/12))) / ($M$6*(E22/12))))</f>
        <v>15.261430787161551</v>
      </c>
      <c r="R22" s="53"/>
      <c r="S22" s="53"/>
      <c r="T22" s="53"/>
      <c r="U22" s="53"/>
      <c r="V22" s="53"/>
    </row>
    <row r="23" spans="1:22" s="51" customFormat="1" x14ac:dyDescent="0.2">
      <c r="B23" s="51" t="s">
        <v>545</v>
      </c>
      <c r="C23" s="51" t="s">
        <v>546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5"/>
        <v>0</v>
      </c>
      <c r="J23" s="56">
        <f t="shared" si="26"/>
        <v>0</v>
      </c>
      <c r="K23" s="57" t="str">
        <f t="shared" si="27"/>
        <v>NA</v>
      </c>
      <c r="L23" s="57" t="str">
        <f t="shared" si="28"/>
        <v>NA</v>
      </c>
      <c r="M23" s="57" t="str">
        <f t="shared" si="2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547</v>
      </c>
      <c r="C24" s="51" t="s">
        <v>548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5"/>
        <v>0</v>
      </c>
      <c r="J24" s="56">
        <f t="shared" si="26"/>
        <v>0</v>
      </c>
      <c r="K24" s="57" t="str">
        <f t="shared" si="27"/>
        <v>NA</v>
      </c>
      <c r="L24" s="57" t="str">
        <f t="shared" si="28"/>
        <v>NA</v>
      </c>
      <c r="M24" s="57" t="str">
        <f t="shared" si="2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549</v>
      </c>
      <c r="C25" s="51" t="s">
        <v>550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5"/>
        <v>0</v>
      </c>
      <c r="J25" s="56">
        <f t="shared" si="26"/>
        <v>0</v>
      </c>
      <c r="K25" s="57" t="str">
        <f t="shared" si="27"/>
        <v>NA</v>
      </c>
      <c r="L25" s="57" t="str">
        <f t="shared" si="28"/>
        <v>NA</v>
      </c>
      <c r="M25" s="57" t="str">
        <f t="shared" si="2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551</v>
      </c>
      <c r="C26" s="51" t="s">
        <v>552</v>
      </c>
      <c r="D26" s="56">
        <v>4332340</v>
      </c>
      <c r="E26" s="56">
        <v>4332340</v>
      </c>
      <c r="F26" s="56">
        <v>1576232.7800000003</v>
      </c>
      <c r="G26" s="56">
        <v>3201458.9000000018</v>
      </c>
      <c r="H26" s="56">
        <v>0</v>
      </c>
      <c r="I26" s="56">
        <f t="shared" si="25"/>
        <v>3201458.9000000018</v>
      </c>
      <c r="J26" s="56">
        <f t="shared" si="26"/>
        <v>1130881.0999999982</v>
      </c>
      <c r="K26" s="57">
        <f t="shared" si="27"/>
        <v>0.26103239819589374</v>
      </c>
      <c r="L26" s="57">
        <f t="shared" si="28"/>
        <v>-0.63617057294672152</v>
      </c>
      <c r="M26" s="57">
        <f t="shared" si="29"/>
        <v>1.955870407216425</v>
      </c>
      <c r="R26" s="53"/>
      <c r="S26" s="53"/>
      <c r="T26" s="53"/>
      <c r="U26" s="53"/>
      <c r="V26" s="53"/>
    </row>
    <row r="27" spans="1:22" s="51" customFormat="1" x14ac:dyDescent="0.2">
      <c r="B27" s="51" t="s">
        <v>553</v>
      </c>
      <c r="C27" s="51" t="s">
        <v>554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555</v>
      </c>
      <c r="C28" s="51" t="s">
        <v>556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557</v>
      </c>
      <c r="C29" s="51" t="s">
        <v>558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ref="I29:I37" si="30">SUM(G29:H29)</f>
        <v>0</v>
      </c>
      <c r="J29" s="56">
        <f t="shared" ref="J29:J37" si="31">E29-I29</f>
        <v>0</v>
      </c>
      <c r="K29" s="57" t="str">
        <f t="shared" ref="K29:K37" si="32">IF(E29=0,"NA",J29/E29)</f>
        <v>NA</v>
      </c>
      <c r="L29" s="57" t="str">
        <f t="shared" ref="L29:L37" si="33">IF(E29=0,"NA",(  ( F29 - (E29/$L$6)) / (E29/$L$6)))</f>
        <v>NA</v>
      </c>
      <c r="M29" s="57" t="str">
        <f t="shared" ref="M29:M37" si="34">IF(E29=0,"NA",(  ( G29 - ($M$6*(E29/12))) / ($M$6*(E29/12))))</f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559</v>
      </c>
      <c r="C30" s="51" t="s">
        <v>560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30"/>
        <v>0</v>
      </c>
      <c r="J30" s="56">
        <f t="shared" si="31"/>
        <v>0</v>
      </c>
      <c r="K30" s="57" t="str">
        <f t="shared" si="32"/>
        <v>NA</v>
      </c>
      <c r="L30" s="57" t="str">
        <f t="shared" si="33"/>
        <v>NA</v>
      </c>
      <c r="M30" s="57" t="str">
        <f t="shared" si="3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561</v>
      </c>
      <c r="C31" s="51" t="s">
        <v>562</v>
      </c>
      <c r="D31" s="56">
        <v>510000</v>
      </c>
      <c r="E31" s="56">
        <v>510000</v>
      </c>
      <c r="F31" s="56">
        <v>43660.930000000008</v>
      </c>
      <c r="G31" s="56">
        <v>88190.29</v>
      </c>
      <c r="H31" s="56">
        <v>0</v>
      </c>
      <c r="I31" s="56">
        <f t="shared" si="30"/>
        <v>88190.29</v>
      </c>
      <c r="J31" s="56">
        <f t="shared" si="31"/>
        <v>421809.71</v>
      </c>
      <c r="K31" s="57">
        <f t="shared" si="32"/>
        <v>0.82707786274509809</v>
      </c>
      <c r="L31" s="57">
        <f t="shared" si="33"/>
        <v>-0.9143903333333333</v>
      </c>
      <c r="M31" s="57">
        <f t="shared" si="34"/>
        <v>-0.3083114509803922</v>
      </c>
      <c r="R31" s="53"/>
      <c r="S31" s="53"/>
      <c r="T31" s="53"/>
      <c r="U31" s="53"/>
      <c r="V31" s="53"/>
    </row>
    <row r="32" spans="1:22" s="51" customFormat="1" x14ac:dyDescent="0.2">
      <c r="B32" s="51" t="s">
        <v>563</v>
      </c>
      <c r="C32" s="51" t="s">
        <v>564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30"/>
        <v>0</v>
      </c>
      <c r="J32" s="56">
        <f t="shared" si="31"/>
        <v>0</v>
      </c>
      <c r="K32" s="57" t="str">
        <f t="shared" si="32"/>
        <v>NA</v>
      </c>
      <c r="L32" s="57" t="str">
        <f t="shared" si="33"/>
        <v>NA</v>
      </c>
      <c r="M32" s="57" t="str">
        <f t="shared" si="3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565</v>
      </c>
      <c r="C33" s="51" t="s">
        <v>566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30"/>
        <v>0</v>
      </c>
      <c r="J33" s="56">
        <f t="shared" si="31"/>
        <v>0</v>
      </c>
      <c r="K33" s="57" t="str">
        <f t="shared" si="32"/>
        <v>NA</v>
      </c>
      <c r="L33" s="57" t="str">
        <f t="shared" si="33"/>
        <v>NA</v>
      </c>
      <c r="M33" s="57" t="str">
        <f t="shared" si="3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567</v>
      </c>
      <c r="C34" s="51" t="s">
        <v>568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30"/>
        <v>0</v>
      </c>
      <c r="J34" s="56">
        <f t="shared" si="31"/>
        <v>0</v>
      </c>
      <c r="K34" s="57" t="str">
        <f t="shared" si="32"/>
        <v>NA</v>
      </c>
      <c r="L34" s="57" t="str">
        <f t="shared" si="33"/>
        <v>NA</v>
      </c>
      <c r="M34" s="57" t="str">
        <f t="shared" si="3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450</v>
      </c>
      <c r="C35" s="51" t="s">
        <v>451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f t="shared" si="30"/>
        <v>0</v>
      </c>
      <c r="J35" s="56">
        <f t="shared" si="31"/>
        <v>0</v>
      </c>
      <c r="K35" s="57" t="str">
        <f t="shared" si="32"/>
        <v>NA</v>
      </c>
      <c r="L35" s="57" t="str">
        <f t="shared" si="33"/>
        <v>NA</v>
      </c>
      <c r="M35" s="57" t="str">
        <f t="shared" si="34"/>
        <v>NA</v>
      </c>
      <c r="R35" s="53"/>
      <c r="S35" s="53"/>
      <c r="T35" s="53"/>
      <c r="U35" s="53"/>
      <c r="V35" s="53"/>
    </row>
    <row r="36" spans="1:38" s="51" customFormat="1" x14ac:dyDescent="0.2">
      <c r="B36" s="51" t="s">
        <v>452</v>
      </c>
      <c r="C36" s="51" t="s">
        <v>453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30"/>
        <v>0</v>
      </c>
      <c r="J36" s="56">
        <f t="shared" si="31"/>
        <v>0</v>
      </c>
      <c r="K36" s="57" t="str">
        <f t="shared" si="32"/>
        <v>NA</v>
      </c>
      <c r="L36" s="57" t="str">
        <f t="shared" si="33"/>
        <v>NA</v>
      </c>
      <c r="M36" s="57" t="str">
        <f t="shared" si="3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92</v>
      </c>
      <c r="C37" s="51" t="s">
        <v>93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30"/>
        <v>0</v>
      </c>
      <c r="J37" s="56">
        <f t="shared" si="31"/>
        <v>0</v>
      </c>
      <c r="K37" s="57" t="str">
        <f t="shared" si="32"/>
        <v>NA</v>
      </c>
      <c r="L37" s="57" t="str">
        <f t="shared" si="33"/>
        <v>NA</v>
      </c>
      <c r="M37" s="57" t="str">
        <f t="shared" si="3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569</v>
      </c>
      <c r="C38" s="51" t="s">
        <v>570</v>
      </c>
      <c r="D38" s="56">
        <v>4721325</v>
      </c>
      <c r="E38" s="56">
        <v>9732050.2299999967</v>
      </c>
      <c r="F38" s="56">
        <v>389769.1999999999</v>
      </c>
      <c r="G38" s="56">
        <v>734556.71000000008</v>
      </c>
      <c r="H38" s="56">
        <v>0</v>
      </c>
      <c r="I38" s="56">
        <f t="shared" si="20"/>
        <v>734556.71000000008</v>
      </c>
      <c r="J38" s="56">
        <f t="shared" si="21"/>
        <v>8997493.5199999958</v>
      </c>
      <c r="K38" s="57">
        <f t="shared" si="22"/>
        <v>0.92452189491011283</v>
      </c>
      <c r="L38" s="57">
        <f t="shared" si="23"/>
        <v>-0.95994993955143204</v>
      </c>
      <c r="M38" s="57">
        <f t="shared" si="24"/>
        <v>-0.69808757964045143</v>
      </c>
      <c r="R38" s="53"/>
      <c r="S38" s="53"/>
      <c r="T38" s="53"/>
      <c r="U38" s="53"/>
      <c r="V38" s="53"/>
    </row>
    <row r="39" spans="1:38" s="51" customFormat="1" x14ac:dyDescent="0.2">
      <c r="A39" s="63" t="s">
        <v>94</v>
      </c>
      <c r="B39" s="63"/>
      <c r="C39" s="63"/>
      <c r="D39" s="64">
        <v>11794465</v>
      </c>
      <c r="E39" s="64">
        <v>16805190.229999997</v>
      </c>
      <c r="F39" s="64">
        <v>6431634.3200000022</v>
      </c>
      <c r="G39" s="64">
        <v>13093205.85</v>
      </c>
      <c r="H39" s="64">
        <v>0</v>
      </c>
      <c r="I39" s="64">
        <f t="shared" si="20"/>
        <v>13093205.85</v>
      </c>
      <c r="J39" s="64">
        <f t="shared" si="21"/>
        <v>3711984.3799999971</v>
      </c>
      <c r="K39" s="65">
        <f t="shared" si="22"/>
        <v>0.22088321103164316</v>
      </c>
      <c r="L39" s="65">
        <f t="shared" si="23"/>
        <v>-0.61728286130802079</v>
      </c>
      <c r="M39" s="65">
        <f t="shared" si="24"/>
        <v>2.1164671558734272</v>
      </c>
      <c r="R39" s="53"/>
      <c r="S39" s="53"/>
      <c r="T39" s="53"/>
      <c r="U39" s="53"/>
      <c r="V39" s="53"/>
    </row>
    <row r="40" spans="1:38" s="51" customFormat="1" x14ac:dyDescent="0.2">
      <c r="A40" s="51" t="s">
        <v>24</v>
      </c>
      <c r="B40" s="51" t="s">
        <v>571</v>
      </c>
      <c r="C40" s="51" t="s">
        <v>572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25</v>
      </c>
      <c r="C41" s="51" t="s">
        <v>26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f t="shared" si="20"/>
        <v>0</v>
      </c>
      <c r="J41" s="56">
        <f t="shared" si="21"/>
        <v>0</v>
      </c>
      <c r="K41" s="57" t="str">
        <f t="shared" si="22"/>
        <v>NA</v>
      </c>
      <c r="L41" s="57" t="str">
        <f t="shared" si="23"/>
        <v>NA</v>
      </c>
      <c r="M41" s="57" t="str">
        <f t="shared" si="24"/>
        <v>NA</v>
      </c>
      <c r="R41" s="53"/>
      <c r="S41" s="53"/>
      <c r="T41" s="53"/>
      <c r="U41" s="53"/>
      <c r="V41" s="53"/>
    </row>
    <row r="42" spans="1:38" s="51" customFormat="1" x14ac:dyDescent="0.2">
      <c r="A42" s="63" t="s">
        <v>27</v>
      </c>
      <c r="B42" s="63"/>
      <c r="C42" s="63"/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0"/>
        <v>0</v>
      </c>
      <c r="J42" s="64">
        <f t="shared" si="21"/>
        <v>0</v>
      </c>
      <c r="K42" s="65" t="str">
        <f t="shared" si="22"/>
        <v>NA</v>
      </c>
      <c r="L42" s="65" t="str">
        <f t="shared" si="23"/>
        <v>NA</v>
      </c>
      <c r="M42" s="65" t="str">
        <f t="shared" si="24"/>
        <v>NA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81368735.079999998</v>
      </c>
      <c r="E44" s="6">
        <f t="shared" ref="E44:J44" si="35">+E16+E18+E21+E39+E42</f>
        <v>86379460.310000002</v>
      </c>
      <c r="F44" s="6">
        <f t="shared" si="35"/>
        <v>6621349.5000000019</v>
      </c>
      <c r="G44" s="6">
        <f t="shared" si="35"/>
        <v>13805434.789999999</v>
      </c>
      <c r="H44" s="6">
        <f t="shared" si="35"/>
        <v>0</v>
      </c>
      <c r="I44" s="6">
        <f t="shared" si="35"/>
        <v>13805434.789999999</v>
      </c>
      <c r="J44" s="6">
        <f t="shared" si="35"/>
        <v>72574025.519999996</v>
      </c>
      <c r="K44" s="38">
        <f t="shared" ref="K44:K89" si="36">IF(E44=0,"NA",J44/E44)</f>
        <v>0.84017688070225449</v>
      </c>
      <c r="L44" s="38">
        <f>IF(E44=0,"NA",(  ( F44 - (E44/$L$6)) / (E44/$L$6)))</f>
        <v>-0.92334578757221686</v>
      </c>
      <c r="M44" s="38">
        <f>IF(E44=0,"NA",(  ( G44 - ($M$6*(E44/12))) / ($M$6*(E44/12))))</f>
        <v>-0.36070752280901819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282</v>
      </c>
      <c r="B46" s="51" t="s">
        <v>169</v>
      </c>
      <c r="C46" s="51" t="s">
        <v>170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7">SUM(G46:H46)</f>
        <v>0</v>
      </c>
      <c r="J46" s="56">
        <f t="shared" ref="J46:J48" si="38">E46-I46</f>
        <v>0</v>
      </c>
      <c r="K46" s="57" t="str">
        <f t="shared" ref="K46:K48" si="39">IF(E46=0,"NA",J46/E46)</f>
        <v>NA</v>
      </c>
      <c r="L46" s="57" t="str">
        <f t="shared" ref="L46:L48" si="40">IF(E46=0,"NA",(  ( F46 - (E46/$L$6)) / (E46/$L$6)))</f>
        <v>NA</v>
      </c>
      <c r="M46" s="57" t="str">
        <f t="shared" ref="M46:M48" si="4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209</v>
      </c>
      <c r="C47" s="51" t="s">
        <v>210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7"/>
        <v>0</v>
      </c>
      <c r="J47" s="56">
        <f t="shared" si="38"/>
        <v>0</v>
      </c>
      <c r="K47" s="57" t="str">
        <f t="shared" si="39"/>
        <v>NA</v>
      </c>
      <c r="L47" s="57" t="str">
        <f t="shared" si="40"/>
        <v>NA</v>
      </c>
      <c r="M47" s="57" t="str">
        <f t="shared" si="4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321</v>
      </c>
      <c r="C48" s="51" t="s">
        <v>322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7"/>
        <v>0</v>
      </c>
      <c r="J48" s="56">
        <f t="shared" si="38"/>
        <v>0</v>
      </c>
      <c r="K48" s="57" t="str">
        <f t="shared" si="39"/>
        <v>NA</v>
      </c>
      <c r="L48" s="57" t="str">
        <f t="shared" si="40"/>
        <v>NA</v>
      </c>
      <c r="M48" s="57" t="str">
        <f t="shared" si="4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323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3" si="42">SUM(G49:H49)</f>
        <v>0</v>
      </c>
      <c r="J49" s="64">
        <f t="shared" ref="J49:J73" si="43">E49-I49</f>
        <v>0</v>
      </c>
      <c r="K49" s="65" t="str">
        <f t="shared" ref="K49:K73" si="44">IF(E49=0,"NA",J49/E49)</f>
        <v>NA</v>
      </c>
      <c r="L49" s="65" t="str">
        <f t="shared" ref="L49:L73" si="45">IF(E49=0,"NA",(  ( F49 - (E49/$L$6)) / (E49/$L$6)))</f>
        <v>NA</v>
      </c>
      <c r="M49" s="65" t="str">
        <f t="shared" ref="M49:M73" si="4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330</v>
      </c>
      <c r="B50" s="51" t="s">
        <v>239</v>
      </c>
      <c r="C50" s="51" t="s">
        <v>240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2"/>
        <v>0</v>
      </c>
      <c r="J50" s="56">
        <f t="shared" si="43"/>
        <v>0</v>
      </c>
      <c r="K50" s="57" t="str">
        <f t="shared" si="44"/>
        <v>NA</v>
      </c>
      <c r="L50" s="57" t="str">
        <f t="shared" si="45"/>
        <v>NA</v>
      </c>
      <c r="M50" s="57" t="str">
        <f t="shared" si="4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141</v>
      </c>
      <c r="C51" s="51" t="s">
        <v>142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47">SUM(G51:H51)</f>
        <v>0</v>
      </c>
      <c r="J51" s="56">
        <f t="shared" ref="J51:J71" si="48">E51-I51</f>
        <v>0</v>
      </c>
      <c r="K51" s="57" t="str">
        <f t="shared" ref="K51:K71" si="49">IF(E51=0,"NA",J51/E51)</f>
        <v>NA</v>
      </c>
      <c r="L51" s="57" t="str">
        <f t="shared" ref="L51:L71" si="50">IF(E51=0,"NA",(  ( F51 - (E51/$L$6)) / (E51/$L$6)))</f>
        <v>NA</v>
      </c>
      <c r="M51" s="57" t="str">
        <f t="shared" ref="M51:M71" si="51">IF(E51=0,"NA",(  ( G51 - ($M$6*(E51/12))) / ($M$6*(E51/12))))</f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151</v>
      </c>
      <c r="C52" s="51" t="s">
        <v>152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47"/>
        <v>0</v>
      </c>
      <c r="J52" s="56">
        <f t="shared" si="48"/>
        <v>0</v>
      </c>
      <c r="K52" s="57" t="str">
        <f t="shared" si="49"/>
        <v>NA</v>
      </c>
      <c r="L52" s="57" t="str">
        <f t="shared" si="50"/>
        <v>NA</v>
      </c>
      <c r="M52" s="57" t="str">
        <f t="shared" si="51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167</v>
      </c>
      <c r="C53" s="51" t="s">
        <v>168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7"/>
        <v>0</v>
      </c>
      <c r="J53" s="56">
        <f t="shared" si="48"/>
        <v>0</v>
      </c>
      <c r="K53" s="57" t="str">
        <f t="shared" si="49"/>
        <v>NA</v>
      </c>
      <c r="L53" s="57" t="str">
        <f t="shared" si="50"/>
        <v>NA</v>
      </c>
      <c r="M53" s="57" t="str">
        <f t="shared" si="5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333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7"/>
        <v>0</v>
      </c>
      <c r="J54" s="64">
        <f t="shared" si="48"/>
        <v>0</v>
      </c>
      <c r="K54" s="65" t="str">
        <f t="shared" si="49"/>
        <v>NA</v>
      </c>
      <c r="L54" s="65" t="str">
        <f t="shared" si="50"/>
        <v>NA</v>
      </c>
      <c r="M54" s="65" t="str">
        <f t="shared" si="51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414</v>
      </c>
      <c r="B55" s="51" t="s">
        <v>119</v>
      </c>
      <c r="C55" s="51" t="s">
        <v>120</v>
      </c>
      <c r="D55" s="56">
        <v>98010</v>
      </c>
      <c r="E55" s="56">
        <v>98010</v>
      </c>
      <c r="F55" s="56">
        <v>9964.66</v>
      </c>
      <c r="G55" s="56">
        <v>24345.66</v>
      </c>
      <c r="H55" s="56">
        <v>0</v>
      </c>
      <c r="I55" s="56">
        <f t="shared" si="47"/>
        <v>24345.66</v>
      </c>
      <c r="J55" s="56">
        <f t="shared" si="48"/>
        <v>73664.34</v>
      </c>
      <c r="K55" s="57">
        <f t="shared" si="49"/>
        <v>0.75160024487297206</v>
      </c>
      <c r="L55" s="57">
        <f t="shared" si="50"/>
        <v>-0.89833017039077645</v>
      </c>
      <c r="M55" s="57">
        <f t="shared" si="51"/>
        <v>-6.4009794918885891E-3</v>
      </c>
      <c r="R55" s="53"/>
      <c r="S55" s="53"/>
      <c r="T55" s="53"/>
      <c r="U55" s="53"/>
      <c r="V55" s="53"/>
    </row>
    <row r="56" spans="1:22" s="51" customFormat="1" x14ac:dyDescent="0.2">
      <c r="B56" s="51" t="s">
        <v>331</v>
      </c>
      <c r="C56" s="51" t="s">
        <v>332</v>
      </c>
      <c r="D56" s="56">
        <v>77368</v>
      </c>
      <c r="E56" s="56">
        <v>77368</v>
      </c>
      <c r="F56" s="56">
        <v>0</v>
      </c>
      <c r="G56" s="56">
        <v>0</v>
      </c>
      <c r="H56" s="56">
        <v>0</v>
      </c>
      <c r="I56" s="56">
        <f t="shared" si="47"/>
        <v>0</v>
      </c>
      <c r="J56" s="56">
        <f t="shared" si="48"/>
        <v>77368</v>
      </c>
      <c r="K56" s="57">
        <f t="shared" si="49"/>
        <v>1</v>
      </c>
      <c r="L56" s="57">
        <f t="shared" si="50"/>
        <v>-1</v>
      </c>
      <c r="M56" s="57">
        <f t="shared" si="51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480</v>
      </c>
      <c r="C57" s="51" t="s">
        <v>481</v>
      </c>
      <c r="D57" s="56">
        <v>26771284.800000004</v>
      </c>
      <c r="E57" s="56">
        <v>26739284.800000004</v>
      </c>
      <c r="F57" s="56">
        <v>2805133.67</v>
      </c>
      <c r="G57" s="56">
        <v>3451559.6599999992</v>
      </c>
      <c r="H57" s="56">
        <v>0</v>
      </c>
      <c r="I57" s="56">
        <f t="shared" si="47"/>
        <v>3451559.6599999992</v>
      </c>
      <c r="J57" s="56">
        <f t="shared" si="48"/>
        <v>23287725.140000004</v>
      </c>
      <c r="K57" s="57">
        <f t="shared" si="49"/>
        <v>0.87091802619941427</v>
      </c>
      <c r="L57" s="57">
        <f t="shared" si="50"/>
        <v>-0.89509316756295587</v>
      </c>
      <c r="M57" s="57">
        <f t="shared" si="51"/>
        <v>-0.48367210479765732</v>
      </c>
      <c r="R57" s="53"/>
      <c r="S57" s="53"/>
      <c r="T57" s="53"/>
      <c r="U57" s="53"/>
      <c r="V57" s="53"/>
    </row>
    <row r="58" spans="1:22" s="51" customFormat="1" x14ac:dyDescent="0.2">
      <c r="B58" s="51" t="s">
        <v>137</v>
      </c>
      <c r="C58" s="51" t="s">
        <v>138</v>
      </c>
      <c r="D58" s="56">
        <v>1187519.8600000001</v>
      </c>
      <c r="E58" s="56">
        <v>1187519.8600000001</v>
      </c>
      <c r="F58" s="56">
        <v>212404.23</v>
      </c>
      <c r="G58" s="56">
        <v>524199.91</v>
      </c>
      <c r="H58" s="56">
        <v>0</v>
      </c>
      <c r="I58" s="56">
        <f t="shared" si="47"/>
        <v>524199.91</v>
      </c>
      <c r="J58" s="56">
        <f t="shared" si="48"/>
        <v>663319.95000000019</v>
      </c>
      <c r="K58" s="57">
        <f t="shared" si="49"/>
        <v>0.55857587931203112</v>
      </c>
      <c r="L58" s="57">
        <f t="shared" si="50"/>
        <v>-0.82113627135465339</v>
      </c>
      <c r="M58" s="57">
        <f t="shared" si="51"/>
        <v>0.76569648275187563</v>
      </c>
      <c r="R58" s="53"/>
      <c r="S58" s="53"/>
      <c r="T58" s="53"/>
      <c r="U58" s="53"/>
      <c r="V58" s="53"/>
    </row>
    <row r="59" spans="1:22" s="51" customFormat="1" x14ac:dyDescent="0.2">
      <c r="B59" s="51" t="s">
        <v>139</v>
      </c>
      <c r="C59" s="51" t="s">
        <v>140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47"/>
        <v>0</v>
      </c>
      <c r="J59" s="56">
        <f t="shared" si="48"/>
        <v>0</v>
      </c>
      <c r="K59" s="57" t="str">
        <f t="shared" si="49"/>
        <v>NA</v>
      </c>
      <c r="L59" s="57" t="str">
        <f t="shared" si="50"/>
        <v>NA</v>
      </c>
      <c r="M59" s="57" t="str">
        <f t="shared" si="5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141</v>
      </c>
      <c r="C60" s="51" t="s">
        <v>142</v>
      </c>
      <c r="D60" s="56">
        <v>0</v>
      </c>
      <c r="E60" s="56">
        <v>32000</v>
      </c>
      <c r="F60" s="56">
        <v>31725</v>
      </c>
      <c r="G60" s="56">
        <v>31725</v>
      </c>
      <c r="H60" s="56">
        <v>0</v>
      </c>
      <c r="I60" s="56">
        <f t="shared" si="47"/>
        <v>31725</v>
      </c>
      <c r="J60" s="56">
        <f t="shared" si="48"/>
        <v>275</v>
      </c>
      <c r="K60" s="57">
        <f t="shared" si="49"/>
        <v>8.5937500000000007E-3</v>
      </c>
      <c r="L60" s="57">
        <f t="shared" si="50"/>
        <v>-8.5937500000000007E-3</v>
      </c>
      <c r="M60" s="57">
        <f t="shared" si="51"/>
        <v>2.9656250000000002</v>
      </c>
      <c r="R60" s="53"/>
      <c r="S60" s="53"/>
      <c r="T60" s="53"/>
      <c r="U60" s="53"/>
      <c r="V60" s="53"/>
    </row>
    <row r="61" spans="1:22" s="51" customFormat="1" x14ac:dyDescent="0.2">
      <c r="B61" s="51" t="s">
        <v>147</v>
      </c>
      <c r="C61" s="51" t="s">
        <v>148</v>
      </c>
      <c r="D61" s="56">
        <v>9845500</v>
      </c>
      <c r="E61" s="56">
        <v>9845500</v>
      </c>
      <c r="F61" s="56">
        <v>424343.96000000008</v>
      </c>
      <c r="G61" s="56">
        <v>488101.01000000013</v>
      </c>
      <c r="H61" s="56">
        <v>0</v>
      </c>
      <c r="I61" s="56">
        <f t="shared" si="47"/>
        <v>488101.01000000013</v>
      </c>
      <c r="J61" s="56">
        <f t="shared" si="48"/>
        <v>9357398.9900000002</v>
      </c>
      <c r="K61" s="57">
        <f t="shared" si="49"/>
        <v>0.95042394901223914</v>
      </c>
      <c r="L61" s="57">
        <f t="shared" si="50"/>
        <v>-0.95689970443349748</v>
      </c>
      <c r="M61" s="57">
        <f t="shared" si="51"/>
        <v>-0.80169579604895624</v>
      </c>
      <c r="R61" s="53"/>
      <c r="S61" s="53"/>
      <c r="T61" s="53"/>
      <c r="U61" s="53"/>
      <c r="V61" s="53"/>
    </row>
    <row r="62" spans="1:22" s="51" customFormat="1" x14ac:dyDescent="0.2">
      <c r="B62" s="51" t="s">
        <v>149</v>
      </c>
      <c r="C62" s="51" t="s">
        <v>150</v>
      </c>
      <c r="D62" s="56">
        <v>0</v>
      </c>
      <c r="E62" s="56">
        <v>0</v>
      </c>
      <c r="F62" s="56">
        <v>45049.27999999997</v>
      </c>
      <c r="G62" s="56">
        <v>59657.800000000017</v>
      </c>
      <c r="H62" s="56">
        <v>0</v>
      </c>
      <c r="I62" s="56">
        <f t="shared" si="47"/>
        <v>59657.800000000017</v>
      </c>
      <c r="J62" s="56">
        <f t="shared" si="48"/>
        <v>-59657.800000000017</v>
      </c>
      <c r="K62" s="57" t="str">
        <f t="shared" si="49"/>
        <v>NA</v>
      </c>
      <c r="L62" s="57" t="str">
        <f t="shared" si="50"/>
        <v>NA</v>
      </c>
      <c r="M62" s="57" t="str">
        <f t="shared" si="51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151</v>
      </c>
      <c r="C63" s="51" t="s">
        <v>152</v>
      </c>
      <c r="D63" s="56">
        <v>3726035.32</v>
      </c>
      <c r="E63" s="56">
        <v>3726035.32</v>
      </c>
      <c r="F63" s="56">
        <v>146396.13</v>
      </c>
      <c r="G63" s="56">
        <v>232239.14</v>
      </c>
      <c r="H63" s="56">
        <v>0</v>
      </c>
      <c r="I63" s="56">
        <f t="shared" si="47"/>
        <v>232239.14</v>
      </c>
      <c r="J63" s="56">
        <f t="shared" si="48"/>
        <v>3493796.1799999997</v>
      </c>
      <c r="K63" s="57">
        <f t="shared" si="49"/>
        <v>0.93767124569286153</v>
      </c>
      <c r="L63" s="57">
        <f t="shared" si="50"/>
        <v>-0.96070994571248458</v>
      </c>
      <c r="M63" s="57">
        <f t="shared" si="51"/>
        <v>-0.75068498277144613</v>
      </c>
      <c r="R63" s="53"/>
      <c r="S63" s="53"/>
      <c r="T63" s="53"/>
      <c r="U63" s="53"/>
      <c r="V63" s="53"/>
    </row>
    <row r="64" spans="1:22" s="51" customFormat="1" x14ac:dyDescent="0.2">
      <c r="B64" s="51" t="s">
        <v>155</v>
      </c>
      <c r="C64" s="51" t="s">
        <v>156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7"/>
        <v>0</v>
      </c>
      <c r="J64" s="56">
        <f t="shared" si="48"/>
        <v>0</v>
      </c>
      <c r="K64" s="57" t="str">
        <f t="shared" si="49"/>
        <v>NA</v>
      </c>
      <c r="L64" s="57" t="str">
        <f t="shared" si="50"/>
        <v>NA</v>
      </c>
      <c r="M64" s="57" t="str">
        <f t="shared" si="51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157</v>
      </c>
      <c r="C65" s="51" t="s">
        <v>158</v>
      </c>
      <c r="D65" s="56">
        <v>0</v>
      </c>
      <c r="E65" s="56">
        <v>0</v>
      </c>
      <c r="F65" s="56">
        <v>22681.52</v>
      </c>
      <c r="G65" s="56">
        <v>62693.82</v>
      </c>
      <c r="H65" s="56">
        <v>0</v>
      </c>
      <c r="I65" s="56">
        <f t="shared" si="47"/>
        <v>62693.82</v>
      </c>
      <c r="J65" s="56">
        <f t="shared" si="48"/>
        <v>-62693.82</v>
      </c>
      <c r="K65" s="57" t="str">
        <f t="shared" si="49"/>
        <v>NA</v>
      </c>
      <c r="L65" s="57" t="str">
        <f t="shared" si="50"/>
        <v>NA</v>
      </c>
      <c r="M65" s="57" t="str">
        <f t="shared" si="5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165</v>
      </c>
      <c r="C66" s="51" t="s">
        <v>166</v>
      </c>
      <c r="D66" s="56">
        <v>0</v>
      </c>
      <c r="E66" s="56">
        <v>0</v>
      </c>
      <c r="F66" s="56">
        <v>85697.400000000009</v>
      </c>
      <c r="G66" s="56">
        <v>128943.13999999997</v>
      </c>
      <c r="H66" s="56">
        <v>0</v>
      </c>
      <c r="I66" s="56">
        <f t="shared" si="47"/>
        <v>128943.13999999997</v>
      </c>
      <c r="J66" s="56">
        <f t="shared" si="48"/>
        <v>-128943.13999999997</v>
      </c>
      <c r="K66" s="57" t="str">
        <f t="shared" si="49"/>
        <v>NA</v>
      </c>
      <c r="L66" s="57" t="str">
        <f t="shared" si="50"/>
        <v>NA</v>
      </c>
      <c r="M66" s="57" t="str">
        <f t="shared" si="51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167</v>
      </c>
      <c r="C67" s="51" t="s">
        <v>168</v>
      </c>
      <c r="D67" s="56">
        <v>475168.09999999986</v>
      </c>
      <c r="E67" s="56">
        <v>475168.09999999986</v>
      </c>
      <c r="F67" s="56">
        <v>25187.020000000004</v>
      </c>
      <c r="G67" s="56">
        <v>44216.390000000007</v>
      </c>
      <c r="H67" s="56">
        <v>0</v>
      </c>
      <c r="I67" s="56">
        <f t="shared" si="47"/>
        <v>44216.390000000007</v>
      </c>
      <c r="J67" s="56">
        <f t="shared" si="48"/>
        <v>430951.70999999985</v>
      </c>
      <c r="K67" s="57">
        <f t="shared" si="49"/>
        <v>0.90694579455144397</v>
      </c>
      <c r="L67" s="57">
        <f t="shared" si="50"/>
        <v>-0.94699345347467556</v>
      </c>
      <c r="M67" s="57">
        <f t="shared" si="51"/>
        <v>-0.62778317820577578</v>
      </c>
      <c r="R67" s="53"/>
      <c r="S67" s="53"/>
      <c r="T67" s="53"/>
      <c r="U67" s="53"/>
      <c r="V67" s="53"/>
    </row>
    <row r="68" spans="2:22" s="51" customFormat="1" x14ac:dyDescent="0.2">
      <c r="B68" s="51" t="s">
        <v>169</v>
      </c>
      <c r="C68" s="51" t="s">
        <v>170</v>
      </c>
      <c r="D68" s="56">
        <v>412126</v>
      </c>
      <c r="E68" s="56">
        <v>412126</v>
      </c>
      <c r="F68" s="56">
        <v>0</v>
      </c>
      <c r="G68" s="56">
        <v>0</v>
      </c>
      <c r="H68" s="56">
        <v>0</v>
      </c>
      <c r="I68" s="56">
        <f t="shared" si="47"/>
        <v>0</v>
      </c>
      <c r="J68" s="56">
        <f t="shared" si="48"/>
        <v>412126</v>
      </c>
      <c r="K68" s="57">
        <f t="shared" si="49"/>
        <v>1</v>
      </c>
      <c r="L68" s="57">
        <f t="shared" si="50"/>
        <v>-1</v>
      </c>
      <c r="M68" s="57">
        <f t="shared" si="51"/>
        <v>-1</v>
      </c>
      <c r="R68" s="53"/>
      <c r="S68" s="53"/>
      <c r="T68" s="53"/>
      <c r="U68" s="53"/>
      <c r="V68" s="53"/>
    </row>
    <row r="69" spans="2:22" s="51" customFormat="1" x14ac:dyDescent="0.2">
      <c r="B69" s="51" t="s">
        <v>177</v>
      </c>
      <c r="C69" s="51" t="s">
        <v>178</v>
      </c>
      <c r="D69" s="56">
        <v>330000</v>
      </c>
      <c r="E69" s="56">
        <v>330000</v>
      </c>
      <c r="F69" s="56">
        <v>0</v>
      </c>
      <c r="G69" s="56">
        <v>0</v>
      </c>
      <c r="H69" s="56">
        <v>0</v>
      </c>
      <c r="I69" s="56">
        <f t="shared" si="47"/>
        <v>0</v>
      </c>
      <c r="J69" s="56">
        <f t="shared" si="48"/>
        <v>330000</v>
      </c>
      <c r="K69" s="57">
        <f t="shared" si="49"/>
        <v>1</v>
      </c>
      <c r="L69" s="57">
        <f t="shared" si="50"/>
        <v>-1</v>
      </c>
      <c r="M69" s="57">
        <f t="shared" si="51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253</v>
      </c>
      <c r="C70" s="51" t="s">
        <v>254</v>
      </c>
      <c r="D70" s="56">
        <v>118977</v>
      </c>
      <c r="E70" s="56">
        <v>118977</v>
      </c>
      <c r="F70" s="56">
        <v>0</v>
      </c>
      <c r="G70" s="56">
        <v>2362.42</v>
      </c>
      <c r="H70" s="56">
        <v>117118</v>
      </c>
      <c r="I70" s="56">
        <f t="shared" si="47"/>
        <v>119480.42</v>
      </c>
      <c r="J70" s="56">
        <f t="shared" si="48"/>
        <v>-503.41999999999825</v>
      </c>
      <c r="K70" s="57">
        <f t="shared" si="49"/>
        <v>-4.231237970364005E-3</v>
      </c>
      <c r="L70" s="57">
        <f t="shared" si="50"/>
        <v>-1</v>
      </c>
      <c r="M70" s="57">
        <f t="shared" si="51"/>
        <v>-0.92057557343015883</v>
      </c>
      <c r="R70" s="53"/>
      <c r="S70" s="53"/>
      <c r="T70" s="53"/>
      <c r="U70" s="53"/>
      <c r="V70" s="53"/>
    </row>
    <row r="71" spans="2:22" s="51" customFormat="1" x14ac:dyDescent="0.2">
      <c r="B71" s="51" t="s">
        <v>179</v>
      </c>
      <c r="C71" s="51" t="s">
        <v>180</v>
      </c>
      <c r="D71" s="56">
        <v>330000</v>
      </c>
      <c r="E71" s="56">
        <v>330000</v>
      </c>
      <c r="F71" s="56">
        <v>35184.42</v>
      </c>
      <c r="G71" s="56">
        <v>49877.91</v>
      </c>
      <c r="H71" s="56">
        <v>3743.99</v>
      </c>
      <c r="I71" s="56">
        <f t="shared" si="47"/>
        <v>53621.9</v>
      </c>
      <c r="J71" s="56">
        <f t="shared" si="48"/>
        <v>276378.09999999998</v>
      </c>
      <c r="K71" s="57">
        <f t="shared" si="49"/>
        <v>0.83750939393939383</v>
      </c>
      <c r="L71" s="57">
        <f t="shared" si="50"/>
        <v>-0.89338054545454548</v>
      </c>
      <c r="M71" s="57">
        <f t="shared" si="51"/>
        <v>-0.39541927272727267</v>
      </c>
      <c r="R71" s="53"/>
      <c r="S71" s="53"/>
      <c r="T71" s="53"/>
      <c r="U71" s="53"/>
      <c r="V71" s="53"/>
    </row>
    <row r="72" spans="2:22" s="51" customFormat="1" x14ac:dyDescent="0.2">
      <c r="B72" s="51" t="s">
        <v>181</v>
      </c>
      <c r="C72" s="51" t="s">
        <v>182</v>
      </c>
      <c r="D72" s="56">
        <v>60500</v>
      </c>
      <c r="E72" s="56">
        <v>60500</v>
      </c>
      <c r="F72" s="56">
        <v>18847.48</v>
      </c>
      <c r="G72" s="56">
        <v>11967.01</v>
      </c>
      <c r="H72" s="56">
        <v>25427.5</v>
      </c>
      <c r="I72" s="56">
        <f t="shared" si="42"/>
        <v>37394.51</v>
      </c>
      <c r="J72" s="56">
        <f t="shared" si="43"/>
        <v>23105.489999999998</v>
      </c>
      <c r="K72" s="57">
        <f t="shared" si="44"/>
        <v>0.38190892561983469</v>
      </c>
      <c r="L72" s="57">
        <f t="shared" si="45"/>
        <v>-0.68847140495867776</v>
      </c>
      <c r="M72" s="57">
        <f t="shared" si="46"/>
        <v>-0.20879272727272727</v>
      </c>
      <c r="R72" s="53"/>
      <c r="S72" s="53"/>
      <c r="T72" s="53"/>
      <c r="U72" s="53"/>
      <c r="V72" s="53"/>
    </row>
    <row r="73" spans="2:22" s="51" customFormat="1" x14ac:dyDescent="0.2">
      <c r="B73" s="51" t="s">
        <v>193</v>
      </c>
      <c r="C73" s="51" t="s">
        <v>194</v>
      </c>
      <c r="D73" s="56">
        <v>165000</v>
      </c>
      <c r="E73" s="56">
        <v>165000</v>
      </c>
      <c r="F73" s="56">
        <v>3647.55</v>
      </c>
      <c r="G73" s="56">
        <v>4368.53</v>
      </c>
      <c r="H73" s="56">
        <v>0</v>
      </c>
      <c r="I73" s="56">
        <f t="shared" si="42"/>
        <v>4368.53</v>
      </c>
      <c r="J73" s="56">
        <f t="shared" si="43"/>
        <v>160631.47</v>
      </c>
      <c r="K73" s="57">
        <f t="shared" si="44"/>
        <v>0.97352406060606056</v>
      </c>
      <c r="L73" s="57">
        <f t="shared" si="45"/>
        <v>-0.97789363636363646</v>
      </c>
      <c r="M73" s="57">
        <f t="shared" si="46"/>
        <v>-0.89409624242424246</v>
      </c>
      <c r="R73" s="53"/>
      <c r="S73" s="53"/>
      <c r="T73" s="53"/>
      <c r="U73" s="53"/>
      <c r="V73" s="53"/>
    </row>
    <row r="74" spans="2:22" s="51" customFormat="1" x14ac:dyDescent="0.2">
      <c r="B74" s="51" t="s">
        <v>199</v>
      </c>
      <c r="C74" s="51" t="s">
        <v>200</v>
      </c>
      <c r="D74" s="56">
        <v>330440</v>
      </c>
      <c r="E74" s="56">
        <v>330440</v>
      </c>
      <c r="F74" s="56">
        <v>0</v>
      </c>
      <c r="G74" s="56">
        <v>0</v>
      </c>
      <c r="H74" s="56">
        <v>258940</v>
      </c>
      <c r="I74" s="56">
        <f t="shared" ref="I74:I80" si="52">SUM(G74:H74)</f>
        <v>258940</v>
      </c>
      <c r="J74" s="56">
        <f t="shared" ref="J74:J80" si="53">E74-I74</f>
        <v>71500</v>
      </c>
      <c r="K74" s="57">
        <f t="shared" ref="K74:K80" si="54">IF(E74=0,"NA",J74/E74)</f>
        <v>0.21637816245006658</v>
      </c>
      <c r="L74" s="57">
        <f t="shared" ref="L74:L80" si="55">IF(E74=0,"NA",(  ( F74 - (E74/$L$6)) / (E74/$L$6)))</f>
        <v>-1</v>
      </c>
      <c r="M74" s="57">
        <f t="shared" ref="M74:M80" si="56">IF(E74=0,"NA",(  ( G74 - ($M$6*(E74/12))) / ($M$6*(E74/12))))</f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201</v>
      </c>
      <c r="C75" s="51" t="s">
        <v>202</v>
      </c>
      <c r="D75" s="56">
        <v>3865716.65</v>
      </c>
      <c r="E75" s="56">
        <v>3865716.65</v>
      </c>
      <c r="F75" s="56">
        <v>270226.05</v>
      </c>
      <c r="G75" s="56">
        <v>356091.47999999986</v>
      </c>
      <c r="H75" s="56">
        <v>174740.91</v>
      </c>
      <c r="I75" s="56">
        <f t="shared" si="52"/>
        <v>530832.3899999999</v>
      </c>
      <c r="J75" s="56">
        <f t="shared" si="53"/>
        <v>3334884.26</v>
      </c>
      <c r="K75" s="57">
        <f t="shared" si="54"/>
        <v>0.86268202300859265</v>
      </c>
      <c r="L75" s="57">
        <f t="shared" si="55"/>
        <v>-0.93009677778633881</v>
      </c>
      <c r="M75" s="57">
        <f t="shared" si="56"/>
        <v>-0.63153897479785548</v>
      </c>
      <c r="R75" s="53"/>
      <c r="S75" s="53"/>
      <c r="T75" s="53"/>
      <c r="U75" s="53"/>
      <c r="V75" s="53"/>
    </row>
    <row r="76" spans="2:22" s="51" customFormat="1" x14ac:dyDescent="0.2">
      <c r="B76" s="51" t="s">
        <v>205</v>
      </c>
      <c r="C76" s="51" t="s">
        <v>206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52"/>
        <v>0</v>
      </c>
      <c r="J76" s="56">
        <f t="shared" si="53"/>
        <v>0</v>
      </c>
      <c r="K76" s="57" t="str">
        <f t="shared" si="54"/>
        <v>NA</v>
      </c>
      <c r="L76" s="57" t="str">
        <f t="shared" si="55"/>
        <v>NA</v>
      </c>
      <c r="M76" s="57" t="str">
        <f t="shared" si="56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209</v>
      </c>
      <c r="C77" s="51" t="s">
        <v>210</v>
      </c>
      <c r="D77" s="56">
        <v>363575</v>
      </c>
      <c r="E77" s="56">
        <v>363575</v>
      </c>
      <c r="F77" s="56">
        <v>0</v>
      </c>
      <c r="G77" s="56">
        <v>5083.55</v>
      </c>
      <c r="H77" s="56">
        <v>14849.1</v>
      </c>
      <c r="I77" s="56">
        <f t="shared" si="52"/>
        <v>19932.650000000001</v>
      </c>
      <c r="J77" s="56">
        <f t="shared" si="53"/>
        <v>343642.35</v>
      </c>
      <c r="K77" s="57">
        <f t="shared" si="54"/>
        <v>0.94517596094340917</v>
      </c>
      <c r="L77" s="57">
        <f t="shared" si="55"/>
        <v>-1</v>
      </c>
      <c r="M77" s="57">
        <f t="shared" si="56"/>
        <v>-0.94407151206766138</v>
      </c>
      <c r="R77" s="53"/>
      <c r="S77" s="53"/>
      <c r="T77" s="53"/>
      <c r="U77" s="53"/>
      <c r="V77" s="53"/>
    </row>
    <row r="78" spans="2:22" s="51" customFormat="1" x14ac:dyDescent="0.2">
      <c r="B78" s="51" t="s">
        <v>213</v>
      </c>
      <c r="C78" s="51" t="s">
        <v>214</v>
      </c>
      <c r="D78" s="56">
        <v>350000</v>
      </c>
      <c r="E78" s="56">
        <v>350000</v>
      </c>
      <c r="F78" s="56">
        <v>0</v>
      </c>
      <c r="G78" s="56">
        <v>0</v>
      </c>
      <c r="H78" s="56">
        <v>8760</v>
      </c>
      <c r="I78" s="56">
        <f t="shared" si="52"/>
        <v>8760</v>
      </c>
      <c r="J78" s="56">
        <f t="shared" si="53"/>
        <v>341240</v>
      </c>
      <c r="K78" s="57">
        <f t="shared" si="54"/>
        <v>0.9749714285714286</v>
      </c>
      <c r="L78" s="57">
        <f t="shared" si="55"/>
        <v>-1</v>
      </c>
      <c r="M78" s="57">
        <f t="shared" si="56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482</v>
      </c>
      <c r="C79" s="51" t="s">
        <v>483</v>
      </c>
      <c r="D79" s="56">
        <v>28823148</v>
      </c>
      <c r="E79" s="56">
        <v>28823148</v>
      </c>
      <c r="F79" s="56">
        <v>573576.43999999994</v>
      </c>
      <c r="G79" s="56">
        <v>998926.58999999939</v>
      </c>
      <c r="H79" s="56">
        <v>8770358.8899999987</v>
      </c>
      <c r="I79" s="56">
        <f t="shared" si="52"/>
        <v>9769285.4799999986</v>
      </c>
      <c r="J79" s="56">
        <f t="shared" si="53"/>
        <v>19053862.520000003</v>
      </c>
      <c r="K79" s="57">
        <f t="shared" si="54"/>
        <v>0.6610611207353202</v>
      </c>
      <c r="L79" s="57">
        <f t="shared" si="55"/>
        <v>-0.98010014589662442</v>
      </c>
      <c r="M79" s="57">
        <f t="shared" si="56"/>
        <v>-0.86137161839504839</v>
      </c>
      <c r="R79" s="53"/>
      <c r="S79" s="53"/>
      <c r="T79" s="53"/>
      <c r="U79" s="53"/>
      <c r="V79" s="53"/>
    </row>
    <row r="80" spans="2:22" s="51" customFormat="1" x14ac:dyDescent="0.2">
      <c r="B80" s="51" t="s">
        <v>484</v>
      </c>
      <c r="C80" s="51" t="s">
        <v>485</v>
      </c>
      <c r="D80" s="56">
        <v>5091625</v>
      </c>
      <c r="E80" s="56">
        <v>10102350.229999997</v>
      </c>
      <c r="F80" s="56">
        <v>407990.79999999987</v>
      </c>
      <c r="G80" s="56">
        <v>951879.31</v>
      </c>
      <c r="H80" s="56">
        <v>108078.93</v>
      </c>
      <c r="I80" s="56">
        <f t="shared" si="52"/>
        <v>1059958.24</v>
      </c>
      <c r="J80" s="56">
        <f t="shared" si="53"/>
        <v>9042391.9899999965</v>
      </c>
      <c r="K80" s="57">
        <f t="shared" si="54"/>
        <v>0.89507805452513989</v>
      </c>
      <c r="L80" s="57">
        <f t="shared" si="55"/>
        <v>-0.95961426888681522</v>
      </c>
      <c r="M80" s="57">
        <f t="shared" si="56"/>
        <v>-0.62310579683793033</v>
      </c>
      <c r="R80" s="53"/>
      <c r="S80" s="53"/>
      <c r="T80" s="53"/>
      <c r="U80" s="53"/>
      <c r="V80" s="53"/>
    </row>
    <row r="81" spans="1:23" s="51" customFormat="1" x14ac:dyDescent="0.2">
      <c r="B81" s="51" t="s">
        <v>221</v>
      </c>
      <c r="C81" s="51" t="s">
        <v>222</v>
      </c>
      <c r="D81" s="56">
        <v>4400</v>
      </c>
      <c r="E81" s="56">
        <v>4400</v>
      </c>
      <c r="F81" s="56">
        <v>0</v>
      </c>
      <c r="G81" s="56">
        <v>0</v>
      </c>
      <c r="H81" s="56">
        <v>0</v>
      </c>
      <c r="I81" s="56">
        <f t="shared" ref="I81:I87" si="57">SUM(G81:H81)</f>
        <v>0</v>
      </c>
      <c r="J81" s="56">
        <f t="shared" ref="J81:J87" si="58">E81-I81</f>
        <v>4400</v>
      </c>
      <c r="K81" s="57">
        <f t="shared" ref="K81:K87" si="59">IF(E81=0,"NA",J81/E81)</f>
        <v>1</v>
      </c>
      <c r="L81" s="57">
        <f t="shared" ref="L81:L87" si="60">IF(E81=0,"NA",(  ( F81 - (E81/$L$6)) / (E81/$L$6)))</f>
        <v>-1</v>
      </c>
      <c r="M81" s="57">
        <f t="shared" ref="M81:M87" si="61">IF(E81=0,"NA",(  ( G81 - ($M$6*(E81/12))) / ($M$6*(E81/12))))</f>
        <v>-1</v>
      </c>
      <c r="R81" s="53"/>
      <c r="S81" s="53"/>
      <c r="T81" s="53"/>
      <c r="U81" s="53"/>
      <c r="V81" s="53"/>
    </row>
    <row r="82" spans="1:23" s="51" customFormat="1" x14ac:dyDescent="0.2">
      <c r="B82" s="51" t="s">
        <v>227</v>
      </c>
      <c r="C82" s="51" t="s">
        <v>228</v>
      </c>
      <c r="D82" s="56">
        <v>1500000</v>
      </c>
      <c r="E82" s="56">
        <v>1500000</v>
      </c>
      <c r="F82" s="56">
        <v>0</v>
      </c>
      <c r="G82" s="56">
        <v>95815.02</v>
      </c>
      <c r="H82" s="56">
        <v>1021042.09</v>
      </c>
      <c r="I82" s="56">
        <f t="shared" si="57"/>
        <v>1116857.1099999999</v>
      </c>
      <c r="J82" s="56">
        <f t="shared" si="58"/>
        <v>383142.89000000013</v>
      </c>
      <c r="K82" s="57">
        <f t="shared" si="59"/>
        <v>0.2554285933333334</v>
      </c>
      <c r="L82" s="57">
        <f t="shared" si="60"/>
        <v>-1</v>
      </c>
      <c r="M82" s="57">
        <f t="shared" si="61"/>
        <v>-0.74449327999999992</v>
      </c>
      <c r="R82" s="53"/>
      <c r="S82" s="53"/>
      <c r="T82" s="53"/>
      <c r="U82" s="53"/>
      <c r="V82" s="53"/>
    </row>
    <row r="83" spans="1:23" s="51" customFormat="1" x14ac:dyDescent="0.2">
      <c r="B83" s="51" t="s">
        <v>231</v>
      </c>
      <c r="C83" s="51" t="s">
        <v>232</v>
      </c>
      <c r="D83" s="56">
        <v>27500</v>
      </c>
      <c r="E83" s="56">
        <v>27500</v>
      </c>
      <c r="F83" s="56">
        <v>689.01</v>
      </c>
      <c r="G83" s="56">
        <v>0</v>
      </c>
      <c r="H83" s="56">
        <v>0</v>
      </c>
      <c r="I83" s="56">
        <f t="shared" si="57"/>
        <v>0</v>
      </c>
      <c r="J83" s="56">
        <f t="shared" si="58"/>
        <v>27500</v>
      </c>
      <c r="K83" s="57">
        <f t="shared" si="59"/>
        <v>1</v>
      </c>
      <c r="L83" s="57">
        <f t="shared" si="60"/>
        <v>-0.97494509090909098</v>
      </c>
      <c r="M83" s="57">
        <f t="shared" si="61"/>
        <v>-1</v>
      </c>
      <c r="R83" s="53"/>
      <c r="S83" s="53"/>
      <c r="T83" s="53"/>
      <c r="U83" s="53"/>
      <c r="V83" s="53"/>
    </row>
    <row r="84" spans="1:23" s="51" customFormat="1" x14ac:dyDescent="0.2">
      <c r="B84" s="51" t="s">
        <v>321</v>
      </c>
      <c r="C84" s="51" t="s">
        <v>322</v>
      </c>
      <c r="D84" s="56">
        <v>596000</v>
      </c>
      <c r="E84" s="56">
        <v>596000</v>
      </c>
      <c r="F84" s="56">
        <v>0</v>
      </c>
      <c r="G84" s="56">
        <v>0</v>
      </c>
      <c r="H84" s="56">
        <v>0</v>
      </c>
      <c r="I84" s="56">
        <f t="shared" si="57"/>
        <v>0</v>
      </c>
      <c r="J84" s="56">
        <f t="shared" si="58"/>
        <v>596000</v>
      </c>
      <c r="K84" s="57">
        <f t="shared" si="59"/>
        <v>1</v>
      </c>
      <c r="L84" s="57">
        <f t="shared" si="60"/>
        <v>-1</v>
      </c>
      <c r="M84" s="57">
        <f t="shared" si="61"/>
        <v>-1</v>
      </c>
      <c r="R84" s="53"/>
      <c r="S84" s="53"/>
      <c r="T84" s="53"/>
      <c r="U84" s="53"/>
      <c r="V84" s="53"/>
    </row>
    <row r="85" spans="1:23" s="51" customFormat="1" x14ac:dyDescent="0.2">
      <c r="A85" s="63" t="s">
        <v>415</v>
      </c>
      <c r="B85" s="63"/>
      <c r="C85" s="63"/>
      <c r="D85" s="64">
        <v>84549893.730000004</v>
      </c>
      <c r="E85" s="64">
        <v>89560618.960000008</v>
      </c>
      <c r="F85" s="64">
        <v>5118744.6199999982</v>
      </c>
      <c r="G85" s="64">
        <v>7524053.3499999978</v>
      </c>
      <c r="H85" s="64">
        <v>10503059.409999998</v>
      </c>
      <c r="I85" s="64">
        <f t="shared" si="57"/>
        <v>18027112.759999998</v>
      </c>
      <c r="J85" s="64">
        <f t="shared" si="58"/>
        <v>71533506.200000018</v>
      </c>
      <c r="K85" s="65">
        <f t="shared" si="59"/>
        <v>0.79871607667147382</v>
      </c>
      <c r="L85" s="65">
        <f t="shared" si="60"/>
        <v>-0.94284603345264772</v>
      </c>
      <c r="M85" s="65">
        <f t="shared" si="61"/>
        <v>-0.66395706338919225</v>
      </c>
      <c r="R85" s="53"/>
      <c r="S85" s="53"/>
      <c r="T85" s="53"/>
      <c r="U85" s="53"/>
      <c r="V85" s="53"/>
    </row>
    <row r="86" spans="1:23" s="51" customFormat="1" x14ac:dyDescent="0.2">
      <c r="A86" s="51" t="s">
        <v>30</v>
      </c>
      <c r="B86" s="51" t="s">
        <v>31</v>
      </c>
      <c r="C86" s="51" t="s">
        <v>32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57"/>
        <v>0</v>
      </c>
      <c r="J86" s="56">
        <f t="shared" si="58"/>
        <v>0</v>
      </c>
      <c r="K86" s="57" t="str">
        <f t="shared" si="59"/>
        <v>NA</v>
      </c>
      <c r="L86" s="57" t="str">
        <f t="shared" si="60"/>
        <v>NA</v>
      </c>
      <c r="M86" s="57" t="str">
        <f t="shared" si="61"/>
        <v>NA</v>
      </c>
      <c r="R86" s="53"/>
      <c r="S86" s="53"/>
      <c r="T86" s="53"/>
      <c r="U86" s="53"/>
      <c r="V86" s="53"/>
    </row>
    <row r="87" spans="1:23" s="51" customFormat="1" x14ac:dyDescent="0.2">
      <c r="A87" s="63" t="s">
        <v>33</v>
      </c>
      <c r="B87" s="63"/>
      <c r="C87" s="63"/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f t="shared" si="57"/>
        <v>0</v>
      </c>
      <c r="J87" s="64">
        <f t="shared" si="58"/>
        <v>0</v>
      </c>
      <c r="K87" s="65" t="str">
        <f t="shared" si="59"/>
        <v>NA</v>
      </c>
      <c r="L87" s="65" t="str">
        <f t="shared" si="60"/>
        <v>NA</v>
      </c>
      <c r="M87" s="65" t="str">
        <f t="shared" si="61"/>
        <v>NA</v>
      </c>
      <c r="R87" s="53"/>
      <c r="S87" s="53"/>
      <c r="T87" s="53"/>
      <c r="U87" s="53"/>
      <c r="V87" s="53"/>
    </row>
    <row r="88" spans="1:23" s="51" customFormat="1" x14ac:dyDescent="0.2">
      <c r="A88" s="23"/>
      <c r="B88" s="23"/>
      <c r="C88" s="23"/>
      <c r="D88" s="18"/>
      <c r="E88" s="18"/>
      <c r="F88" s="18"/>
      <c r="G88" s="18"/>
      <c r="H88" s="18"/>
      <c r="I88" s="18"/>
      <c r="J88" s="18"/>
      <c r="K88" s="37"/>
      <c r="L88" s="37"/>
      <c r="M88" s="37"/>
      <c r="N88" s="17"/>
      <c r="O88" s="17"/>
      <c r="R88" s="53"/>
      <c r="S88" s="53"/>
      <c r="T88" s="53"/>
      <c r="U88" s="53"/>
      <c r="V88" s="53"/>
    </row>
    <row r="89" spans="1:23" s="51" customFormat="1" ht="15.75" x14ac:dyDescent="0.25">
      <c r="A89" s="25" t="s">
        <v>11</v>
      </c>
      <c r="B89" s="32"/>
      <c r="C89" s="25"/>
      <c r="D89" s="6">
        <f>+D49+D54+D85+D87</f>
        <v>84549893.730000004</v>
      </c>
      <c r="E89" s="6">
        <f t="shared" ref="E89:J89" si="62">+E49+E54+E85+E87</f>
        <v>89560618.960000008</v>
      </c>
      <c r="F89" s="6">
        <f t="shared" si="62"/>
        <v>5118744.6199999982</v>
      </c>
      <c r="G89" s="6">
        <f t="shared" si="62"/>
        <v>7524053.3499999978</v>
      </c>
      <c r="H89" s="6">
        <f t="shared" si="62"/>
        <v>10503059.409999998</v>
      </c>
      <c r="I89" s="6">
        <f t="shared" si="62"/>
        <v>18027112.759999998</v>
      </c>
      <c r="J89" s="6">
        <f t="shared" si="62"/>
        <v>71533506.200000018</v>
      </c>
      <c r="K89" s="38">
        <f t="shared" si="36"/>
        <v>0.79871607667147382</v>
      </c>
      <c r="L89" s="38">
        <f>IF(E89=0,"NA",(  ( F89 - (E89/$L$6)) / (E89/$L$6)))</f>
        <v>-0.94284603345264772</v>
      </c>
      <c r="M89" s="38">
        <f>IF(E89=0,"NA",(  ( G89 - ($M$6*(E89/12))) / ($M$6*(E89/12))))</f>
        <v>-0.66395706338919225</v>
      </c>
      <c r="N89" s="17"/>
      <c r="O89" s="10"/>
      <c r="R89" s="53"/>
      <c r="S89" s="53"/>
      <c r="T89" s="53"/>
      <c r="U89" s="53"/>
      <c r="V89" s="53"/>
    </row>
    <row r="90" spans="1:23" s="17" customFormat="1" x14ac:dyDescent="0.2">
      <c r="A90" s="21"/>
      <c r="B90" s="34"/>
      <c r="C90" s="21"/>
      <c r="D90" s="5"/>
      <c r="E90" s="5"/>
      <c r="F90" s="5"/>
      <c r="G90" s="5"/>
      <c r="H90" s="5"/>
      <c r="I90" s="5"/>
      <c r="J90" s="5"/>
      <c r="K90" s="20"/>
      <c r="L90" s="40"/>
      <c r="M90" s="40"/>
      <c r="N90"/>
      <c r="O90" s="10"/>
    </row>
    <row r="91" spans="1:23" s="17" customFormat="1" ht="15" x14ac:dyDescent="0.2">
      <c r="A91" s="35"/>
      <c r="B91" s="34"/>
      <c r="C91" s="21"/>
      <c r="D91" s="5"/>
      <c r="E91" s="5"/>
      <c r="F91" s="5"/>
      <c r="G91" s="5"/>
      <c r="H91" s="5"/>
      <c r="I91" s="5"/>
      <c r="J91" s="5"/>
      <c r="K91" s="20"/>
      <c r="L91" s="40"/>
      <c r="M91" s="40"/>
      <c r="N91"/>
      <c r="O91" s="10"/>
      <c r="P91" s="10"/>
      <c r="Q91" s="10"/>
      <c r="R91" s="10"/>
      <c r="S91" s="10"/>
      <c r="T91" s="10"/>
      <c r="U91" s="10"/>
      <c r="V91" s="10"/>
      <c r="W91" s="10"/>
    </row>
    <row r="93" spans="1:23" x14ac:dyDescent="0.2">
      <c r="K93" s="5"/>
    </row>
    <row r="94" spans="1:23" x14ac:dyDescent="0.2">
      <c r="K94" s="5"/>
    </row>
    <row r="96" spans="1:23" x14ac:dyDescent="0.2">
      <c r="D96" s="34"/>
      <c r="E96" s="21"/>
      <c r="K96" s="5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K99" s="5"/>
    </row>
    <row r="100" spans="4:11" x14ac:dyDescent="0.2">
      <c r="K100" s="5"/>
    </row>
  </sheetData>
  <autoFilter ref="A7:M89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2024-11-01T20:22:16Z</cp:lastPrinted>
  <dcterms:created xsi:type="dcterms:W3CDTF">2020-04-20T19:14:57Z</dcterms:created>
  <dcterms:modified xsi:type="dcterms:W3CDTF">2024-11-01T20:22:59Z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