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0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PROJECTS'!$A$7:$M$86</definedName>
    <definedName name="_xlnm._FilterDatabase" localSheetId="2" hidden="1">'DEBT SERVICE'!$A$7:$M$22</definedName>
    <definedName name="_xlnm._FilterDatabase" localSheetId="0" hidden="1">'GENERAL FUND'!$A$7:$M$577</definedName>
    <definedName name="_xlnm._FilterDatabase" localSheetId="4" hidden="1">'SCHOOL NUTRITION'!$A$7:$M$89</definedName>
    <definedName name="_xlnm._FilterDatabase" localSheetId="1" hidden="1">'SPECIAL REVENUE'!$A$7:$M$516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9" i="5" l="1"/>
  <c r="F89" i="5"/>
  <c r="G89" i="5"/>
  <c r="H89" i="5"/>
  <c r="E44" i="5"/>
  <c r="F44" i="5"/>
  <c r="G44" i="5"/>
  <c r="H44" i="5"/>
  <c r="D44" i="5"/>
  <c r="D89" i="5"/>
  <c r="E24" i="4"/>
  <c r="F24" i="4"/>
  <c r="G24" i="4"/>
  <c r="H24" i="4"/>
  <c r="E86" i="4"/>
  <c r="F86" i="4"/>
  <c r="G86" i="4"/>
  <c r="H86" i="4"/>
  <c r="D86" i="4"/>
  <c r="D24" i="4"/>
  <c r="E516" i="2"/>
  <c r="F516" i="2"/>
  <c r="G516" i="2"/>
  <c r="H516" i="2"/>
  <c r="D516" i="2"/>
  <c r="E42" i="2"/>
  <c r="F42" i="2"/>
  <c r="G42" i="2"/>
  <c r="H42" i="2"/>
  <c r="D42" i="2"/>
  <c r="E577" i="1"/>
  <c r="F577" i="1"/>
  <c r="G577" i="1"/>
  <c r="H577" i="1"/>
  <c r="E43" i="1"/>
  <c r="F43" i="1"/>
  <c r="G43" i="1"/>
  <c r="H43" i="1"/>
  <c r="D43" i="1"/>
  <c r="D577" i="1"/>
  <c r="I70" i="5" l="1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M66" i="5"/>
  <c r="L66" i="5"/>
  <c r="K66" i="5"/>
  <c r="I66" i="5"/>
  <c r="J66" i="5" s="1"/>
  <c r="M65" i="5"/>
  <c r="L65" i="5"/>
  <c r="K65" i="5"/>
  <c r="I65" i="5"/>
  <c r="J65" i="5" s="1"/>
  <c r="M64" i="5"/>
  <c r="L64" i="5"/>
  <c r="K64" i="5"/>
  <c r="I64" i="5"/>
  <c r="J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42" i="5"/>
  <c r="L42" i="5"/>
  <c r="K42" i="5"/>
  <c r="I42" i="5"/>
  <c r="J42" i="5" s="1"/>
  <c r="M41" i="5"/>
  <c r="L41" i="5"/>
  <c r="K41" i="5"/>
  <c r="I41" i="5"/>
  <c r="J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M37" i="5"/>
  <c r="L37" i="5"/>
  <c r="K37" i="5"/>
  <c r="I37" i="5"/>
  <c r="J37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I84" i="4"/>
  <c r="J84" i="4" s="1"/>
  <c r="K84" i="4" s="1"/>
  <c r="I83" i="4"/>
  <c r="J83" i="4" s="1"/>
  <c r="K83" i="4" s="1"/>
  <c r="M82" i="4"/>
  <c r="L82" i="4"/>
  <c r="K82" i="4"/>
  <c r="I82" i="4"/>
  <c r="J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M77" i="4"/>
  <c r="L77" i="4"/>
  <c r="K77" i="4"/>
  <c r="I77" i="4"/>
  <c r="J77" i="4" s="1"/>
  <c r="M76" i="4"/>
  <c r="L76" i="4"/>
  <c r="K76" i="4"/>
  <c r="I76" i="4"/>
  <c r="J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M71" i="4"/>
  <c r="L71" i="4"/>
  <c r="K71" i="4"/>
  <c r="I71" i="4"/>
  <c r="J71" i="4" s="1"/>
  <c r="I70" i="4"/>
  <c r="J70" i="4" s="1"/>
  <c r="K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M61" i="4"/>
  <c r="L61" i="4"/>
  <c r="K61" i="4"/>
  <c r="I61" i="4"/>
  <c r="J61" i="4" s="1"/>
  <c r="I60" i="4"/>
  <c r="J60" i="4" s="1"/>
  <c r="K60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I247" i="2"/>
  <c r="J247" i="2" s="1"/>
  <c r="K247" i="2" s="1"/>
  <c r="M246" i="2"/>
  <c r="L246" i="2"/>
  <c r="K246" i="2"/>
  <c r="I246" i="2"/>
  <c r="J246" i="2" s="1"/>
  <c r="I245" i="2"/>
  <c r="J245" i="2" s="1"/>
  <c r="K245" i="2" s="1"/>
  <c r="I244" i="2"/>
  <c r="J244" i="2" s="1"/>
  <c r="K244" i="2" s="1"/>
  <c r="I243" i="2"/>
  <c r="J243" i="2" s="1"/>
  <c r="K243" i="2" s="1"/>
  <c r="M242" i="2"/>
  <c r="L242" i="2"/>
  <c r="K242" i="2"/>
  <c r="I242" i="2"/>
  <c r="J242" i="2" s="1"/>
  <c r="M241" i="2"/>
  <c r="L241" i="2"/>
  <c r="K241" i="2"/>
  <c r="I241" i="2"/>
  <c r="J241" i="2" s="1"/>
  <c r="M240" i="2"/>
  <c r="L240" i="2"/>
  <c r="K240" i="2"/>
  <c r="I240" i="2"/>
  <c r="J240" i="2" s="1"/>
  <c r="I239" i="2"/>
  <c r="J239" i="2" s="1"/>
  <c r="K239" i="2" s="1"/>
  <c r="M238" i="2"/>
  <c r="L238" i="2"/>
  <c r="K238" i="2"/>
  <c r="I238" i="2"/>
  <c r="J238" i="2" s="1"/>
  <c r="I237" i="2"/>
  <c r="J237" i="2" s="1"/>
  <c r="K237" i="2" s="1"/>
  <c r="M236" i="2"/>
  <c r="L236" i="2"/>
  <c r="K236" i="2"/>
  <c r="I236" i="2"/>
  <c r="J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M230" i="2"/>
  <c r="L230" i="2"/>
  <c r="K230" i="2"/>
  <c r="I230" i="2"/>
  <c r="J230" i="2" s="1"/>
  <c r="I229" i="2"/>
  <c r="J229" i="2" s="1"/>
  <c r="K229" i="2" s="1"/>
  <c r="M228" i="2"/>
  <c r="L228" i="2"/>
  <c r="K228" i="2"/>
  <c r="I228" i="2"/>
  <c r="J228" i="2" s="1"/>
  <c r="K227" i="2"/>
  <c r="I227" i="2"/>
  <c r="J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M217" i="2"/>
  <c r="L217" i="2"/>
  <c r="K217" i="2"/>
  <c r="I217" i="2"/>
  <c r="J217" i="2" s="1"/>
  <c r="I216" i="2"/>
  <c r="J216" i="2" s="1"/>
  <c r="K216" i="2" s="1"/>
  <c r="I215" i="2"/>
  <c r="J215" i="2" s="1"/>
  <c r="K215" i="2" s="1"/>
  <c r="I214" i="2"/>
  <c r="J214" i="2" s="1"/>
  <c r="K214" i="2" s="1"/>
  <c r="M213" i="2"/>
  <c r="L213" i="2"/>
  <c r="K213" i="2"/>
  <c r="I213" i="2"/>
  <c r="J213" i="2" s="1"/>
  <c r="I212" i="2"/>
  <c r="J212" i="2" s="1"/>
  <c r="K212" i="2" s="1"/>
  <c r="I211" i="2"/>
  <c r="J211" i="2" s="1"/>
  <c r="K211" i="2" s="1"/>
  <c r="I210" i="2"/>
  <c r="J210" i="2" s="1"/>
  <c r="K210" i="2" s="1"/>
  <c r="M209" i="2"/>
  <c r="L209" i="2"/>
  <c r="K209" i="2"/>
  <c r="I209" i="2"/>
  <c r="J209" i="2" s="1"/>
  <c r="M208" i="2"/>
  <c r="L208" i="2"/>
  <c r="K208" i="2"/>
  <c r="I208" i="2"/>
  <c r="J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M203" i="2"/>
  <c r="L203" i="2"/>
  <c r="K203" i="2"/>
  <c r="I203" i="2"/>
  <c r="J203" i="2" s="1"/>
  <c r="I202" i="2"/>
  <c r="J202" i="2" s="1"/>
  <c r="K202" i="2" s="1"/>
  <c r="I201" i="2"/>
  <c r="J201" i="2" s="1"/>
  <c r="K201" i="2" s="1"/>
  <c r="I200" i="2"/>
  <c r="J200" i="2" s="1"/>
  <c r="K200" i="2" s="1"/>
  <c r="M199" i="2"/>
  <c r="L199" i="2"/>
  <c r="K199" i="2"/>
  <c r="I199" i="2"/>
  <c r="J199" i="2" s="1"/>
  <c r="I198" i="2"/>
  <c r="J198" i="2" s="1"/>
  <c r="K198" i="2" s="1"/>
  <c r="I197" i="2"/>
  <c r="J197" i="2" s="1"/>
  <c r="K197" i="2" s="1"/>
  <c r="I196" i="2"/>
  <c r="J196" i="2" s="1"/>
  <c r="K196" i="2" s="1"/>
  <c r="M195" i="2"/>
  <c r="L195" i="2"/>
  <c r="K195" i="2"/>
  <c r="I195" i="2"/>
  <c r="J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I187" i="2"/>
  <c r="J187" i="2" s="1"/>
  <c r="K187" i="2" s="1"/>
  <c r="M186" i="2"/>
  <c r="L186" i="2"/>
  <c r="K186" i="2"/>
  <c r="I186" i="2"/>
  <c r="J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M176" i="2"/>
  <c r="L176" i="2"/>
  <c r="K176" i="2"/>
  <c r="I176" i="2"/>
  <c r="J176" i="2" s="1"/>
  <c r="M175" i="2"/>
  <c r="L175" i="2"/>
  <c r="K175" i="2"/>
  <c r="I175" i="2"/>
  <c r="J175" i="2" s="1"/>
  <c r="I174" i="2"/>
  <c r="J174" i="2" s="1"/>
  <c r="K174" i="2" s="1"/>
  <c r="M173" i="2"/>
  <c r="L173" i="2"/>
  <c r="K173" i="2"/>
  <c r="I173" i="2"/>
  <c r="J173" i="2" s="1"/>
  <c r="M172" i="2"/>
  <c r="L172" i="2"/>
  <c r="K172" i="2"/>
  <c r="I172" i="2"/>
  <c r="J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M157" i="2"/>
  <c r="L157" i="2"/>
  <c r="K157" i="2"/>
  <c r="I157" i="2"/>
  <c r="J157" i="2" s="1"/>
  <c r="I156" i="2"/>
  <c r="J156" i="2" s="1"/>
  <c r="K156" i="2" s="1"/>
  <c r="M155" i="2"/>
  <c r="L155" i="2"/>
  <c r="K155" i="2"/>
  <c r="I155" i="2"/>
  <c r="J155" i="2" s="1"/>
  <c r="I154" i="2"/>
  <c r="J154" i="2" s="1"/>
  <c r="K154" i="2" s="1"/>
  <c r="M153" i="2"/>
  <c r="L153" i="2"/>
  <c r="K153" i="2"/>
  <c r="I153" i="2"/>
  <c r="J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4" i="2"/>
  <c r="L14" i="2"/>
  <c r="K14" i="2"/>
  <c r="I14" i="2"/>
  <c r="J14" i="2" s="1"/>
  <c r="M13" i="2"/>
  <c r="L13" i="2"/>
  <c r="K13" i="2"/>
  <c r="I13" i="2"/>
  <c r="J13" i="2" s="1"/>
  <c r="M12" i="2"/>
  <c r="L12" i="2"/>
  <c r="K12" i="2"/>
  <c r="I12" i="2"/>
  <c r="J12" i="2" s="1"/>
  <c r="M185" i="1"/>
  <c r="L185" i="1"/>
  <c r="K185" i="1"/>
  <c r="I185" i="1"/>
  <c r="J185" i="1" s="1"/>
  <c r="M184" i="1"/>
  <c r="L184" i="1"/>
  <c r="I184" i="1"/>
  <c r="J184" i="1" s="1"/>
  <c r="K184" i="1" s="1"/>
  <c r="M183" i="1"/>
  <c r="L183" i="1"/>
  <c r="K183" i="1"/>
  <c r="I183" i="1"/>
  <c r="J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K178" i="1"/>
  <c r="I178" i="1"/>
  <c r="J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K172" i="1"/>
  <c r="I172" i="1"/>
  <c r="J172" i="1" s="1"/>
  <c r="M171" i="1"/>
  <c r="L171" i="1"/>
  <c r="I171" i="1"/>
  <c r="J171" i="1" s="1"/>
  <c r="K171" i="1" s="1"/>
  <c r="M170" i="1"/>
  <c r="L170" i="1"/>
  <c r="K170" i="1"/>
  <c r="I170" i="1"/>
  <c r="J170" i="1" s="1"/>
  <c r="M169" i="1"/>
  <c r="L169" i="1"/>
  <c r="K169" i="1"/>
  <c r="I169" i="1"/>
  <c r="J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K165" i="1"/>
  <c r="I165" i="1"/>
  <c r="J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K156" i="1"/>
  <c r="I156" i="1"/>
  <c r="J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K151" i="1"/>
  <c r="I151" i="1"/>
  <c r="J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K147" i="1"/>
  <c r="I147" i="1"/>
  <c r="J147" i="1" s="1"/>
  <c r="M146" i="1"/>
  <c r="L146" i="1"/>
  <c r="K146" i="1"/>
  <c r="I146" i="1"/>
  <c r="J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K142" i="1"/>
  <c r="I142" i="1"/>
  <c r="J142" i="1" s="1"/>
  <c r="M141" i="1"/>
  <c r="L141" i="1"/>
  <c r="I141" i="1"/>
  <c r="J141" i="1" s="1"/>
  <c r="K141" i="1" s="1"/>
  <c r="M140" i="1"/>
  <c r="L140" i="1"/>
  <c r="K140" i="1"/>
  <c r="I140" i="1"/>
  <c r="J140" i="1" s="1"/>
  <c r="M139" i="1"/>
  <c r="L139" i="1"/>
  <c r="K139" i="1"/>
  <c r="I139" i="1"/>
  <c r="J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K136" i="1"/>
  <c r="I136" i="1"/>
  <c r="J136" i="1" s="1"/>
  <c r="M135" i="1"/>
  <c r="L135" i="1"/>
  <c r="K135" i="1"/>
  <c r="I135" i="1"/>
  <c r="J135" i="1" s="1"/>
  <c r="M134" i="1"/>
  <c r="L134" i="1"/>
  <c r="I134" i="1"/>
  <c r="J134" i="1" s="1"/>
  <c r="K134" i="1" s="1"/>
  <c r="M133" i="1"/>
  <c r="L133" i="1"/>
  <c r="K133" i="1"/>
  <c r="I133" i="1"/>
  <c r="J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K37" i="1"/>
  <c r="I37" i="1"/>
  <c r="J37" i="1" s="1"/>
  <c r="M36" i="1"/>
  <c r="L36" i="1"/>
  <c r="I36" i="1"/>
  <c r="J36" i="1" s="1"/>
  <c r="K36" i="1" s="1"/>
  <c r="M35" i="1"/>
  <c r="L35" i="1"/>
  <c r="I35" i="1"/>
  <c r="J35" i="1" s="1"/>
  <c r="K35" i="1" s="1"/>
  <c r="M34" i="1"/>
  <c r="L34" i="1"/>
  <c r="I34" i="1"/>
  <c r="J34" i="1" s="1"/>
  <c r="K34" i="1" s="1"/>
  <c r="M33" i="1"/>
  <c r="L33" i="1"/>
  <c r="K33" i="1"/>
  <c r="I33" i="1"/>
  <c r="J33" i="1" s="1"/>
  <c r="M32" i="1"/>
  <c r="L32" i="1"/>
  <c r="I32" i="1"/>
  <c r="J32" i="1" s="1"/>
  <c r="K32" i="1" s="1"/>
  <c r="M31" i="1"/>
  <c r="L31" i="1"/>
  <c r="I31" i="1"/>
  <c r="J31" i="1" s="1"/>
  <c r="K31" i="1" s="1"/>
  <c r="I87" i="5" l="1"/>
  <c r="J87" i="5" s="1"/>
  <c r="K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M76" i="5"/>
  <c r="L76" i="5"/>
  <c r="K76" i="5"/>
  <c r="I76" i="5"/>
  <c r="J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I41" i="4"/>
  <c r="J41" i="4" s="1"/>
  <c r="K41" i="4" s="1"/>
  <c r="I40" i="4"/>
  <c r="J40" i="4" s="1"/>
  <c r="K40" i="4" s="1"/>
  <c r="I39" i="4"/>
  <c r="J39" i="4" s="1"/>
  <c r="K39" i="4" s="1"/>
  <c r="I38" i="4"/>
  <c r="J38" i="4" s="1"/>
  <c r="K38" i="4" s="1"/>
  <c r="I37" i="4"/>
  <c r="J37" i="4" s="1"/>
  <c r="K37" i="4" s="1"/>
  <c r="M36" i="4"/>
  <c r="L36" i="4"/>
  <c r="K36" i="4"/>
  <c r="I36" i="4"/>
  <c r="J36" i="4" s="1"/>
  <c r="M35" i="4"/>
  <c r="L35" i="4"/>
  <c r="K35" i="4"/>
  <c r="I35" i="4"/>
  <c r="J35" i="4" s="1"/>
  <c r="I34" i="4"/>
  <c r="J34" i="4" s="1"/>
  <c r="K34" i="4" s="1"/>
  <c r="I33" i="4"/>
  <c r="J33" i="4" s="1"/>
  <c r="K33" i="4" s="1"/>
  <c r="I32" i="4"/>
  <c r="J32" i="4" s="1"/>
  <c r="K32" i="4" s="1"/>
  <c r="I514" i="2"/>
  <c r="J514" i="2" s="1"/>
  <c r="K514" i="2" s="1"/>
  <c r="I513" i="2"/>
  <c r="J513" i="2" s="1"/>
  <c r="K513" i="2" s="1"/>
  <c r="I512" i="2"/>
  <c r="J512" i="2" s="1"/>
  <c r="K512" i="2" s="1"/>
  <c r="I511" i="2"/>
  <c r="J511" i="2" s="1"/>
  <c r="K511" i="2" s="1"/>
  <c r="M510" i="2"/>
  <c r="L510" i="2"/>
  <c r="K510" i="2"/>
  <c r="I510" i="2"/>
  <c r="J510" i="2" s="1"/>
  <c r="I509" i="2"/>
  <c r="J509" i="2" s="1"/>
  <c r="K509" i="2" s="1"/>
  <c r="I508" i="2"/>
  <c r="J508" i="2" s="1"/>
  <c r="K508" i="2" s="1"/>
  <c r="I507" i="2"/>
  <c r="J507" i="2" s="1"/>
  <c r="K507" i="2" s="1"/>
  <c r="I506" i="2"/>
  <c r="J506" i="2" s="1"/>
  <c r="K506" i="2" s="1"/>
  <c r="I505" i="2"/>
  <c r="J505" i="2" s="1"/>
  <c r="K505" i="2" s="1"/>
  <c r="I504" i="2"/>
  <c r="J504" i="2" s="1"/>
  <c r="K504" i="2" s="1"/>
  <c r="I503" i="2"/>
  <c r="J503" i="2" s="1"/>
  <c r="K503" i="2" s="1"/>
  <c r="I502" i="2"/>
  <c r="J502" i="2" s="1"/>
  <c r="K502" i="2" s="1"/>
  <c r="I501" i="2"/>
  <c r="J501" i="2" s="1"/>
  <c r="K501" i="2" s="1"/>
  <c r="I500" i="2"/>
  <c r="J500" i="2" s="1"/>
  <c r="K500" i="2" s="1"/>
  <c r="K499" i="2"/>
  <c r="I499" i="2"/>
  <c r="J499" i="2" s="1"/>
  <c r="I498" i="2"/>
  <c r="J498" i="2" s="1"/>
  <c r="K498" i="2" s="1"/>
  <c r="M497" i="2"/>
  <c r="L497" i="2"/>
  <c r="K497" i="2"/>
  <c r="I497" i="2"/>
  <c r="J497" i="2" s="1"/>
  <c r="I496" i="2"/>
  <c r="J496" i="2" s="1"/>
  <c r="K496" i="2" s="1"/>
  <c r="I495" i="2"/>
  <c r="J495" i="2" s="1"/>
  <c r="K495" i="2" s="1"/>
  <c r="M494" i="2"/>
  <c r="L494" i="2"/>
  <c r="K494" i="2"/>
  <c r="I494" i="2"/>
  <c r="J494" i="2" s="1"/>
  <c r="I493" i="2"/>
  <c r="J493" i="2" s="1"/>
  <c r="K493" i="2" s="1"/>
  <c r="I492" i="2"/>
  <c r="J492" i="2" s="1"/>
  <c r="K492" i="2" s="1"/>
  <c r="I491" i="2"/>
  <c r="J491" i="2" s="1"/>
  <c r="K491" i="2" s="1"/>
  <c r="I490" i="2"/>
  <c r="J490" i="2" s="1"/>
  <c r="K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M481" i="2"/>
  <c r="L481" i="2"/>
  <c r="K481" i="2"/>
  <c r="I481" i="2"/>
  <c r="J481" i="2" s="1"/>
  <c r="I480" i="2"/>
  <c r="J480" i="2" s="1"/>
  <c r="K480" i="2" s="1"/>
  <c r="M479" i="2"/>
  <c r="L479" i="2"/>
  <c r="K479" i="2"/>
  <c r="I479" i="2"/>
  <c r="J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M472" i="2"/>
  <c r="L472" i="2"/>
  <c r="K472" i="2"/>
  <c r="I472" i="2"/>
  <c r="J472" i="2" s="1"/>
  <c r="M471" i="2"/>
  <c r="L471" i="2"/>
  <c r="K471" i="2"/>
  <c r="I471" i="2"/>
  <c r="J471" i="2" s="1"/>
  <c r="M470" i="2"/>
  <c r="L470" i="2"/>
  <c r="K470" i="2"/>
  <c r="I470" i="2"/>
  <c r="J470" i="2" s="1"/>
  <c r="I469" i="2"/>
  <c r="J469" i="2" s="1"/>
  <c r="K469" i="2" s="1"/>
  <c r="I468" i="2"/>
  <c r="J468" i="2" s="1"/>
  <c r="K468" i="2" s="1"/>
  <c r="M467" i="2"/>
  <c r="L467" i="2"/>
  <c r="K467" i="2"/>
  <c r="I467" i="2"/>
  <c r="J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M448" i="2"/>
  <c r="L448" i="2"/>
  <c r="K448" i="2"/>
  <c r="I448" i="2"/>
  <c r="J448" i="2" s="1"/>
  <c r="I447" i="2"/>
  <c r="J447" i="2" s="1"/>
  <c r="K447" i="2" s="1"/>
  <c r="M446" i="2"/>
  <c r="L446" i="2"/>
  <c r="K446" i="2"/>
  <c r="I446" i="2"/>
  <c r="J446" i="2" s="1"/>
  <c r="M445" i="2"/>
  <c r="L445" i="2"/>
  <c r="K445" i="2"/>
  <c r="I445" i="2"/>
  <c r="J445" i="2" s="1"/>
  <c r="I444" i="2"/>
  <c r="J444" i="2" s="1"/>
  <c r="K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M438" i="2"/>
  <c r="L438" i="2"/>
  <c r="K438" i="2"/>
  <c r="I438" i="2"/>
  <c r="J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M410" i="2"/>
  <c r="L410" i="2"/>
  <c r="K410" i="2"/>
  <c r="I410" i="2"/>
  <c r="J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M394" i="2"/>
  <c r="L394" i="2"/>
  <c r="K394" i="2"/>
  <c r="I394" i="2"/>
  <c r="J394" i="2" s="1"/>
  <c r="I393" i="2"/>
  <c r="J393" i="2" s="1"/>
  <c r="K393" i="2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K446" i="1"/>
  <c r="I446" i="1"/>
  <c r="J446" i="1" s="1"/>
  <c r="M445" i="1"/>
  <c r="L445" i="1"/>
  <c r="K445" i="1"/>
  <c r="I445" i="1"/>
  <c r="J445" i="1" s="1"/>
  <c r="M444" i="1"/>
  <c r="L444" i="1"/>
  <c r="I444" i="1"/>
  <c r="J444" i="1" s="1"/>
  <c r="K444" i="1" s="1"/>
  <c r="M443" i="1"/>
  <c r="L443" i="1"/>
  <c r="K443" i="1"/>
  <c r="I443" i="1"/>
  <c r="J443" i="1" s="1"/>
  <c r="M442" i="1"/>
  <c r="L442" i="1"/>
  <c r="I442" i="1"/>
  <c r="J442" i="1" s="1"/>
  <c r="K442" i="1" s="1"/>
  <c r="M441" i="1"/>
  <c r="L441" i="1"/>
  <c r="K441" i="1"/>
  <c r="I441" i="1"/>
  <c r="J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K434" i="1"/>
  <c r="I434" i="1"/>
  <c r="J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K428" i="1"/>
  <c r="I428" i="1"/>
  <c r="J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K419" i="1"/>
  <c r="I419" i="1"/>
  <c r="J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K381" i="1"/>
  <c r="I381" i="1"/>
  <c r="J381" i="1" s="1"/>
  <c r="M380" i="1"/>
  <c r="L380" i="1"/>
  <c r="I380" i="1"/>
  <c r="J380" i="1" s="1"/>
  <c r="K380" i="1" s="1"/>
  <c r="M379" i="1"/>
  <c r="L379" i="1"/>
  <c r="K379" i="1"/>
  <c r="I379" i="1"/>
  <c r="J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K374" i="1"/>
  <c r="I374" i="1"/>
  <c r="J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K363" i="1"/>
  <c r="I363" i="1"/>
  <c r="J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K342" i="1"/>
  <c r="I342" i="1"/>
  <c r="J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K327" i="1"/>
  <c r="I327" i="1"/>
  <c r="J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K314" i="1"/>
  <c r="I314" i="1"/>
  <c r="J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I26" i="5" l="1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I22" i="5"/>
  <c r="J22" i="5" s="1"/>
  <c r="K22" i="5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M55" i="4"/>
  <c r="L55" i="4"/>
  <c r="K55" i="4"/>
  <c r="I55" i="4"/>
  <c r="J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I31" i="4"/>
  <c r="J31" i="4" s="1"/>
  <c r="K31" i="4" s="1"/>
  <c r="I30" i="4"/>
  <c r="M14" i="4"/>
  <c r="L14" i="4"/>
  <c r="K14" i="4"/>
  <c r="I14" i="4"/>
  <c r="J14" i="4" s="1"/>
  <c r="I13" i="4"/>
  <c r="J13" i="4" s="1"/>
  <c r="K13" i="4" s="1"/>
  <c r="I12" i="4"/>
  <c r="J12" i="4" s="1"/>
  <c r="K12" i="4" s="1"/>
  <c r="I11" i="4"/>
  <c r="I40" i="2"/>
  <c r="J40" i="2" s="1"/>
  <c r="K40" i="2" s="1"/>
  <c r="I39" i="2"/>
  <c r="J39" i="2" s="1"/>
  <c r="K39" i="2" s="1"/>
  <c r="M575" i="1"/>
  <c r="L575" i="1"/>
  <c r="I575" i="1"/>
  <c r="J575" i="1" s="1"/>
  <c r="K575" i="1" s="1"/>
  <c r="M574" i="1"/>
  <c r="L574" i="1"/>
  <c r="I574" i="1"/>
  <c r="J574" i="1" s="1"/>
  <c r="K574" i="1" s="1"/>
  <c r="M573" i="1"/>
  <c r="L573" i="1"/>
  <c r="I573" i="1"/>
  <c r="J573" i="1" s="1"/>
  <c r="K573" i="1" s="1"/>
  <c r="M572" i="1"/>
  <c r="L572" i="1"/>
  <c r="I572" i="1"/>
  <c r="J572" i="1" s="1"/>
  <c r="K572" i="1" s="1"/>
  <c r="M571" i="1"/>
  <c r="L571" i="1"/>
  <c r="I571" i="1"/>
  <c r="J571" i="1" s="1"/>
  <c r="K571" i="1" s="1"/>
  <c r="M570" i="1"/>
  <c r="L570" i="1"/>
  <c r="I570" i="1"/>
  <c r="J570" i="1" s="1"/>
  <c r="K570" i="1" s="1"/>
  <c r="M569" i="1"/>
  <c r="L569" i="1"/>
  <c r="I569" i="1"/>
  <c r="J569" i="1" s="1"/>
  <c r="K569" i="1" s="1"/>
  <c r="M568" i="1"/>
  <c r="L568" i="1"/>
  <c r="I568" i="1"/>
  <c r="J568" i="1" s="1"/>
  <c r="K568" i="1" s="1"/>
  <c r="M567" i="1"/>
  <c r="L567" i="1"/>
  <c r="I567" i="1"/>
  <c r="J567" i="1" s="1"/>
  <c r="K567" i="1" s="1"/>
  <c r="M566" i="1"/>
  <c r="L566" i="1"/>
  <c r="K566" i="1"/>
  <c r="I566" i="1"/>
  <c r="J566" i="1" s="1"/>
  <c r="M565" i="1"/>
  <c r="L565" i="1"/>
  <c r="I565" i="1"/>
  <c r="J565" i="1" s="1"/>
  <c r="K565" i="1" s="1"/>
  <c r="M564" i="1"/>
  <c r="L564" i="1"/>
  <c r="I564" i="1"/>
  <c r="J564" i="1" s="1"/>
  <c r="K564" i="1" s="1"/>
  <c r="M563" i="1"/>
  <c r="L563" i="1"/>
  <c r="I563" i="1"/>
  <c r="J563" i="1" s="1"/>
  <c r="K563" i="1" s="1"/>
  <c r="M562" i="1"/>
  <c r="L562" i="1"/>
  <c r="I562" i="1"/>
  <c r="J562" i="1" s="1"/>
  <c r="K562" i="1" s="1"/>
  <c r="M561" i="1"/>
  <c r="L561" i="1"/>
  <c r="I561" i="1"/>
  <c r="J561" i="1" s="1"/>
  <c r="K561" i="1" s="1"/>
  <c r="M560" i="1"/>
  <c r="L560" i="1"/>
  <c r="I560" i="1"/>
  <c r="J560" i="1" s="1"/>
  <c r="K560" i="1" s="1"/>
  <c r="M559" i="1"/>
  <c r="L559" i="1"/>
  <c r="I559" i="1"/>
  <c r="J559" i="1" s="1"/>
  <c r="K559" i="1" s="1"/>
  <c r="M558" i="1"/>
  <c r="L558" i="1"/>
  <c r="K558" i="1"/>
  <c r="I558" i="1"/>
  <c r="J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I555" i="1"/>
  <c r="J555" i="1" s="1"/>
  <c r="K555" i="1" s="1"/>
  <c r="M554" i="1"/>
  <c r="L554" i="1"/>
  <c r="K554" i="1"/>
  <c r="I554" i="1"/>
  <c r="J554" i="1" s="1"/>
  <c r="M553" i="1"/>
  <c r="L553" i="1"/>
  <c r="I553" i="1"/>
  <c r="J553" i="1" s="1"/>
  <c r="K553" i="1" s="1"/>
  <c r="M552" i="1"/>
  <c r="L552" i="1"/>
  <c r="I552" i="1"/>
  <c r="J552" i="1" s="1"/>
  <c r="K552" i="1" s="1"/>
  <c r="M551" i="1"/>
  <c r="L551" i="1"/>
  <c r="I551" i="1"/>
  <c r="J551" i="1" s="1"/>
  <c r="K551" i="1" s="1"/>
  <c r="M550" i="1"/>
  <c r="L550" i="1"/>
  <c r="I550" i="1"/>
  <c r="J550" i="1" s="1"/>
  <c r="K550" i="1" s="1"/>
  <c r="M549" i="1"/>
  <c r="L549" i="1"/>
  <c r="I549" i="1"/>
  <c r="J549" i="1" s="1"/>
  <c r="K549" i="1" s="1"/>
  <c r="M548" i="1"/>
  <c r="L548" i="1"/>
  <c r="I548" i="1"/>
  <c r="J548" i="1" s="1"/>
  <c r="K548" i="1" s="1"/>
  <c r="M547" i="1"/>
  <c r="L547" i="1"/>
  <c r="I547" i="1"/>
  <c r="J547" i="1" s="1"/>
  <c r="K547" i="1" s="1"/>
  <c r="M546" i="1"/>
  <c r="L546" i="1"/>
  <c r="I546" i="1"/>
  <c r="J546" i="1" s="1"/>
  <c r="K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41" i="1"/>
  <c r="L41" i="1"/>
  <c r="I41" i="1"/>
  <c r="J41" i="1" s="1"/>
  <c r="K41" i="1" s="1"/>
  <c r="M40" i="1"/>
  <c r="L40" i="1"/>
  <c r="I40" i="1"/>
  <c r="J40" i="1" s="1"/>
  <c r="K40" i="1" s="1"/>
  <c r="M30" i="1"/>
  <c r="L30" i="1"/>
  <c r="I30" i="1"/>
  <c r="J30" i="1" s="1"/>
  <c r="K30" i="1" s="1"/>
  <c r="J11" i="4" l="1"/>
  <c r="I86" i="4"/>
  <c r="J30" i="4"/>
  <c r="J86" i="4" s="1"/>
  <c r="K11" i="4"/>
  <c r="M30" i="5"/>
  <c r="L30" i="5"/>
  <c r="K30" i="5"/>
  <c r="I30" i="5"/>
  <c r="J30" i="5" s="1"/>
  <c r="M29" i="5"/>
  <c r="L29" i="5"/>
  <c r="K29" i="5"/>
  <c r="I29" i="5"/>
  <c r="J29" i="5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M276" i="2"/>
  <c r="L276" i="2"/>
  <c r="K276" i="2"/>
  <c r="I276" i="2"/>
  <c r="J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M147" i="2"/>
  <c r="L147" i="2"/>
  <c r="K147" i="2"/>
  <c r="I147" i="2"/>
  <c r="J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M25" i="2"/>
  <c r="L25" i="2"/>
  <c r="K25" i="2"/>
  <c r="I25" i="2"/>
  <c r="J25" i="2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K30" i="4" l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I102" i="2"/>
  <c r="I101" i="2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I33" i="2"/>
  <c r="J33" i="2" s="1"/>
  <c r="K33" i="2" s="1"/>
  <c r="I32" i="2"/>
  <c r="J32" i="2" s="1"/>
  <c r="K32" i="2" s="1"/>
  <c r="I24" i="2"/>
  <c r="I23" i="2"/>
  <c r="J23" i="2" s="1"/>
  <c r="K23" i="2" s="1"/>
  <c r="I17" i="4"/>
  <c r="J17" i="4" s="1"/>
  <c r="K17" i="4" s="1"/>
  <c r="I16" i="4"/>
  <c r="I24" i="4" s="1"/>
  <c r="M23" i="1"/>
  <c r="L23" i="1"/>
  <c r="I23" i="1"/>
  <c r="J23" i="1" s="1"/>
  <c r="K23" i="1" s="1"/>
  <c r="M22" i="1"/>
  <c r="L22" i="1"/>
  <c r="I22" i="1"/>
  <c r="I43" i="1" s="1"/>
  <c r="M21" i="1"/>
  <c r="L21" i="1"/>
  <c r="I21" i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J24" i="2" l="1"/>
  <c r="I42" i="2"/>
  <c r="J101" i="2"/>
  <c r="J22" i="1"/>
  <c r="J43" i="1" s="1"/>
  <c r="J103" i="2"/>
  <c r="J16" i="4"/>
  <c r="J24" i="4" s="1"/>
  <c r="J102" i="2"/>
  <c r="J34" i="2"/>
  <c r="J21" i="1"/>
  <c r="I22" i="2"/>
  <c r="J22" i="2" s="1"/>
  <c r="K22" i="2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K24" i="2" l="1"/>
  <c r="J42" i="2"/>
  <c r="K101" i="2"/>
  <c r="K16" i="4"/>
  <c r="K22" i="1"/>
  <c r="K103" i="2"/>
  <c r="K34" i="2"/>
  <c r="K102" i="2"/>
  <c r="K21" i="1"/>
  <c r="M6" i="5"/>
  <c r="M6" i="4"/>
  <c r="M6" i="3"/>
  <c r="M6" i="2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M56" i="2"/>
  <c r="L56" i="2"/>
  <c r="K56" i="2"/>
  <c r="I56" i="2"/>
  <c r="J56" i="2" s="1"/>
  <c r="I55" i="2"/>
  <c r="J55" i="2" s="1"/>
  <c r="K55" i="2" s="1"/>
  <c r="I54" i="2"/>
  <c r="J54" i="2" s="1"/>
  <c r="K54" i="2" s="1"/>
  <c r="I53" i="2"/>
  <c r="J53" i="2" s="1"/>
  <c r="K53" i="2" s="1"/>
  <c r="M52" i="2"/>
  <c r="L52" i="2"/>
  <c r="K52" i="2"/>
  <c r="I52" i="2"/>
  <c r="J52" i="2" s="1"/>
  <c r="I51" i="2"/>
  <c r="J51" i="2" s="1"/>
  <c r="K51" i="2" s="1"/>
  <c r="I50" i="2"/>
  <c r="J50" i="2" s="1"/>
  <c r="K50" i="2" s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M70" i="5" l="1"/>
  <c r="M63" i="5"/>
  <c r="M69" i="5"/>
  <c r="M55" i="5"/>
  <c r="M58" i="5"/>
  <c r="M68" i="5"/>
  <c r="M61" i="5"/>
  <c r="M57" i="5"/>
  <c r="M56" i="5"/>
  <c r="M67" i="5"/>
  <c r="M60" i="5"/>
  <c r="M82" i="5"/>
  <c r="M81" i="5"/>
  <c r="M79" i="5"/>
  <c r="M71" i="5"/>
  <c r="M83" i="5"/>
  <c r="M39" i="5"/>
  <c r="M31" i="5"/>
  <c r="M38" i="5"/>
  <c r="M68" i="4"/>
  <c r="M83" i="4"/>
  <c r="M80" i="4"/>
  <c r="M74" i="4"/>
  <c r="M64" i="4"/>
  <c r="M78" i="4"/>
  <c r="M60" i="4"/>
  <c r="M73" i="4"/>
  <c r="M70" i="4"/>
  <c r="M63" i="4"/>
  <c r="M79" i="4"/>
  <c r="M66" i="4"/>
  <c r="M62" i="4"/>
  <c r="M72" i="4"/>
  <c r="M69" i="4"/>
  <c r="M65" i="4"/>
  <c r="M84" i="4"/>
  <c r="M81" i="4"/>
  <c r="M75" i="4"/>
  <c r="M40" i="4"/>
  <c r="M49" i="4"/>
  <c r="M47" i="4"/>
  <c r="M232" i="2"/>
  <c r="M225" i="2"/>
  <c r="M212" i="2"/>
  <c r="M196" i="2"/>
  <c r="M171" i="2"/>
  <c r="M164" i="2"/>
  <c r="M239" i="2"/>
  <c r="M245" i="2"/>
  <c r="M222" i="2"/>
  <c r="M215" i="2"/>
  <c r="M202" i="2"/>
  <c r="M177" i="2"/>
  <c r="M174" i="2"/>
  <c r="M167" i="2"/>
  <c r="M150" i="2"/>
  <c r="M235" i="2"/>
  <c r="M218" i="2"/>
  <c r="M205" i="2"/>
  <c r="M192" i="2"/>
  <c r="M189" i="2"/>
  <c r="M183" i="2"/>
  <c r="M180" i="2"/>
  <c r="M160" i="2"/>
  <c r="M149" i="2"/>
  <c r="M168" i="2"/>
  <c r="M231" i="2"/>
  <c r="M170" i="2"/>
  <c r="M198" i="2"/>
  <c r="M244" i="2"/>
  <c r="M224" i="2"/>
  <c r="M221" i="2"/>
  <c r="M211" i="2"/>
  <c r="M201" i="2"/>
  <c r="M163" i="2"/>
  <c r="M156" i="2"/>
  <c r="M204" i="2"/>
  <c r="M216" i="2"/>
  <c r="M178" i="2"/>
  <c r="M206" i="2"/>
  <c r="M234" i="2"/>
  <c r="M227" i="2"/>
  <c r="M214" i="2"/>
  <c r="M184" i="2"/>
  <c r="M247" i="2"/>
  <c r="M237" i="2"/>
  <c r="M191" i="2"/>
  <c r="M188" i="2"/>
  <c r="M185" i="2"/>
  <c r="M182" i="2"/>
  <c r="M179" i="2"/>
  <c r="M169" i="2"/>
  <c r="M159" i="2"/>
  <c r="M229" i="2"/>
  <c r="M187" i="2"/>
  <c r="M151" i="2"/>
  <c r="M210" i="2"/>
  <c r="M207" i="2"/>
  <c r="M152" i="2"/>
  <c r="M219" i="2"/>
  <c r="M154" i="2"/>
  <c r="M243" i="2"/>
  <c r="M233" i="2"/>
  <c r="M223" i="2"/>
  <c r="M220" i="2"/>
  <c r="M197" i="2"/>
  <c r="M194" i="2"/>
  <c r="M162" i="2"/>
  <c r="M148" i="2"/>
  <c r="M181" i="2"/>
  <c r="M193" i="2"/>
  <c r="M161" i="2"/>
  <c r="M226" i="2"/>
  <c r="M200" i="2"/>
  <c r="M158" i="2"/>
  <c r="M486" i="2"/>
  <c r="M455" i="2"/>
  <c r="M416" i="2"/>
  <c r="M498" i="2"/>
  <c r="M415" i="2"/>
  <c r="M504" i="2"/>
  <c r="M396" i="2"/>
  <c r="M493" i="2"/>
  <c r="M484" i="2"/>
  <c r="M454" i="2"/>
  <c r="M414" i="2"/>
  <c r="M411" i="2"/>
  <c r="M403" i="2"/>
  <c r="M468" i="2"/>
  <c r="M409" i="2"/>
  <c r="M406" i="2"/>
  <c r="M477" i="2"/>
  <c r="M453" i="2"/>
  <c r="M500" i="2"/>
  <c r="M412" i="2"/>
  <c r="M475" i="2"/>
  <c r="M273" i="2"/>
  <c r="M20" i="2"/>
  <c r="M40" i="2"/>
  <c r="M29" i="2"/>
  <c r="M28" i="2"/>
  <c r="M31" i="2"/>
  <c r="M24" i="2"/>
  <c r="M23" i="2"/>
  <c r="M36" i="2"/>
  <c r="M35" i="2"/>
  <c r="M22" i="2"/>
  <c r="M84" i="5"/>
  <c r="M74" i="5"/>
  <c r="M75" i="5"/>
  <c r="M87" i="5"/>
  <c r="M77" i="5"/>
  <c r="M80" i="5"/>
  <c r="M73" i="5"/>
  <c r="M78" i="5"/>
  <c r="M86" i="5"/>
  <c r="M85" i="5"/>
  <c r="M72" i="5"/>
  <c r="M41" i="4"/>
  <c r="M37" i="4"/>
  <c r="M34" i="4"/>
  <c r="M33" i="4"/>
  <c r="M39" i="4"/>
  <c r="M32" i="4"/>
  <c r="M38" i="4"/>
  <c r="M50" i="4"/>
  <c r="M53" i="4"/>
  <c r="M46" i="4"/>
  <c r="M57" i="4"/>
  <c r="M52" i="4"/>
  <c r="M45" i="4"/>
  <c r="M48" i="4"/>
  <c r="M51" i="4"/>
  <c r="M490" i="2"/>
  <c r="M483" i="2"/>
  <c r="M480" i="2"/>
  <c r="M460" i="2"/>
  <c r="M447" i="2"/>
  <c r="M437" i="2"/>
  <c r="M400" i="2"/>
  <c r="M393" i="2"/>
  <c r="M506" i="2"/>
  <c r="M503" i="2"/>
  <c r="M473" i="2"/>
  <c r="M444" i="2"/>
  <c r="M433" i="2"/>
  <c r="M426" i="2"/>
  <c r="M419" i="2"/>
  <c r="M430" i="2"/>
  <c r="M513" i="2"/>
  <c r="M476" i="2"/>
  <c r="M463" i="2"/>
  <c r="M456" i="2"/>
  <c r="M450" i="2"/>
  <c r="M440" i="2"/>
  <c r="M422" i="2"/>
  <c r="M499" i="2"/>
  <c r="M496" i="2"/>
  <c r="M489" i="2"/>
  <c r="M459" i="2"/>
  <c r="M436" i="2"/>
  <c r="M429" i="2"/>
  <c r="M399" i="2"/>
  <c r="M509" i="2"/>
  <c r="M502" i="2"/>
  <c r="M482" i="2"/>
  <c r="M466" i="2"/>
  <c r="M443" i="2"/>
  <c r="M432" i="2"/>
  <c r="M425" i="2"/>
  <c r="M492" i="2"/>
  <c r="M485" i="2"/>
  <c r="M469" i="2"/>
  <c r="M449" i="2"/>
  <c r="M439" i="2"/>
  <c r="M421" i="2"/>
  <c r="M418" i="2"/>
  <c r="M402" i="2"/>
  <c r="M395" i="2"/>
  <c r="M514" i="2"/>
  <c r="M413" i="2"/>
  <c r="M512" i="2"/>
  <c r="M505" i="2"/>
  <c r="M495" i="2"/>
  <c r="M488" i="2"/>
  <c r="M462" i="2"/>
  <c r="M435" i="2"/>
  <c r="M428" i="2"/>
  <c r="M405" i="2"/>
  <c r="M398" i="2"/>
  <c r="M408" i="2"/>
  <c r="M464" i="2"/>
  <c r="M508" i="2"/>
  <c r="M478" i="2"/>
  <c r="M458" i="2"/>
  <c r="M452" i="2"/>
  <c r="M442" i="2"/>
  <c r="M424" i="2"/>
  <c r="M501" i="2"/>
  <c r="M491" i="2"/>
  <c r="M465" i="2"/>
  <c r="M431" i="2"/>
  <c r="M417" i="2"/>
  <c r="M451" i="2"/>
  <c r="M511" i="2"/>
  <c r="M474" i="2"/>
  <c r="M461" i="2"/>
  <c r="M434" i="2"/>
  <c r="M427" i="2"/>
  <c r="M420" i="2"/>
  <c r="M401" i="2"/>
  <c r="M397" i="2"/>
  <c r="M507" i="2"/>
  <c r="M487" i="2"/>
  <c r="M457" i="2"/>
  <c r="M441" i="2"/>
  <c r="M423" i="2"/>
  <c r="M404" i="2"/>
  <c r="M407" i="2"/>
  <c r="M266" i="2"/>
  <c r="M114" i="2"/>
  <c r="M107" i="2"/>
  <c r="M122" i="2"/>
  <c r="M113" i="2"/>
  <c r="M110" i="2"/>
  <c r="M90" i="2"/>
  <c r="M101" i="2"/>
  <c r="M58" i="2"/>
  <c r="M26" i="5"/>
  <c r="M22" i="5"/>
  <c r="M54" i="4"/>
  <c r="M31" i="4"/>
  <c r="M44" i="4"/>
  <c r="M56" i="4"/>
  <c r="M30" i="4"/>
  <c r="M59" i="4"/>
  <c r="M43" i="4"/>
  <c r="M58" i="4"/>
  <c r="M42" i="4"/>
  <c r="M11" i="4"/>
  <c r="M13" i="4"/>
  <c r="M12" i="4"/>
  <c r="M66" i="2"/>
  <c r="M295" i="2"/>
  <c r="M253" i="2"/>
  <c r="M286" i="2"/>
  <c r="M272" i="2"/>
  <c r="M301" i="2"/>
  <c r="M146" i="2"/>
  <c r="M303" i="2"/>
  <c r="M265" i="2"/>
  <c r="M257" i="2"/>
  <c r="M275" i="2"/>
  <c r="M299" i="2"/>
  <c r="M249" i="2"/>
  <c r="M290" i="2"/>
  <c r="M268" i="2"/>
  <c r="M255" i="2"/>
  <c r="M261" i="2"/>
  <c r="M106" i="2"/>
  <c r="M117" i="2"/>
  <c r="M109" i="2"/>
  <c r="M121" i="2"/>
  <c r="M115" i="2"/>
  <c r="M112" i="2"/>
  <c r="M108" i="2"/>
  <c r="M103" i="2"/>
  <c r="M118" i="2"/>
  <c r="M59" i="2"/>
  <c r="M39" i="2"/>
  <c r="M30" i="2"/>
  <c r="M284" i="2"/>
  <c r="M280" i="2"/>
  <c r="M248" i="2"/>
  <c r="M302" i="2"/>
  <c r="M291" i="2"/>
  <c r="M269" i="2"/>
  <c r="M262" i="2"/>
  <c r="M287" i="2"/>
  <c r="M258" i="2"/>
  <c r="M251" i="2"/>
  <c r="M144" i="2"/>
  <c r="M140" i="2"/>
  <c r="M263" i="2"/>
  <c r="M298" i="2"/>
  <c r="M283" i="2"/>
  <c r="M279" i="2"/>
  <c r="M294" i="2"/>
  <c r="M254" i="2"/>
  <c r="M281" i="2"/>
  <c r="M250" i="2"/>
  <c r="M143" i="2"/>
  <c r="M139" i="2"/>
  <c r="M277" i="2"/>
  <c r="M256" i="2"/>
  <c r="M297" i="2"/>
  <c r="M282" i="2"/>
  <c r="M278" i="2"/>
  <c r="M296" i="2"/>
  <c r="M270" i="2"/>
  <c r="M293" i="2"/>
  <c r="M271" i="2"/>
  <c r="M264" i="2"/>
  <c r="M285" i="2"/>
  <c r="M300" i="2"/>
  <c r="M289" i="2"/>
  <c r="M274" i="2"/>
  <c r="M267" i="2"/>
  <c r="M260" i="2"/>
  <c r="M142" i="2"/>
  <c r="M138" i="2"/>
  <c r="M292" i="2"/>
  <c r="M288" i="2"/>
  <c r="M259" i="2"/>
  <c r="M252" i="2"/>
  <c r="M145" i="2"/>
  <c r="M141" i="2"/>
  <c r="M137" i="2"/>
  <c r="M16" i="4"/>
  <c r="M37" i="2"/>
  <c r="M34" i="2"/>
  <c r="M33" i="2"/>
  <c r="M32" i="2"/>
  <c r="M38" i="2"/>
  <c r="M125" i="2"/>
  <c r="M98" i="2"/>
  <c r="M94" i="2"/>
  <c r="M102" i="2"/>
  <c r="M111" i="2"/>
  <c r="M105" i="2"/>
  <c r="M124" i="2"/>
  <c r="M97" i="2"/>
  <c r="M93" i="2"/>
  <c r="M120" i="2"/>
  <c r="M104" i="2"/>
  <c r="M99" i="2"/>
  <c r="M123" i="2"/>
  <c r="M95" i="2"/>
  <c r="M116" i="2"/>
  <c r="M100" i="2"/>
  <c r="M96" i="2"/>
  <c r="M92" i="2"/>
  <c r="M91" i="2"/>
  <c r="M119" i="2"/>
  <c r="M17" i="4"/>
  <c r="M60" i="2"/>
  <c r="M57" i="2"/>
  <c r="M53" i="2"/>
  <c r="M62" i="2"/>
  <c r="M54" i="2"/>
  <c r="M63" i="2"/>
  <c r="M61" i="2"/>
  <c r="M50" i="2"/>
  <c r="M55" i="2"/>
  <c r="M64" i="2"/>
  <c r="M51" i="2"/>
  <c r="M65" i="2"/>
  <c r="M452" i="1"/>
  <c r="L452" i="1"/>
  <c r="I452" i="1"/>
  <c r="J452" i="1" s="1"/>
  <c r="K452" i="1" s="1"/>
  <c r="M451" i="1"/>
  <c r="L451" i="1"/>
  <c r="I451" i="1"/>
  <c r="J451" i="1" s="1"/>
  <c r="K451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M28" i="5" l="1"/>
  <c r="L28" i="5"/>
  <c r="K28" i="5"/>
  <c r="I28" i="5"/>
  <c r="J28" i="5" s="1"/>
  <c r="M27" i="5"/>
  <c r="I27" i="5"/>
  <c r="J27" i="5" s="1"/>
  <c r="K27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29" i="4"/>
  <c r="I29" i="4"/>
  <c r="J29" i="4" s="1"/>
  <c r="K29" i="4" s="1"/>
  <c r="M28" i="4"/>
  <c r="I28" i="4"/>
  <c r="J28" i="4" s="1"/>
  <c r="K28" i="4" s="1"/>
  <c r="M72" i="1"/>
  <c r="L72" i="1"/>
  <c r="K72" i="1"/>
  <c r="I72" i="1"/>
  <c r="J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K61" i="1"/>
  <c r="I61" i="1"/>
  <c r="J61" i="1" s="1"/>
  <c r="M60" i="1"/>
  <c r="L60" i="1"/>
  <c r="I60" i="1"/>
  <c r="J60" i="1" s="1"/>
  <c r="K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K55" i="1"/>
  <c r="I55" i="1"/>
  <c r="J55" i="1" s="1"/>
  <c r="M54" i="1"/>
  <c r="L54" i="1"/>
  <c r="I54" i="1"/>
  <c r="J54" i="1" s="1"/>
  <c r="K54" i="1" s="1"/>
  <c r="M53" i="1"/>
  <c r="L53" i="1"/>
  <c r="I53" i="1"/>
  <c r="J53" i="1" s="1"/>
  <c r="K53" i="1" s="1"/>
  <c r="M52" i="1"/>
  <c r="L52" i="1"/>
  <c r="K52" i="1"/>
  <c r="I52" i="1"/>
  <c r="J52" i="1" s="1"/>
  <c r="I44" i="5" l="1"/>
  <c r="J16" i="5"/>
  <c r="J44" i="5" s="1"/>
  <c r="D14" i="3"/>
  <c r="E14" i="3"/>
  <c r="F14" i="3"/>
  <c r="G14" i="3"/>
  <c r="H14" i="3"/>
  <c r="D22" i="3"/>
  <c r="E22" i="3"/>
  <c r="F22" i="3"/>
  <c r="G22" i="3"/>
  <c r="H22" i="3"/>
  <c r="K16" i="5" l="1"/>
  <c r="M15" i="4"/>
  <c r="I15" i="4"/>
  <c r="M10" i="4"/>
  <c r="I10" i="4"/>
  <c r="J10" i="4" s="1"/>
  <c r="K10" i="4" s="1"/>
  <c r="J15" i="4" l="1"/>
  <c r="M392" i="2"/>
  <c r="I392" i="2"/>
  <c r="J392" i="2" s="1"/>
  <c r="K392" i="2" s="1"/>
  <c r="M391" i="2"/>
  <c r="I391" i="2"/>
  <c r="J391" i="2" s="1"/>
  <c r="K391" i="2" s="1"/>
  <c r="M390" i="2"/>
  <c r="I390" i="2"/>
  <c r="J390" i="2" s="1"/>
  <c r="K390" i="2" s="1"/>
  <c r="M389" i="2"/>
  <c r="I389" i="2"/>
  <c r="J389" i="2" s="1"/>
  <c r="K389" i="2" s="1"/>
  <c r="M388" i="2"/>
  <c r="I388" i="2"/>
  <c r="J388" i="2" s="1"/>
  <c r="K388" i="2" s="1"/>
  <c r="M387" i="2"/>
  <c r="I387" i="2"/>
  <c r="J387" i="2" s="1"/>
  <c r="K387" i="2" s="1"/>
  <c r="M386" i="2"/>
  <c r="I386" i="2"/>
  <c r="J386" i="2" s="1"/>
  <c r="K386" i="2" s="1"/>
  <c r="M385" i="2"/>
  <c r="I385" i="2"/>
  <c r="J385" i="2" s="1"/>
  <c r="K385" i="2" s="1"/>
  <c r="M384" i="2"/>
  <c r="I384" i="2"/>
  <c r="J384" i="2" s="1"/>
  <c r="K384" i="2" s="1"/>
  <c r="M383" i="2"/>
  <c r="I383" i="2"/>
  <c r="J383" i="2" s="1"/>
  <c r="K383" i="2" s="1"/>
  <c r="M382" i="2"/>
  <c r="I382" i="2"/>
  <c r="J382" i="2" s="1"/>
  <c r="K382" i="2" s="1"/>
  <c r="M381" i="2"/>
  <c r="I381" i="2"/>
  <c r="J381" i="2" s="1"/>
  <c r="K381" i="2" s="1"/>
  <c r="M380" i="2"/>
  <c r="I380" i="2"/>
  <c r="J380" i="2" s="1"/>
  <c r="K380" i="2" s="1"/>
  <c r="M379" i="2"/>
  <c r="I379" i="2"/>
  <c r="J379" i="2" s="1"/>
  <c r="K379" i="2" s="1"/>
  <c r="M378" i="2"/>
  <c r="I378" i="2"/>
  <c r="J378" i="2" s="1"/>
  <c r="K378" i="2" s="1"/>
  <c r="M377" i="2"/>
  <c r="I377" i="2"/>
  <c r="J377" i="2" s="1"/>
  <c r="K377" i="2" s="1"/>
  <c r="M376" i="2"/>
  <c r="I376" i="2"/>
  <c r="J376" i="2" s="1"/>
  <c r="K376" i="2" s="1"/>
  <c r="M375" i="2"/>
  <c r="I375" i="2"/>
  <c r="J375" i="2" s="1"/>
  <c r="K375" i="2" s="1"/>
  <c r="M374" i="2"/>
  <c r="I374" i="2"/>
  <c r="J374" i="2" s="1"/>
  <c r="K374" i="2" s="1"/>
  <c r="M373" i="2"/>
  <c r="I373" i="2"/>
  <c r="J373" i="2" s="1"/>
  <c r="K373" i="2" s="1"/>
  <c r="M372" i="2"/>
  <c r="I372" i="2"/>
  <c r="J372" i="2" s="1"/>
  <c r="K372" i="2" s="1"/>
  <c r="M371" i="2"/>
  <c r="I371" i="2"/>
  <c r="J371" i="2" s="1"/>
  <c r="K371" i="2" s="1"/>
  <c r="M370" i="2"/>
  <c r="I370" i="2"/>
  <c r="J370" i="2" s="1"/>
  <c r="K370" i="2" s="1"/>
  <c r="M369" i="2"/>
  <c r="I369" i="2"/>
  <c r="J369" i="2" s="1"/>
  <c r="K369" i="2" s="1"/>
  <c r="M368" i="2"/>
  <c r="I368" i="2"/>
  <c r="J368" i="2" s="1"/>
  <c r="K368" i="2" s="1"/>
  <c r="M367" i="2"/>
  <c r="I367" i="2"/>
  <c r="J367" i="2" s="1"/>
  <c r="K367" i="2" s="1"/>
  <c r="M366" i="2"/>
  <c r="I366" i="2"/>
  <c r="J366" i="2" s="1"/>
  <c r="K366" i="2" s="1"/>
  <c r="M365" i="2"/>
  <c r="I365" i="2"/>
  <c r="J365" i="2" s="1"/>
  <c r="K365" i="2" s="1"/>
  <c r="M364" i="2"/>
  <c r="I364" i="2"/>
  <c r="J364" i="2" s="1"/>
  <c r="K364" i="2" s="1"/>
  <c r="M363" i="2"/>
  <c r="I363" i="2"/>
  <c r="J363" i="2" s="1"/>
  <c r="K363" i="2" s="1"/>
  <c r="M362" i="2"/>
  <c r="I362" i="2"/>
  <c r="J362" i="2" s="1"/>
  <c r="K362" i="2" s="1"/>
  <c r="M361" i="2"/>
  <c r="I361" i="2"/>
  <c r="J361" i="2" s="1"/>
  <c r="K361" i="2" s="1"/>
  <c r="M360" i="2"/>
  <c r="I360" i="2"/>
  <c r="J360" i="2" s="1"/>
  <c r="K360" i="2" s="1"/>
  <c r="M359" i="2"/>
  <c r="I359" i="2"/>
  <c r="J359" i="2" s="1"/>
  <c r="K359" i="2" s="1"/>
  <c r="M358" i="2"/>
  <c r="I358" i="2"/>
  <c r="J358" i="2" s="1"/>
  <c r="K358" i="2" s="1"/>
  <c r="M357" i="2"/>
  <c r="I357" i="2"/>
  <c r="J357" i="2" s="1"/>
  <c r="K357" i="2" s="1"/>
  <c r="M356" i="2"/>
  <c r="I356" i="2"/>
  <c r="J356" i="2" s="1"/>
  <c r="K356" i="2" s="1"/>
  <c r="M355" i="2"/>
  <c r="I355" i="2"/>
  <c r="J355" i="2" s="1"/>
  <c r="K355" i="2" s="1"/>
  <c r="M354" i="2"/>
  <c r="I354" i="2"/>
  <c r="J354" i="2" s="1"/>
  <c r="K354" i="2" s="1"/>
  <c r="M353" i="2"/>
  <c r="I353" i="2"/>
  <c r="J353" i="2" s="1"/>
  <c r="K353" i="2" s="1"/>
  <c r="M352" i="2"/>
  <c r="I352" i="2"/>
  <c r="J352" i="2" s="1"/>
  <c r="K352" i="2" s="1"/>
  <c r="M351" i="2"/>
  <c r="I351" i="2"/>
  <c r="J351" i="2" s="1"/>
  <c r="K351" i="2" s="1"/>
  <c r="M350" i="2"/>
  <c r="I350" i="2"/>
  <c r="J350" i="2" s="1"/>
  <c r="K350" i="2" s="1"/>
  <c r="M349" i="2"/>
  <c r="I349" i="2"/>
  <c r="J349" i="2" s="1"/>
  <c r="K349" i="2" s="1"/>
  <c r="M348" i="2"/>
  <c r="I348" i="2"/>
  <c r="J348" i="2" s="1"/>
  <c r="K348" i="2" s="1"/>
  <c r="M347" i="2"/>
  <c r="I347" i="2"/>
  <c r="J347" i="2" s="1"/>
  <c r="K347" i="2" s="1"/>
  <c r="M346" i="2"/>
  <c r="I346" i="2"/>
  <c r="J346" i="2" s="1"/>
  <c r="K346" i="2" s="1"/>
  <c r="M345" i="2"/>
  <c r="I345" i="2"/>
  <c r="J345" i="2" s="1"/>
  <c r="K345" i="2" s="1"/>
  <c r="M344" i="2"/>
  <c r="I344" i="2"/>
  <c r="J344" i="2" s="1"/>
  <c r="K344" i="2" s="1"/>
  <c r="M343" i="2"/>
  <c r="I343" i="2"/>
  <c r="J343" i="2" s="1"/>
  <c r="K343" i="2" s="1"/>
  <c r="M342" i="2"/>
  <c r="I342" i="2"/>
  <c r="J342" i="2" s="1"/>
  <c r="K342" i="2" s="1"/>
  <c r="M341" i="2"/>
  <c r="I341" i="2"/>
  <c r="J341" i="2" s="1"/>
  <c r="K341" i="2" s="1"/>
  <c r="M340" i="2"/>
  <c r="I340" i="2"/>
  <c r="J340" i="2" s="1"/>
  <c r="K340" i="2" s="1"/>
  <c r="K15" i="4" l="1"/>
  <c r="M12" i="5"/>
  <c r="L12" i="5"/>
  <c r="I12" i="5"/>
  <c r="J12" i="5" s="1"/>
  <c r="K12" i="5" s="1"/>
  <c r="M337" i="2"/>
  <c r="I337" i="2"/>
  <c r="J337" i="2" s="1"/>
  <c r="K337" i="2" s="1"/>
  <c r="M336" i="2"/>
  <c r="I336" i="2"/>
  <c r="J336" i="2" s="1"/>
  <c r="K336" i="2" s="1"/>
  <c r="M335" i="2"/>
  <c r="I335" i="2"/>
  <c r="J335" i="2" s="1"/>
  <c r="K335" i="2" s="1"/>
  <c r="M334" i="2"/>
  <c r="I334" i="2"/>
  <c r="J334" i="2" s="1"/>
  <c r="K334" i="2" s="1"/>
  <c r="M333" i="2"/>
  <c r="I333" i="2"/>
  <c r="J333" i="2" s="1"/>
  <c r="K333" i="2" s="1"/>
  <c r="M332" i="2"/>
  <c r="I332" i="2"/>
  <c r="J332" i="2" s="1"/>
  <c r="K332" i="2" s="1"/>
  <c r="M331" i="2"/>
  <c r="I331" i="2"/>
  <c r="J331" i="2" s="1"/>
  <c r="K331" i="2" s="1"/>
  <c r="M330" i="2"/>
  <c r="I330" i="2"/>
  <c r="J330" i="2" s="1"/>
  <c r="K330" i="2" s="1"/>
  <c r="M329" i="2"/>
  <c r="I329" i="2"/>
  <c r="J329" i="2" s="1"/>
  <c r="K329" i="2" s="1"/>
  <c r="M328" i="2"/>
  <c r="I328" i="2"/>
  <c r="J328" i="2" s="1"/>
  <c r="K328" i="2" s="1"/>
  <c r="M327" i="2"/>
  <c r="I327" i="2"/>
  <c r="J327" i="2" s="1"/>
  <c r="K327" i="2" s="1"/>
  <c r="M326" i="2"/>
  <c r="I326" i="2"/>
  <c r="J326" i="2" s="1"/>
  <c r="K326" i="2" s="1"/>
  <c r="M325" i="2"/>
  <c r="I325" i="2"/>
  <c r="M324" i="2"/>
  <c r="I324" i="2"/>
  <c r="M323" i="2"/>
  <c r="I323" i="2"/>
  <c r="J323" i="2" s="1"/>
  <c r="K323" i="2" s="1"/>
  <c r="M322" i="2"/>
  <c r="I322" i="2"/>
  <c r="J322" i="2" s="1"/>
  <c r="K322" i="2" s="1"/>
  <c r="M321" i="2"/>
  <c r="I321" i="2"/>
  <c r="M320" i="2"/>
  <c r="I320" i="2"/>
  <c r="M319" i="2"/>
  <c r="I319" i="2"/>
  <c r="M318" i="2"/>
  <c r="I318" i="2"/>
  <c r="J318" i="2" s="1"/>
  <c r="K318" i="2" s="1"/>
  <c r="M317" i="2"/>
  <c r="I317" i="2"/>
  <c r="M316" i="2"/>
  <c r="I316" i="2"/>
  <c r="J316" i="2" s="1"/>
  <c r="K316" i="2" s="1"/>
  <c r="M315" i="2"/>
  <c r="I315" i="2"/>
  <c r="J315" i="2" s="1"/>
  <c r="K315" i="2" s="1"/>
  <c r="M314" i="2"/>
  <c r="I314" i="2"/>
  <c r="J314" i="2" s="1"/>
  <c r="K314" i="2" s="1"/>
  <c r="M313" i="2"/>
  <c r="I313" i="2"/>
  <c r="J313" i="2" s="1"/>
  <c r="K313" i="2" s="1"/>
  <c r="M312" i="2"/>
  <c r="I312" i="2"/>
  <c r="J312" i="2" s="1"/>
  <c r="K312" i="2" s="1"/>
  <c r="M311" i="2"/>
  <c r="I311" i="2"/>
  <c r="J311" i="2" s="1"/>
  <c r="K311" i="2" s="1"/>
  <c r="M310" i="2"/>
  <c r="I310" i="2"/>
  <c r="J310" i="2" s="1"/>
  <c r="K310" i="2" s="1"/>
  <c r="M309" i="2"/>
  <c r="I309" i="2"/>
  <c r="J309" i="2" s="1"/>
  <c r="K309" i="2" s="1"/>
  <c r="M308" i="2"/>
  <c r="I308" i="2"/>
  <c r="J308" i="2" s="1"/>
  <c r="K308" i="2" s="1"/>
  <c r="M307" i="2"/>
  <c r="I307" i="2"/>
  <c r="J307" i="2" s="1"/>
  <c r="K307" i="2" s="1"/>
  <c r="M306" i="2"/>
  <c r="I306" i="2"/>
  <c r="J306" i="2" s="1"/>
  <c r="K306" i="2" s="1"/>
  <c r="M305" i="2"/>
  <c r="I305" i="2"/>
  <c r="M304" i="2"/>
  <c r="I304" i="2"/>
  <c r="J304" i="2" s="1"/>
  <c r="K304" i="2" s="1"/>
  <c r="J317" i="2" l="1"/>
  <c r="I516" i="2"/>
  <c r="J325" i="2"/>
  <c r="J324" i="2"/>
  <c r="J321" i="2"/>
  <c r="J305" i="2"/>
  <c r="J320" i="2"/>
  <c r="J319" i="2"/>
  <c r="K317" i="2" l="1"/>
  <c r="J516" i="2"/>
  <c r="K325" i="2"/>
  <c r="K324" i="2"/>
  <c r="K321" i="2"/>
  <c r="K305" i="2"/>
  <c r="K320" i="2"/>
  <c r="K319" i="2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M112" i="1"/>
  <c r="L112" i="1"/>
  <c r="I112" i="1"/>
  <c r="I577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J113" i="1" l="1"/>
  <c r="J112" i="1"/>
  <c r="J577" i="1" s="1"/>
  <c r="J107" i="1"/>
  <c r="K113" i="1" l="1"/>
  <c r="K112" i="1"/>
  <c r="K107" i="1"/>
  <c r="I11" i="1" l="1"/>
  <c r="J11" i="1" s="1"/>
  <c r="K11" i="1" s="1"/>
  <c r="I10" i="1"/>
  <c r="J10" i="1" s="1"/>
  <c r="I9" i="1"/>
  <c r="J9" i="1" s="1"/>
  <c r="I50" i="5" l="1"/>
  <c r="J50" i="5" s="1"/>
  <c r="K50" i="5" s="1"/>
  <c r="M49" i="5"/>
  <c r="L49" i="5"/>
  <c r="I49" i="5"/>
  <c r="I89" i="5" s="1"/>
  <c r="J49" i="5" l="1"/>
  <c r="J89" i="5" s="1"/>
  <c r="M11" i="2"/>
  <c r="L11" i="2"/>
  <c r="I11" i="2"/>
  <c r="J11" i="2" s="1"/>
  <c r="K11" i="2" s="1"/>
  <c r="I10" i="2"/>
  <c r="J10" i="2" s="1"/>
  <c r="K10" i="2" s="1"/>
  <c r="K49" i="5" l="1"/>
  <c r="I339" i="2"/>
  <c r="J339" i="2" s="1"/>
  <c r="K339" i="2" s="1"/>
  <c r="I338" i="2"/>
  <c r="J338" i="2" s="1"/>
  <c r="K338" i="2" s="1"/>
  <c r="I136" i="2"/>
  <c r="I135" i="2"/>
  <c r="J135" i="2" s="1"/>
  <c r="K135" i="2" s="1"/>
  <c r="J136" i="2" l="1"/>
  <c r="K136" i="2" l="1"/>
  <c r="K24" i="4"/>
  <c r="I11" i="5" l="1"/>
  <c r="J11" i="5" s="1"/>
  <c r="K11" i="5" s="1"/>
  <c r="I10" i="5"/>
  <c r="J10" i="5" s="1"/>
  <c r="K10" i="5" s="1"/>
  <c r="I9" i="4" l="1"/>
  <c r="J9" i="4" s="1"/>
  <c r="K9" i="4" s="1"/>
  <c r="I20" i="3" l="1"/>
  <c r="J20" i="3" s="1"/>
  <c r="K20" i="3" s="1"/>
  <c r="I19" i="3"/>
  <c r="J19" i="3" s="1"/>
  <c r="K19" i="3" s="1"/>
  <c r="M18" i="3"/>
  <c r="L18" i="3"/>
  <c r="I18" i="3"/>
  <c r="M17" i="3"/>
  <c r="L17" i="3"/>
  <c r="K17" i="3"/>
  <c r="I17" i="3"/>
  <c r="I12" i="3"/>
  <c r="J12" i="3" s="1"/>
  <c r="K12" i="3" s="1"/>
  <c r="J17" i="3" l="1"/>
  <c r="J22" i="3" s="1"/>
  <c r="I22" i="3"/>
  <c r="J18" i="3"/>
  <c r="K18" i="3" s="1"/>
  <c r="I48" i="5"/>
  <c r="J48" i="5" s="1"/>
  <c r="K48" i="5" s="1"/>
  <c r="I47" i="5"/>
  <c r="J47" i="5" s="1"/>
  <c r="K47" i="5" s="1"/>
  <c r="I46" i="5"/>
  <c r="J46" i="5" s="1"/>
  <c r="K46" i="5" s="1"/>
  <c r="I27" i="4"/>
  <c r="J27" i="4" s="1"/>
  <c r="K27" i="4" s="1"/>
  <c r="I9" i="2" l="1"/>
  <c r="J9" i="2" s="1"/>
  <c r="K9" i="2" s="1"/>
  <c r="I134" i="2" l="1"/>
  <c r="J134" i="2" s="1"/>
  <c r="K134" i="2" s="1"/>
  <c r="I133" i="2"/>
  <c r="J133" i="2" s="1"/>
  <c r="K133" i="2" s="1"/>
  <c r="I132" i="2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I82" i="1"/>
  <c r="J82" i="1" s="1"/>
  <c r="K82" i="1" s="1"/>
  <c r="L82" i="1"/>
  <c r="M82" i="1"/>
  <c r="J132" i="2" l="1"/>
  <c r="K132" i="2" l="1"/>
  <c r="M10" i="1" l="1"/>
  <c r="L10" i="1"/>
  <c r="K10" i="1"/>
  <c r="M9" i="1"/>
  <c r="L9" i="1"/>
  <c r="K9" i="1"/>
  <c r="L43" i="1" l="1"/>
  <c r="M43" i="1"/>
  <c r="I26" i="4"/>
  <c r="J26" i="4" s="1"/>
  <c r="K26" i="4" s="1"/>
  <c r="I9" i="5" l="1"/>
  <c r="J9" i="5" s="1"/>
  <c r="K9" i="5" s="1"/>
  <c r="I8" i="5"/>
  <c r="I127" i="2"/>
  <c r="J127" i="2" s="1"/>
  <c r="K127" i="2" s="1"/>
  <c r="I126" i="2"/>
  <c r="J126" i="2" s="1"/>
  <c r="K126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K86" i="4" l="1"/>
  <c r="K43" i="1" l="1"/>
  <c r="I44" i="2" l="1"/>
  <c r="J44" i="2" s="1"/>
  <c r="K44" i="2" s="1"/>
  <c r="K516" i="2" l="1"/>
  <c r="K577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56" i="5" l="1"/>
  <c r="L70" i="5"/>
  <c r="L63" i="5"/>
  <c r="L69" i="5"/>
  <c r="L55" i="5"/>
  <c r="L58" i="5"/>
  <c r="L68" i="5"/>
  <c r="L60" i="5"/>
  <c r="L61" i="5"/>
  <c r="L57" i="5"/>
  <c r="L67" i="5"/>
  <c r="L82" i="5"/>
  <c r="L81" i="5"/>
  <c r="L79" i="5"/>
  <c r="L71" i="5"/>
  <c r="L83" i="5"/>
  <c r="L38" i="5"/>
  <c r="L31" i="5"/>
  <c r="L39" i="5"/>
  <c r="L75" i="4"/>
  <c r="L78" i="4"/>
  <c r="L68" i="4"/>
  <c r="L83" i="4"/>
  <c r="L80" i="4"/>
  <c r="L74" i="4"/>
  <c r="L64" i="4"/>
  <c r="L81" i="4"/>
  <c r="L60" i="4"/>
  <c r="L65" i="4"/>
  <c r="L73" i="4"/>
  <c r="L70" i="4"/>
  <c r="L63" i="4"/>
  <c r="L79" i="4"/>
  <c r="L66" i="4"/>
  <c r="L62" i="4"/>
  <c r="L72" i="4"/>
  <c r="L69" i="4"/>
  <c r="L84" i="4"/>
  <c r="L40" i="4"/>
  <c r="L49" i="4"/>
  <c r="L47" i="4"/>
  <c r="L239" i="2"/>
  <c r="L219" i="2"/>
  <c r="L206" i="2"/>
  <c r="L193" i="2"/>
  <c r="L161" i="2"/>
  <c r="L154" i="2"/>
  <c r="L232" i="2"/>
  <c r="L225" i="2"/>
  <c r="L212" i="2"/>
  <c r="L196" i="2"/>
  <c r="L171" i="2"/>
  <c r="L164" i="2"/>
  <c r="L156" i="2"/>
  <c r="L158" i="2"/>
  <c r="L245" i="2"/>
  <c r="L222" i="2"/>
  <c r="L215" i="2"/>
  <c r="L202" i="2"/>
  <c r="L177" i="2"/>
  <c r="L174" i="2"/>
  <c r="L167" i="2"/>
  <c r="L150" i="2"/>
  <c r="L201" i="2"/>
  <c r="L151" i="2"/>
  <c r="L235" i="2"/>
  <c r="L218" i="2"/>
  <c r="L205" i="2"/>
  <c r="L192" i="2"/>
  <c r="L189" i="2"/>
  <c r="L183" i="2"/>
  <c r="L180" i="2"/>
  <c r="L160" i="2"/>
  <c r="L231" i="2"/>
  <c r="L170" i="2"/>
  <c r="L178" i="2"/>
  <c r="L244" i="2"/>
  <c r="L224" i="2"/>
  <c r="L221" i="2"/>
  <c r="L211" i="2"/>
  <c r="L163" i="2"/>
  <c r="L229" i="2"/>
  <c r="L234" i="2"/>
  <c r="L227" i="2"/>
  <c r="L214" i="2"/>
  <c r="L204" i="2"/>
  <c r="L198" i="2"/>
  <c r="L149" i="2"/>
  <c r="L200" i="2"/>
  <c r="L187" i="2"/>
  <c r="L247" i="2"/>
  <c r="L237" i="2"/>
  <c r="L191" i="2"/>
  <c r="L188" i="2"/>
  <c r="L185" i="2"/>
  <c r="L182" i="2"/>
  <c r="L179" i="2"/>
  <c r="L169" i="2"/>
  <c r="L159" i="2"/>
  <c r="L226" i="2"/>
  <c r="L184" i="2"/>
  <c r="L210" i="2"/>
  <c r="L207" i="2"/>
  <c r="L152" i="2"/>
  <c r="L216" i="2"/>
  <c r="L181" i="2"/>
  <c r="L243" i="2"/>
  <c r="L233" i="2"/>
  <c r="L223" i="2"/>
  <c r="L220" i="2"/>
  <c r="L197" i="2"/>
  <c r="L194" i="2"/>
  <c r="L162" i="2"/>
  <c r="L148" i="2"/>
  <c r="L168" i="2"/>
  <c r="L475" i="2"/>
  <c r="L411" i="2"/>
  <c r="L406" i="2"/>
  <c r="L486" i="2"/>
  <c r="L455" i="2"/>
  <c r="L498" i="2"/>
  <c r="L415" i="2"/>
  <c r="L504" i="2"/>
  <c r="L396" i="2"/>
  <c r="L416" i="2"/>
  <c r="L493" i="2"/>
  <c r="L484" i="2"/>
  <c r="L454" i="2"/>
  <c r="L414" i="2"/>
  <c r="L403" i="2"/>
  <c r="L468" i="2"/>
  <c r="L409" i="2"/>
  <c r="L477" i="2"/>
  <c r="L453" i="2"/>
  <c r="L500" i="2"/>
  <c r="L412" i="2"/>
  <c r="L273" i="2"/>
  <c r="L20" i="2"/>
  <c r="L40" i="2"/>
  <c r="L29" i="2"/>
  <c r="L28" i="2"/>
  <c r="L31" i="2"/>
  <c r="L36" i="2"/>
  <c r="L24" i="2"/>
  <c r="L23" i="2"/>
  <c r="L35" i="2"/>
  <c r="L22" i="2"/>
  <c r="L78" i="5"/>
  <c r="L84" i="5"/>
  <c r="L74" i="5"/>
  <c r="L87" i="5"/>
  <c r="L77" i="5"/>
  <c r="L72" i="5"/>
  <c r="L75" i="5"/>
  <c r="L80" i="5"/>
  <c r="L73" i="5"/>
  <c r="L86" i="5"/>
  <c r="L85" i="5"/>
  <c r="L41" i="4"/>
  <c r="L37" i="4"/>
  <c r="L34" i="4"/>
  <c r="L33" i="4"/>
  <c r="L39" i="4"/>
  <c r="L32" i="4"/>
  <c r="L38" i="4"/>
  <c r="L50" i="4"/>
  <c r="L53" i="4"/>
  <c r="L46" i="4"/>
  <c r="L57" i="4"/>
  <c r="L52" i="4"/>
  <c r="L51" i="4"/>
  <c r="L45" i="4"/>
  <c r="L48" i="4"/>
  <c r="L514" i="2"/>
  <c r="L464" i="2"/>
  <c r="L451" i="2"/>
  <c r="L430" i="2"/>
  <c r="L413" i="2"/>
  <c r="L407" i="2"/>
  <c r="L490" i="2"/>
  <c r="L483" i="2"/>
  <c r="L480" i="2"/>
  <c r="L460" i="2"/>
  <c r="L447" i="2"/>
  <c r="L437" i="2"/>
  <c r="L400" i="2"/>
  <c r="L393" i="2"/>
  <c r="L506" i="2"/>
  <c r="L503" i="2"/>
  <c r="L473" i="2"/>
  <c r="L444" i="2"/>
  <c r="L433" i="2"/>
  <c r="L426" i="2"/>
  <c r="L419" i="2"/>
  <c r="L404" i="2"/>
  <c r="L513" i="2"/>
  <c r="L476" i="2"/>
  <c r="L463" i="2"/>
  <c r="L456" i="2"/>
  <c r="L450" i="2"/>
  <c r="L440" i="2"/>
  <c r="L422" i="2"/>
  <c r="L457" i="2"/>
  <c r="L423" i="2"/>
  <c r="L499" i="2"/>
  <c r="L496" i="2"/>
  <c r="L489" i="2"/>
  <c r="L459" i="2"/>
  <c r="L436" i="2"/>
  <c r="L429" i="2"/>
  <c r="L399" i="2"/>
  <c r="L487" i="2"/>
  <c r="L509" i="2"/>
  <c r="L502" i="2"/>
  <c r="L482" i="2"/>
  <c r="L466" i="2"/>
  <c r="L443" i="2"/>
  <c r="L432" i="2"/>
  <c r="L425" i="2"/>
  <c r="L492" i="2"/>
  <c r="L485" i="2"/>
  <c r="L469" i="2"/>
  <c r="L449" i="2"/>
  <c r="L439" i="2"/>
  <c r="L421" i="2"/>
  <c r="L418" i="2"/>
  <c r="L402" i="2"/>
  <c r="L395" i="2"/>
  <c r="L507" i="2"/>
  <c r="L512" i="2"/>
  <c r="L505" i="2"/>
  <c r="L495" i="2"/>
  <c r="L488" i="2"/>
  <c r="L462" i="2"/>
  <c r="L435" i="2"/>
  <c r="L428" i="2"/>
  <c r="L405" i="2"/>
  <c r="L398" i="2"/>
  <c r="L441" i="2"/>
  <c r="L397" i="2"/>
  <c r="L508" i="2"/>
  <c r="L478" i="2"/>
  <c r="L458" i="2"/>
  <c r="L452" i="2"/>
  <c r="L442" i="2"/>
  <c r="L424" i="2"/>
  <c r="L501" i="2"/>
  <c r="L491" i="2"/>
  <c r="L465" i="2"/>
  <c r="L431" i="2"/>
  <c r="L417" i="2"/>
  <c r="L408" i="2"/>
  <c r="L511" i="2"/>
  <c r="L474" i="2"/>
  <c r="L461" i="2"/>
  <c r="L434" i="2"/>
  <c r="L427" i="2"/>
  <c r="L420" i="2"/>
  <c r="L401" i="2"/>
  <c r="L266" i="2"/>
  <c r="L90" i="2"/>
  <c r="L114" i="2"/>
  <c r="L107" i="2"/>
  <c r="L122" i="2"/>
  <c r="L113" i="2"/>
  <c r="L101" i="2"/>
  <c r="L110" i="2"/>
  <c r="L26" i="5"/>
  <c r="L22" i="5"/>
  <c r="L58" i="4"/>
  <c r="L42" i="4"/>
  <c r="L56" i="4"/>
  <c r="L30" i="4"/>
  <c r="L54" i="4"/>
  <c r="L31" i="4"/>
  <c r="L44" i="4"/>
  <c r="L59" i="4"/>
  <c r="L43" i="4"/>
  <c r="L13" i="4"/>
  <c r="L12" i="4"/>
  <c r="L11" i="4"/>
  <c r="L261" i="2"/>
  <c r="L295" i="2"/>
  <c r="L253" i="2"/>
  <c r="L286" i="2"/>
  <c r="L272" i="2"/>
  <c r="L301" i="2"/>
  <c r="L146" i="2"/>
  <c r="L255" i="2"/>
  <c r="L265" i="2"/>
  <c r="L257" i="2"/>
  <c r="L275" i="2"/>
  <c r="L299" i="2"/>
  <c r="L249" i="2"/>
  <c r="L290" i="2"/>
  <c r="L268" i="2"/>
  <c r="L303" i="2"/>
  <c r="L118" i="2"/>
  <c r="L106" i="2"/>
  <c r="L117" i="2"/>
  <c r="L109" i="2"/>
  <c r="L121" i="2"/>
  <c r="L115" i="2"/>
  <c r="L112" i="2"/>
  <c r="L108" i="2"/>
  <c r="L103" i="2"/>
  <c r="L58" i="2"/>
  <c r="L66" i="2"/>
  <c r="L59" i="2"/>
  <c r="L39" i="2"/>
  <c r="L30" i="2"/>
  <c r="L288" i="2"/>
  <c r="L259" i="2"/>
  <c r="L252" i="2"/>
  <c r="L145" i="2"/>
  <c r="L141" i="2"/>
  <c r="L137" i="2"/>
  <c r="L274" i="2"/>
  <c r="L296" i="2"/>
  <c r="L284" i="2"/>
  <c r="L280" i="2"/>
  <c r="L248" i="2"/>
  <c r="L302" i="2"/>
  <c r="L291" i="2"/>
  <c r="L269" i="2"/>
  <c r="L262" i="2"/>
  <c r="L289" i="2"/>
  <c r="L287" i="2"/>
  <c r="L258" i="2"/>
  <c r="L251" i="2"/>
  <c r="L144" i="2"/>
  <c r="L140" i="2"/>
  <c r="L300" i="2"/>
  <c r="L267" i="2"/>
  <c r="L142" i="2"/>
  <c r="L298" i="2"/>
  <c r="L283" i="2"/>
  <c r="L279" i="2"/>
  <c r="L260" i="2"/>
  <c r="L294" i="2"/>
  <c r="L254" i="2"/>
  <c r="L138" i="2"/>
  <c r="L277" i="2"/>
  <c r="L250" i="2"/>
  <c r="L143" i="2"/>
  <c r="L139" i="2"/>
  <c r="L285" i="2"/>
  <c r="L297" i="2"/>
  <c r="L282" i="2"/>
  <c r="L278" i="2"/>
  <c r="L281" i="2"/>
  <c r="L293" i="2"/>
  <c r="L271" i="2"/>
  <c r="L264" i="2"/>
  <c r="L292" i="2"/>
  <c r="L270" i="2"/>
  <c r="L263" i="2"/>
  <c r="L256" i="2"/>
  <c r="L16" i="4"/>
  <c r="L15" i="4"/>
  <c r="L37" i="2"/>
  <c r="L34" i="2"/>
  <c r="L38" i="2"/>
  <c r="L33" i="2"/>
  <c r="L32" i="2"/>
  <c r="L29" i="4"/>
  <c r="L125" i="2"/>
  <c r="L102" i="2"/>
  <c r="L98" i="2"/>
  <c r="L94" i="2"/>
  <c r="L111" i="2"/>
  <c r="L105" i="2"/>
  <c r="L124" i="2"/>
  <c r="L99" i="2"/>
  <c r="L97" i="2"/>
  <c r="L93" i="2"/>
  <c r="L120" i="2"/>
  <c r="L104" i="2"/>
  <c r="L123" i="2"/>
  <c r="L116" i="2"/>
  <c r="L100" i="2"/>
  <c r="L96" i="2"/>
  <c r="L92" i="2"/>
  <c r="L91" i="2"/>
  <c r="L119" i="2"/>
  <c r="L95" i="2"/>
  <c r="L17" i="4"/>
  <c r="L346" i="2"/>
  <c r="L331" i="2"/>
  <c r="L51" i="2"/>
  <c r="L57" i="2"/>
  <c r="L62" i="2"/>
  <c r="L65" i="2"/>
  <c r="L55" i="2"/>
  <c r="L61" i="2"/>
  <c r="L50" i="2"/>
  <c r="L53" i="2"/>
  <c r="L64" i="2"/>
  <c r="L54" i="2"/>
  <c r="L60" i="2"/>
  <c r="L63" i="2"/>
  <c r="L369" i="2"/>
  <c r="L371" i="2"/>
  <c r="L363" i="2"/>
  <c r="L389" i="2"/>
  <c r="L325" i="2"/>
  <c r="L324" i="2"/>
  <c r="L328" i="2"/>
  <c r="L326" i="2"/>
  <c r="L16" i="5"/>
  <c r="L27" i="5"/>
  <c r="L15" i="5"/>
  <c r="L28" i="4"/>
  <c r="L375" i="2"/>
  <c r="L361" i="2"/>
  <c r="L350" i="2"/>
  <c r="L344" i="2"/>
  <c r="L379" i="2"/>
  <c r="L360" i="2"/>
  <c r="L349" i="2"/>
  <c r="L367" i="2"/>
  <c r="L386" i="2"/>
  <c r="L387" i="2"/>
  <c r="L382" i="2"/>
  <c r="L390" i="2"/>
  <c r="L341" i="2"/>
  <c r="L305" i="2"/>
  <c r="L337" i="2"/>
  <c r="L320" i="2"/>
  <c r="L318" i="2"/>
  <c r="L329" i="2"/>
  <c r="L336" i="2"/>
  <c r="L323" i="2"/>
  <c r="L10" i="4"/>
  <c r="L364" i="2"/>
  <c r="L354" i="2"/>
  <c r="L383" i="2"/>
  <c r="L380" i="2"/>
  <c r="L377" i="2"/>
  <c r="L347" i="2"/>
  <c r="L373" i="2"/>
  <c r="L357" i="2"/>
  <c r="L343" i="2"/>
  <c r="L370" i="2"/>
  <c r="L353" i="2"/>
  <c r="L340" i="2"/>
  <c r="L391" i="2"/>
  <c r="L388" i="2"/>
  <c r="L376" i="2"/>
  <c r="L378" i="2"/>
  <c r="L385" i="2"/>
  <c r="L356" i="2"/>
  <c r="L372" i="2"/>
  <c r="L366" i="2"/>
  <c r="L352" i="2"/>
  <c r="L368" i="2"/>
  <c r="L362" i="2"/>
  <c r="L359" i="2"/>
  <c r="L348" i="2"/>
  <c r="L345" i="2"/>
  <c r="L342" i="2"/>
  <c r="L384" i="2"/>
  <c r="L381" i="2"/>
  <c r="L365" i="2"/>
  <c r="L355" i="2"/>
  <c r="L351" i="2"/>
  <c r="L392" i="2"/>
  <c r="L374" i="2"/>
  <c r="L358" i="2"/>
  <c r="L327" i="2"/>
  <c r="L311" i="2"/>
  <c r="L304" i="2"/>
  <c r="L312" i="2"/>
  <c r="L330" i="2"/>
  <c r="L321" i="2"/>
  <c r="L307" i="2"/>
  <c r="L333" i="2"/>
  <c r="L314" i="2"/>
  <c r="L319" i="2"/>
  <c r="L317" i="2"/>
  <c r="L310" i="2"/>
  <c r="L332" i="2"/>
  <c r="L313" i="2"/>
  <c r="L306" i="2"/>
  <c r="L322" i="2"/>
  <c r="L335" i="2"/>
  <c r="L316" i="2"/>
  <c r="L309" i="2"/>
  <c r="L334" i="2"/>
  <c r="L315" i="2"/>
  <c r="L308" i="2"/>
  <c r="L50" i="5"/>
  <c r="L46" i="5"/>
  <c r="L48" i="5"/>
  <c r="L47" i="5"/>
  <c r="M50" i="5"/>
  <c r="M46" i="5"/>
  <c r="M48" i="5"/>
  <c r="M47" i="5"/>
  <c r="L10" i="2"/>
  <c r="L135" i="2"/>
  <c r="L338" i="2"/>
  <c r="L339" i="2"/>
  <c r="L136" i="2"/>
  <c r="L10" i="5"/>
  <c r="L11" i="5"/>
  <c r="M10" i="5"/>
  <c r="M11" i="5"/>
  <c r="L9" i="4"/>
  <c r="M9" i="4"/>
  <c r="L86" i="4"/>
  <c r="M86" i="4"/>
  <c r="L27" i="4"/>
  <c r="M27" i="4"/>
  <c r="L12" i="3"/>
  <c r="L20" i="3"/>
  <c r="L19" i="3"/>
  <c r="M12" i="3"/>
  <c r="M20" i="3"/>
  <c r="M19" i="3"/>
  <c r="L9" i="2"/>
  <c r="L129" i="2"/>
  <c r="L133" i="2"/>
  <c r="L128" i="2"/>
  <c r="L132" i="2"/>
  <c r="L134" i="2"/>
  <c r="L131" i="2"/>
  <c r="L130" i="2"/>
  <c r="L26" i="4"/>
  <c r="M26" i="4"/>
  <c r="L9" i="5"/>
  <c r="M9" i="5"/>
  <c r="L127" i="2"/>
  <c r="L87" i="2"/>
  <c r="L78" i="2"/>
  <c r="L67" i="2"/>
  <c r="L46" i="2"/>
  <c r="L81" i="2"/>
  <c r="L74" i="2"/>
  <c r="L69" i="2"/>
  <c r="L126" i="2"/>
  <c r="L86" i="2"/>
  <c r="L71" i="2"/>
  <c r="L49" i="2"/>
  <c r="L88" i="2"/>
  <c r="L83" i="2"/>
  <c r="L77" i="2"/>
  <c r="L73" i="2"/>
  <c r="L68" i="2"/>
  <c r="L45" i="2"/>
  <c r="L80" i="2"/>
  <c r="L84" i="2"/>
  <c r="L89" i="2"/>
  <c r="L85" i="2"/>
  <c r="L48" i="2"/>
  <c r="L47" i="2"/>
  <c r="L82" i="2"/>
  <c r="L76" i="2"/>
  <c r="L72" i="2"/>
  <c r="L79" i="2"/>
  <c r="L70" i="2"/>
  <c r="L75" i="2"/>
  <c r="L516" i="2"/>
  <c r="L24" i="4"/>
  <c r="M24" i="4"/>
  <c r="L44" i="2"/>
  <c r="L11" i="3"/>
  <c r="M11" i="3"/>
  <c r="L8" i="5"/>
  <c r="L44" i="5"/>
  <c r="L89" i="5"/>
  <c r="M8" i="5"/>
  <c r="M89" i="5"/>
  <c r="M44" i="5"/>
  <c r="L8" i="4"/>
  <c r="M8" i="4"/>
  <c r="L42" i="2"/>
  <c r="L8" i="2"/>
  <c r="K42" i="2" l="1"/>
  <c r="L577" i="1"/>
  <c r="M577" i="1" l="1"/>
  <c r="I11" i="3"/>
  <c r="J11" i="3" s="1"/>
  <c r="K11" i="3" l="1"/>
  <c r="M10" i="2" l="1"/>
  <c r="M135" i="2"/>
  <c r="M339" i="2"/>
  <c r="M338" i="2"/>
  <c r="M136" i="2"/>
  <c r="M9" i="2"/>
  <c r="M129" i="2"/>
  <c r="M133" i="2"/>
  <c r="M128" i="2"/>
  <c r="M132" i="2"/>
  <c r="M131" i="2"/>
  <c r="M130" i="2"/>
  <c r="M134" i="2"/>
  <c r="M127" i="2"/>
  <c r="M87" i="2"/>
  <c r="M78" i="2"/>
  <c r="M67" i="2"/>
  <c r="M46" i="2"/>
  <c r="M84" i="2"/>
  <c r="M70" i="2"/>
  <c r="M81" i="2"/>
  <c r="M74" i="2"/>
  <c r="M69" i="2"/>
  <c r="M126" i="2"/>
  <c r="M86" i="2"/>
  <c r="M71" i="2"/>
  <c r="M49" i="2"/>
  <c r="M83" i="2"/>
  <c r="M77" i="2"/>
  <c r="M73" i="2"/>
  <c r="M68" i="2"/>
  <c r="M45" i="2"/>
  <c r="M88" i="2"/>
  <c r="M47" i="2"/>
  <c r="M80" i="2"/>
  <c r="M89" i="2"/>
  <c r="M85" i="2"/>
  <c r="M48" i="2"/>
  <c r="M82" i="2"/>
  <c r="M76" i="2"/>
  <c r="M72" i="2"/>
  <c r="M79" i="2"/>
  <c r="M75" i="2"/>
  <c r="M516" i="2"/>
  <c r="M44" i="2"/>
  <c r="M42" i="2"/>
  <c r="M8" i="2"/>
  <c r="I8" i="3" l="1"/>
  <c r="I9" i="3" l="1"/>
  <c r="I14" i="3" s="1"/>
  <c r="K89" i="5" l="1"/>
  <c r="J8" i="5"/>
  <c r="K8" i="5" s="1"/>
  <c r="J9" i="3"/>
  <c r="J8" i="3"/>
  <c r="K8" i="3" s="1"/>
  <c r="J14" i="3" l="1"/>
  <c r="K9" i="3"/>
  <c r="L22" i="3"/>
  <c r="M22" i="3"/>
  <c r="L14" i="3"/>
  <c r="M14" i="3"/>
  <c r="K44" i="5" l="1"/>
  <c r="I8" i="2" l="1"/>
  <c r="J8" i="2" s="1"/>
  <c r="K8" i="2" s="1"/>
  <c r="K22" i="3" l="1"/>
  <c r="K14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<sst xmlns="http://schemas.openxmlformats.org/spreadsheetml/2006/main" count="2555" uniqueCount="591">
  <si>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</si>
  <si>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</si>
  <si>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</si>
  <si>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</si>
  <si>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</si>
  <si>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</si>
  <si>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</si>
  <si>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</si>
  <si>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</si>
  <si>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</si>
  <si>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</si>
  <si>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</si>
  <si>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</si>
  <si>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</si>
  <si>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</si>
  <si>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</si>
  <si>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</si>
  <si>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</si>
  <si>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</si>
  <si>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</si>
  <si>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</si>
  <si>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</si>
  <si>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</si>
  <si>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</si>
  <si>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</si>
  <si>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</si>
  <si>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</si>
  <si>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</si>
  <si>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</si>
  <si>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</si>
  <si>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</si>
  <si>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</si>
  <si>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</si>
  <si>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</si>
  <si>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</si>
  <si>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</si>
  <si>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</si>
  <si>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</si>
  <si>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FY2025 GENERAL FUND (DETAIL)</t>
  </si>
  <si>
    <t>FY2025 SCHOOL NUTRITION (DETAIL)</t>
  </si>
  <si>
    <t>FY2025 CAPITAL PROJECTS (DETAIL)</t>
  </si>
  <si>
    <t>FY2025 DEBT SERVICE (DETAIL)</t>
  </si>
  <si>
    <t>FY2025 SPECIAL REVENUE (DETAIL)</t>
  </si>
  <si>
    <t>451000</t>
  </si>
  <si>
    <t>ISSUANCE OF BONDS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</si>
  <si>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</si>
  <si>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</si>
  <si>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</si>
  <si>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</si>
  <si>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</si>
  <si>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</si>
  <si>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</si>
  <si>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</si>
  <si>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</si>
  <si>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</si>
  <si>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</si>
  <si>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</si>
  <si>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</si>
  <si>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</si>
  <si>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</si>
  <si>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</si>
  <si>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</si>
  <si>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</si>
  <si>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</si>
  <si>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</si>
  <si>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</si>
  <si>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</si>
  <si>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</si>
  <si>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</si>
  <si>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</si>
  <si>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419951</t>
  </si>
  <si>
    <t>10% - 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</si>
  <si>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</si>
  <si>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</si>
  <si>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</si>
  <si>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</si>
  <si>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</si>
  <si>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</si>
  <si>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</si>
  <si>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</si>
  <si>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</si>
  <si>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</si>
  <si>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</si>
  <si>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</si>
  <si>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</si>
  <si>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</si>
  <si>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</si>
  <si>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</si>
  <si>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</si>
  <si>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</si>
  <si>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</si>
  <si>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</si>
  <si>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</si>
  <si>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</si>
  <si>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</si>
  <si>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</si>
  <si>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</si>
  <si>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</si>
  <si>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</si>
  <si>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</si>
  <si>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</si>
  <si>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</si>
  <si>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</si>
  <si>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</si>
  <si>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</si>
  <si>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</si>
  <si>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</si>
  <si>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</si>
  <si>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</si>
  <si>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</si>
  <si>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</si>
  <si>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</si>
  <si>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</si>
  <si>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</si>
  <si>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</si>
  <si>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</si>
  <si>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</si>
  <si>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</si>
  <si>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</si>
  <si>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</si>
  <si>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</si>
  <si>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</si>
  <si>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</si>
  <si>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</si>
  <si>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</si>
  <si>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</si>
  <si>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</si>
  <si>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</si>
  <si>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</si>
  <si>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516300</t>
  </si>
  <si>
    <t>SCH NURSE/SPEC EDUC NURSE LPN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</si>
  <si>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</si>
  <si>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</si>
  <si>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</si>
  <si>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</si>
  <si>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</si>
  <si>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</si>
  <si>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</si>
  <si>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</si>
  <si>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</si>
  <si>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</si>
  <si>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</si>
  <si>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</si>
  <si>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</si>
  <si>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</si>
  <si>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</si>
  <si>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</si>
  <si>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</si>
  <si>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</si>
  <si>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</si>
  <si>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</si>
  <si>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</si>
  <si>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</si>
  <si>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524000</t>
  </si>
  <si>
    <t>EMPLOYEES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</si>
  <si>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</si>
  <si>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</si>
  <si>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</si>
  <si>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</si>
  <si>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</si>
  <si>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</si>
  <si>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</si>
  <si>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</si>
  <si>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</si>
  <si>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</si>
  <si>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</si>
  <si>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</si>
  <si>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</si>
  <si>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</si>
  <si>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</si>
  <si>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</si>
  <si>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</si>
  <si>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</si>
  <si>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</si>
  <si>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</si>
  <si>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</si>
  <si>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</si>
  <si>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541000</t>
  </si>
  <si>
    <t>WATER-SEWER &amp; CLEANING SERVIC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</si>
  <si>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</si>
  <si>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</si>
  <si>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</si>
  <si>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</si>
  <si>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</si>
  <si>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</si>
  <si>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544400</t>
  </si>
  <si>
    <t>OTHER RENTALS</t>
  </si>
  <si>
    <t>553000</t>
  </si>
  <si>
    <t>COMMUNICATION</t>
  </si>
  <si>
    <t>553200</t>
  </si>
  <si>
    <t>COMMUNICATION-WEB SUBSCRPT/LIC</t>
  </si>
  <si>
    <t>556100</t>
  </si>
  <si>
    <t>TUITION TO OTHER GEORGIA LUAS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</si>
  <si>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</si>
  <si>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</si>
  <si>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</si>
  <si>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</si>
  <si>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</si>
  <si>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</si>
  <si>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</si>
  <si>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</si>
  <si>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</si>
  <si>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</si>
  <si>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</si>
  <si>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</si>
  <si>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</si>
  <si>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</si>
  <si>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</si>
  <si>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</si>
  <si>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</si>
  <si>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</si>
  <si>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</si>
  <si>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</si>
  <si>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</si>
  <si>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</si>
  <si>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</si>
  <si>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</si>
  <si>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</si>
  <si>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</si>
  <si>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</si>
  <si>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</si>
  <si>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</si>
  <si>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</si>
  <si>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</si>
  <si>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</si>
  <si>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</si>
  <si>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</si>
  <si>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</si>
  <si>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</si>
  <si>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</si>
  <si>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</si>
  <si>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</si>
  <si>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</si>
  <si>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</si>
  <si>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</si>
  <si>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</si>
  <si>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</si>
  <si>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</si>
  <si>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</si>
  <si>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</si>
  <si>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</si>
  <si>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</si>
  <si>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</si>
  <si>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</si>
  <si>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</si>
  <si>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</si>
  <si>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</si>
  <si>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</si>
  <si>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</si>
  <si>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</si>
  <si>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</si>
  <si>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</si>
  <si>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</si>
  <si>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</si>
  <si>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</si>
  <si>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</si>
  <si>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</si>
  <si>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</si>
  <si>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</si>
  <si>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551900</t>
  </si>
  <si>
    <t>STUD TRANSP PURCHASED-OTH SRCE</t>
  </si>
  <si>
    <t>552000</t>
  </si>
  <si>
    <t>INSURANCE (OTHR THAN EMPL BEN)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</si>
  <si>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</si>
  <si>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</si>
  <si>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</si>
  <si>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</si>
  <si>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</si>
  <si>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</si>
  <si>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</si>
  <si>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</si>
  <si>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</si>
  <si>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</si>
  <si>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</si>
  <si>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</si>
  <si>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</si>
  <si>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</si>
  <si>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</si>
  <si>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</si>
  <si>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</si>
  <si>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</si>
  <si>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</si>
  <si>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</si>
  <si>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</si>
  <si>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</si>
  <si>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</si>
  <si>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</si>
  <si>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</si>
  <si>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</si>
  <si>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</si>
  <si>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</si>
  <si>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514100</t>
  </si>
  <si>
    <t>SALARY OF SERETARIAL STAFF</t>
  </si>
  <si>
    <t>519999</t>
  </si>
  <si>
    <t>EMPLOYEE MASTER GENERIC SALARY</t>
  </si>
  <si>
    <t>527000</t>
  </si>
  <si>
    <t>ON BEHALF PAYMENTS</t>
  </si>
  <si>
    <t>530002</t>
  </si>
  <si>
    <t>OTHER COST-BOARD LEGAL FEES</t>
  </si>
  <si>
    <t>533200</t>
  </si>
  <si>
    <t>DRUG&amp;ALCOHOL TEST-FINGERPRINT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</si>
  <si>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</si>
  <si>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</si>
  <si>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</si>
  <si>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</si>
  <si>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</si>
  <si>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</si>
  <si>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</si>
  <si>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</si>
  <si>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</si>
  <si>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</si>
  <si>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</si>
  <si>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</si>
  <si>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</si>
  <si>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</si>
  <si>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</si>
  <si>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</si>
  <si>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</si>
  <si>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</si>
  <si>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</si>
  <si>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</si>
  <si>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</si>
  <si>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</si>
  <si>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</si>
  <si>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</si>
  <si>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</si>
  <si>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</si>
  <si>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>588000</t>
  </si>
  <si>
    <t>FEDERAL INDIRECT COST CHARGES</t>
  </si>
  <si>
    <t xml:space="preserve">   GENERAL ADMINISTRATION Total</t>
  </si>
  <si>
    <t xml:space="preserve">   SCHOOL ADMINISTRATION</t>
  </si>
  <si>
    <t>513100</t>
  </si>
  <si>
    <t>ASSISTANT PRINCIPAL</t>
  </si>
  <si>
    <t>514800</t>
  </si>
  <si>
    <t>ACCOUNTANT</t>
  </si>
  <si>
    <t>518600</t>
  </si>
  <si>
    <t>CUSTODIAL PERSONNEL</t>
  </si>
  <si>
    <t xml:space="preserve">   SCHOOL ADMINISTRATION Total</t>
  </si>
  <si>
    <t xml:space="preserve">   SUPPORT SERVICES - BUSINESS</t>
  </si>
  <si>
    <t>518100</t>
  </si>
  <si>
    <t>MAINT PERSONNEL-TRANS MECHANIC</t>
  </si>
  <si>
    <t>599000</t>
  </si>
  <si>
    <t>OTHER USES</t>
  </si>
  <si>
    <t>599015</t>
  </si>
  <si>
    <t>PCCARD DEFAULT EXP-M. JOHNSON</t>
  </si>
  <si>
    <t>599016</t>
  </si>
  <si>
    <t>PCCARD DEFAULT EXP-J. MCMAHAN</t>
  </si>
  <si>
    <t>599017</t>
  </si>
  <si>
    <t>PCCARD DEFAULT EXP-M. ORSON</t>
  </si>
  <si>
    <t>599019</t>
  </si>
  <si>
    <t>PCCARD DEFAULT EXP-M. ERWIN</t>
  </si>
  <si>
    <t>599021</t>
  </si>
  <si>
    <t>PCCARD DEFAULT EXP-J. MORLEY</t>
  </si>
  <si>
    <t>599024</t>
  </si>
  <si>
    <t>PCCARD DEFAULT EXP-S. JESTER</t>
  </si>
  <si>
    <t>599025</t>
  </si>
  <si>
    <t>PCCARD DEFAULT EXP-V. TURNER</t>
  </si>
  <si>
    <t>599028</t>
  </si>
  <si>
    <t>PCCARD DEFAULT EXP-W.MCGINNISS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</si>
  <si>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</si>
  <si>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</si>
  <si>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</si>
  <si>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</si>
  <si>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</si>
  <si>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</si>
  <si>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</si>
  <si>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</si>
  <si>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</si>
  <si>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</si>
  <si>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</si>
  <si>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</si>
  <si>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</si>
  <si>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</si>
  <si>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</si>
  <si>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</si>
  <si>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</si>
  <si>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</si>
  <si>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</si>
  <si>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</si>
  <si>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</si>
  <si>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</si>
  <si>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</si>
  <si>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</si>
  <si>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</si>
  <si>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</si>
  <si>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</si>
  <si>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</si>
  <si>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</si>
  <si>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</si>
  <si>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</si>
  <si>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</si>
  <si>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</si>
  <si>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</si>
  <si>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</si>
  <si>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</si>
  <si>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</si>
  <si>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</si>
  <si>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</si>
  <si>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</si>
  <si>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</si>
  <si>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</si>
  <si>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</si>
  <si>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</si>
  <si>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</si>
  <si>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</si>
  <si>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</si>
  <si>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</si>
  <si>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</si>
  <si>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</si>
  <si>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</si>
  <si>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</si>
  <si>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</si>
  <si>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</si>
  <si>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</si>
  <si>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</si>
  <si>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</si>
  <si>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</si>
  <si>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</si>
  <si>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</si>
  <si>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</si>
  <si>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SCHOOL SAFETY AND SECURITY</t>
  </si>
  <si>
    <t>518300</t>
  </si>
  <si>
    <t>SAFETY AND SECURITY PERSONNEL</t>
  </si>
  <si>
    <t xml:space="preserve">   SCHOOL SAFETY AND SECURITY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</si>
  <si>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</si>
  <si>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</si>
  <si>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</si>
  <si>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</si>
  <si>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</si>
  <si>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</si>
  <si>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</si>
  <si>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</si>
  <si>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</si>
  <si>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</si>
  <si>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</si>
  <si>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</si>
  <si>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</si>
  <si>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</si>
  <si>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</si>
  <si>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>530500</t>
  </si>
  <si>
    <t>ATHLETIC EVENT STAFF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</si>
  <si>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</si>
  <si>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</si>
  <si>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</si>
  <si>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</si>
  <si>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</si>
  <si>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</si>
  <si>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</si>
  <si>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</si>
  <si>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</si>
  <si>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</si>
  <si>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</si>
  <si>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</si>
  <si>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</si>
  <si>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</si>
  <si>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</si>
  <si>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</si>
  <si>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</si>
  <si>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</si>
  <si>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</si>
  <si>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</si>
  <si>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</si>
  <si>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</si>
  <si>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</si>
  <si>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</si>
  <si>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</si>
  <si>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</si>
  <si>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</si>
  <si>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</si>
  <si>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</si>
  <si>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</si>
  <si>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</si>
  <si>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</si>
  <si>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</si>
  <si>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</si>
  <si>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</si>
  <si>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</si>
  <si>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</si>
  <si>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</si>
  <si>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</si>
  <si>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</si>
  <si>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</si>
  <si>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561099</t>
  </si>
  <si>
    <t>SURPLUS</t>
  </si>
  <si>
    <t>517800</t>
  </si>
  <si>
    <t>GRADUATION COACH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</si>
  <si>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</si>
  <si>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</si>
  <si>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</si>
  <si>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</si>
  <si>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</si>
  <si>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</si>
  <si>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</si>
  <si>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</si>
  <si>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</si>
  <si>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</si>
  <si>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</si>
  <si>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531000</t>
  </si>
  <si>
    <t>CONTRACTED SERVICE -ADMIN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</si>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</sst>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89"/>
  <sheetViews>
    <sheetView tabSelected="1" workbookViewId="0">
      <pane ySplit="7" topLeftCell="A8" activePane="bottomLeft" state="frozen"/>
      <selection activeCell="A2" sqref="A2:M2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3">
        <v>45596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4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66" t="s">
        <v>46</v>
      </c>
      <c r="C8" s="51" t="s">
        <v>47</v>
      </c>
      <c r="D8" s="56">
        <v>919668398</v>
      </c>
      <c r="E8" s="56">
        <v>919668398</v>
      </c>
      <c r="F8" s="56">
        <v>376178101.97000003</v>
      </c>
      <c r="G8" s="56">
        <v>516851941.75</v>
      </c>
      <c r="H8" s="56">
        <v>0</v>
      </c>
      <c r="I8" s="56">
        <f t="shared" ref="I8" si="0">SUM(G8:H8)</f>
        <v>516851941.75</v>
      </c>
      <c r="J8" s="56">
        <f t="shared" ref="J8" si="1">E8-I8</f>
        <v>402816456.25</v>
      </c>
      <c r="K8" s="57">
        <f t="shared" ref="K8:K10" si="2">IF(E8=0,"NA",J8/E8)</f>
        <v>0.43800184623719124</v>
      </c>
      <c r="L8" s="57">
        <f t="shared" ref="L8:L10" si="3">IF(E8=0,"NA",(  ( F8 - (E8/$L$6)) / (E8/$L$6)))</f>
        <v>-0.5909633267946649</v>
      </c>
      <c r="M8" s="57">
        <f t="shared" ref="M8:M10" si="4">IF(E8=0,"NA",(  ( G8 - ($M$6*(E8/12))) / ($M$6*(E8/12))))</f>
        <v>0.68599446128842612</v>
      </c>
      <c r="R8" s="53"/>
      <c r="S8" s="53"/>
      <c r="T8" s="53"/>
      <c r="U8" s="53"/>
      <c r="V8" s="53"/>
    </row>
    <row r="9" spans="1:25" s="51" customFormat="1" x14ac:dyDescent="0.2">
      <c r="B9" s="66" t="s">
        <v>48</v>
      </c>
      <c r="C9" s="51" t="s">
        <v>49</v>
      </c>
      <c r="D9" s="56">
        <v>6500000</v>
      </c>
      <c r="E9" s="56">
        <v>6500000</v>
      </c>
      <c r="F9" s="56">
        <v>0</v>
      </c>
      <c r="G9" s="56">
        <v>834315</v>
      </c>
      <c r="H9" s="56">
        <v>0</v>
      </c>
      <c r="I9" s="56">
        <f t="shared" ref="I9:I11" si="5">SUM(G9:H9)</f>
        <v>834315</v>
      </c>
      <c r="J9" s="56">
        <f t="shared" ref="J9:J11" si="6">E9-I9</f>
        <v>5665685</v>
      </c>
      <c r="K9" s="57">
        <f t="shared" si="2"/>
        <v>0.87164384615384616</v>
      </c>
      <c r="L9" s="57">
        <f t="shared" si="3"/>
        <v>-1</v>
      </c>
      <c r="M9" s="57">
        <f t="shared" si="4"/>
        <v>-0.61493153846153847</v>
      </c>
      <c r="R9" s="53"/>
      <c r="S9" s="53"/>
      <c r="T9" s="53"/>
      <c r="U9" s="53"/>
      <c r="V9" s="53"/>
    </row>
    <row r="10" spans="1:25" s="51" customFormat="1" x14ac:dyDescent="0.2">
      <c r="B10" s="66" t="s">
        <v>50</v>
      </c>
      <c r="C10" s="51" t="s">
        <v>51</v>
      </c>
      <c r="D10" s="56">
        <v>3000000</v>
      </c>
      <c r="E10" s="56">
        <v>3000000</v>
      </c>
      <c r="F10" s="56">
        <v>647749.74</v>
      </c>
      <c r="G10" s="56">
        <v>961457.75</v>
      </c>
      <c r="H10" s="56">
        <v>0</v>
      </c>
      <c r="I10" s="56">
        <f t="shared" si="5"/>
        <v>961457.75</v>
      </c>
      <c r="J10" s="56">
        <f t="shared" si="6"/>
        <v>2038542.25</v>
      </c>
      <c r="K10" s="57">
        <f t="shared" si="2"/>
        <v>0.6795140833333333</v>
      </c>
      <c r="L10" s="57">
        <f t="shared" si="3"/>
        <v>-0.78408341999999998</v>
      </c>
      <c r="M10" s="57">
        <f t="shared" si="4"/>
        <v>-3.854225E-2</v>
      </c>
      <c r="R10" s="53"/>
      <c r="S10" s="53"/>
      <c r="T10" s="53"/>
      <c r="U10" s="53"/>
      <c r="V10" s="53"/>
    </row>
    <row r="11" spans="1:25" s="51" customFormat="1" x14ac:dyDescent="0.2">
      <c r="B11" s="66" t="s">
        <v>52</v>
      </c>
      <c r="C11" s="51" t="s">
        <v>53</v>
      </c>
      <c r="D11" s="56">
        <v>33600000</v>
      </c>
      <c r="E11" s="56">
        <v>33600000</v>
      </c>
      <c r="F11" s="56">
        <v>2630075.2999999998</v>
      </c>
      <c r="G11" s="56">
        <v>9017267.9399999995</v>
      </c>
      <c r="H11" s="56">
        <v>0</v>
      </c>
      <c r="I11" s="56">
        <f t="shared" si="5"/>
        <v>9017267.9399999995</v>
      </c>
      <c r="J11" s="56">
        <f t="shared" si="6"/>
        <v>24582732.060000002</v>
      </c>
      <c r="K11" s="57">
        <f t="shared" ref="K11:K16" si="7">IF(E11=0,"NA",J11/E11)</f>
        <v>0.73162893035714294</v>
      </c>
      <c r="L11" s="57">
        <f t="shared" ref="L11:L16" si="8">IF(E11=0,"NA",(  ( F11 - (E11/$L$6)) / (E11/$L$6)))</f>
        <v>-0.92172394940476188</v>
      </c>
      <c r="M11" s="57">
        <f t="shared" ref="M11:M16" si="9">IF(E11=0,"NA",(  ( G11 - ($M$6*(E11/12))) / ($M$6*(E11/12))))</f>
        <v>-0.19488679107142862</v>
      </c>
      <c r="R11" s="53"/>
      <c r="S11" s="53"/>
      <c r="T11" s="53"/>
      <c r="U11" s="53"/>
      <c r="V11" s="53"/>
    </row>
    <row r="12" spans="1:25" s="51" customFormat="1" x14ac:dyDescent="0.2">
      <c r="B12" s="66" t="s">
        <v>54</v>
      </c>
      <c r="C12" s="51" t="s">
        <v>55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16" si="10">SUM(G12:H12)</f>
        <v>0</v>
      </c>
      <c r="J12" s="56">
        <f t="shared" ref="J12:J16" si="11">E12-I12</f>
        <v>0</v>
      </c>
      <c r="K12" s="57" t="str">
        <f t="shared" si="7"/>
        <v>NA</v>
      </c>
      <c r="L12" s="57" t="str">
        <f t="shared" si="8"/>
        <v>NA</v>
      </c>
      <c r="M12" s="57" t="str">
        <f t="shared" si="9"/>
        <v>NA</v>
      </c>
      <c r="R12" s="53"/>
      <c r="S12" s="53"/>
      <c r="T12" s="53"/>
      <c r="U12" s="53"/>
      <c r="V12" s="53"/>
    </row>
    <row r="13" spans="1:25" s="51" customFormat="1" x14ac:dyDescent="0.2">
      <c r="B13" s="66" t="s">
        <v>56</v>
      </c>
      <c r="C13" s="51" t="s">
        <v>57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58</v>
      </c>
      <c r="C14" s="51" t="s">
        <v>59</v>
      </c>
      <c r="D14" s="56">
        <v>775000</v>
      </c>
      <c r="E14" s="56">
        <v>775000</v>
      </c>
      <c r="F14" s="56">
        <v>584450.17000000004</v>
      </c>
      <c r="G14" s="56">
        <v>811899.28</v>
      </c>
      <c r="H14" s="56">
        <v>0</v>
      </c>
      <c r="I14" s="56">
        <f t="shared" si="10"/>
        <v>811899.28</v>
      </c>
      <c r="J14" s="56">
        <f t="shared" si="11"/>
        <v>-36899.280000000028</v>
      </c>
      <c r="K14" s="57">
        <f t="shared" si="7"/>
        <v>-4.7611974193548422E-2</v>
      </c>
      <c r="L14" s="57">
        <f t="shared" si="8"/>
        <v>-0.24587074838709672</v>
      </c>
      <c r="M14" s="57">
        <f t="shared" si="9"/>
        <v>2.142835922580645</v>
      </c>
      <c r="R14" s="53"/>
      <c r="S14" s="53"/>
      <c r="T14" s="53"/>
      <c r="U14" s="53"/>
      <c r="V14" s="53"/>
    </row>
    <row r="15" spans="1:25" s="51" customFormat="1" x14ac:dyDescent="0.2">
      <c r="B15" s="66" t="s">
        <v>60</v>
      </c>
      <c r="C15" s="51" t="s">
        <v>61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62</v>
      </c>
      <c r="C16" s="51" t="s">
        <v>63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0</v>
      </c>
      <c r="K16" s="57" t="str">
        <f t="shared" si="7"/>
        <v>NA</v>
      </c>
      <c r="L16" s="57" t="str">
        <f t="shared" si="8"/>
        <v>NA</v>
      </c>
      <c r="M16" s="57" t="str">
        <f t="shared" si="9"/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64</v>
      </c>
      <c r="C17" s="51" t="s">
        <v>65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2">SUM(G17:H17)</f>
        <v>0</v>
      </c>
      <c r="J17" s="56">
        <f t="shared" ref="J17:J25" si="13">E17-I17</f>
        <v>0</v>
      </c>
      <c r="K17" s="57" t="str">
        <f t="shared" ref="K17:K25" si="14">IF(E17=0,"NA",J17/E17)</f>
        <v>NA</v>
      </c>
      <c r="L17" s="57" t="str">
        <f t="shared" ref="L17:L25" si="15">IF(E17=0,"NA",(  ( F17 - (E17/$L$6)) / (E17/$L$6)))</f>
        <v>NA</v>
      </c>
      <c r="M17" s="57" t="str">
        <f t="shared" ref="M17:M25" si="16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66</v>
      </c>
      <c r="C18" s="51" t="s">
        <v>67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68</v>
      </c>
      <c r="C19" s="51" t="s">
        <v>69</v>
      </c>
      <c r="D19" s="56">
        <v>1730000</v>
      </c>
      <c r="E19" s="56">
        <v>1730000</v>
      </c>
      <c r="F19" s="56">
        <v>213927.41</v>
      </c>
      <c r="G19" s="56">
        <v>726459.67</v>
      </c>
      <c r="H19" s="56">
        <v>0</v>
      </c>
      <c r="I19" s="56">
        <f t="shared" si="12"/>
        <v>726459.67</v>
      </c>
      <c r="J19" s="56">
        <f t="shared" si="13"/>
        <v>1003540.33</v>
      </c>
      <c r="K19" s="57">
        <f t="shared" si="14"/>
        <v>0.58008111560693643</v>
      </c>
      <c r="L19" s="57">
        <f t="shared" si="15"/>
        <v>-0.87634253757225433</v>
      </c>
      <c r="M19" s="57">
        <f t="shared" si="16"/>
        <v>0.25975665317919089</v>
      </c>
      <c r="R19" s="53"/>
      <c r="S19" s="53"/>
      <c r="T19" s="53"/>
      <c r="U19" s="53"/>
      <c r="V19" s="53"/>
    </row>
    <row r="20" spans="1:22" s="51" customFormat="1" x14ac:dyDescent="0.2">
      <c r="B20" s="66" t="s">
        <v>70</v>
      </c>
      <c r="C20" s="51" t="s">
        <v>71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66" t="s">
        <v>72</v>
      </c>
      <c r="C21" s="51" t="s">
        <v>73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2"/>
        <v>0</v>
      </c>
      <c r="J21" s="56">
        <f t="shared" si="13"/>
        <v>0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74</v>
      </c>
      <c r="B22" s="74"/>
      <c r="C22" s="63"/>
      <c r="D22" s="64">
        <v>970273398</v>
      </c>
      <c r="E22" s="64">
        <v>970273398</v>
      </c>
      <c r="F22" s="64">
        <v>380254304.59000009</v>
      </c>
      <c r="G22" s="64">
        <v>529203341.38999999</v>
      </c>
      <c r="H22" s="64">
        <v>0</v>
      </c>
      <c r="I22" s="64">
        <f t="shared" si="12"/>
        <v>529203341.38999999</v>
      </c>
      <c r="J22" s="64">
        <f t="shared" si="13"/>
        <v>441070056.61000001</v>
      </c>
      <c r="K22" s="65">
        <f t="shared" si="14"/>
        <v>0.45458327263137027</v>
      </c>
      <c r="L22" s="65">
        <f t="shared" si="15"/>
        <v>-0.60809571263748063</v>
      </c>
      <c r="M22" s="65">
        <f t="shared" si="16"/>
        <v>0.63625018210588924</v>
      </c>
      <c r="R22" s="53"/>
      <c r="S22" s="53"/>
      <c r="T22" s="53"/>
      <c r="U22" s="53"/>
      <c r="V22" s="53"/>
    </row>
    <row r="23" spans="1:22" s="51" customFormat="1" x14ac:dyDescent="0.2">
      <c r="A23" s="51" t="s">
        <v>20</v>
      </c>
      <c r="B23" s="66" t="s">
        <v>21</v>
      </c>
      <c r="C23" s="51" t="s">
        <v>22</v>
      </c>
      <c r="D23" s="56">
        <v>15000000</v>
      </c>
      <c r="E23" s="56">
        <v>15000000</v>
      </c>
      <c r="F23" s="56">
        <v>1546311.13</v>
      </c>
      <c r="G23" s="56">
        <v>6549863.8399999999</v>
      </c>
      <c r="H23" s="56">
        <v>0</v>
      </c>
      <c r="I23" s="56">
        <f t="shared" si="12"/>
        <v>6549863.8399999999</v>
      </c>
      <c r="J23" s="56">
        <f t="shared" si="13"/>
        <v>8450136.1600000001</v>
      </c>
      <c r="K23" s="57">
        <f t="shared" si="14"/>
        <v>0.56334241066666668</v>
      </c>
      <c r="L23" s="57">
        <f t="shared" si="15"/>
        <v>-0.89691259133333345</v>
      </c>
      <c r="M23" s="57">
        <f t="shared" si="16"/>
        <v>0.30997276799999995</v>
      </c>
      <c r="R23" s="53"/>
      <c r="S23" s="53"/>
      <c r="T23" s="53"/>
      <c r="U23" s="53"/>
      <c r="V23" s="53"/>
    </row>
    <row r="24" spans="1:22" s="51" customFormat="1" x14ac:dyDescent="0.2">
      <c r="A24" s="63" t="s">
        <v>23</v>
      </c>
      <c r="B24" s="74"/>
      <c r="C24" s="63"/>
      <c r="D24" s="64">
        <v>15000000</v>
      </c>
      <c r="E24" s="64">
        <v>15000000</v>
      </c>
      <c r="F24" s="64">
        <v>1546311.13</v>
      </c>
      <c r="G24" s="64">
        <v>6549863.8399999999</v>
      </c>
      <c r="H24" s="64">
        <v>0</v>
      </c>
      <c r="I24" s="64">
        <f t="shared" ref="I24:I25" si="17">SUM(G24:H24)</f>
        <v>6549863.8399999999</v>
      </c>
      <c r="J24" s="64">
        <f t="shared" si="13"/>
        <v>8450136.1600000001</v>
      </c>
      <c r="K24" s="65">
        <f t="shared" si="14"/>
        <v>0.56334241066666668</v>
      </c>
      <c r="L24" s="65">
        <f t="shared" si="15"/>
        <v>-0.89691259133333345</v>
      </c>
      <c r="M24" s="65">
        <f t="shared" si="16"/>
        <v>0.30997276799999995</v>
      </c>
      <c r="R24" s="53"/>
      <c r="S24" s="53"/>
      <c r="T24" s="53"/>
      <c r="U24" s="53"/>
      <c r="V24" s="53"/>
    </row>
    <row r="25" spans="1:22" s="51" customFormat="1" x14ac:dyDescent="0.2">
      <c r="A25" s="51" t="s">
        <v>75</v>
      </c>
      <c r="B25" s="66" t="s">
        <v>76</v>
      </c>
      <c r="C25" s="51" t="s">
        <v>77</v>
      </c>
      <c r="D25" s="56">
        <v>669730614</v>
      </c>
      <c r="E25" s="56">
        <v>669730614</v>
      </c>
      <c r="F25" s="56">
        <v>63510158.100000001</v>
      </c>
      <c r="G25" s="56">
        <v>162135843.19999999</v>
      </c>
      <c r="H25" s="56">
        <v>0</v>
      </c>
      <c r="I25" s="56">
        <f t="shared" si="17"/>
        <v>162135843.19999999</v>
      </c>
      <c r="J25" s="56">
        <f t="shared" si="13"/>
        <v>507594770.80000001</v>
      </c>
      <c r="K25" s="57">
        <f t="shared" si="14"/>
        <v>0.75790886692242498</v>
      </c>
      <c r="L25" s="57">
        <f t="shared" si="15"/>
        <v>-0.90517059132076638</v>
      </c>
      <c r="M25" s="57">
        <f t="shared" si="16"/>
        <v>-0.27372660076727512</v>
      </c>
      <c r="R25" s="53"/>
      <c r="S25" s="53"/>
      <c r="T25" s="53"/>
      <c r="U25" s="53"/>
      <c r="V25" s="53"/>
    </row>
    <row r="26" spans="1:22" s="51" customFormat="1" x14ac:dyDescent="0.2">
      <c r="B26" s="66" t="s">
        <v>78</v>
      </c>
      <c r="C26" s="51" t="s">
        <v>79</v>
      </c>
      <c r="D26" s="56">
        <v>39838074</v>
      </c>
      <c r="E26" s="56">
        <v>39838074</v>
      </c>
      <c r="F26" s="56">
        <v>3324779</v>
      </c>
      <c r="G26" s="56">
        <v>13289400</v>
      </c>
      <c r="H26" s="56">
        <v>0</v>
      </c>
      <c r="I26" s="56">
        <f t="shared" ref="I26:I29" si="18">SUM(G26:H26)</f>
        <v>13289400</v>
      </c>
      <c r="J26" s="56">
        <f t="shared" ref="J26:J41" si="19">E26-I26</f>
        <v>26548674</v>
      </c>
      <c r="K26" s="57">
        <f t="shared" ref="K26:K41" si="20">IF(E26=0,"NA",J26/E26)</f>
        <v>0.66641459624780053</v>
      </c>
      <c r="L26" s="57">
        <f t="shared" ref="L26:L41" si="21">IF(E26=0,"NA",(  ( F26 - (E26/$L$6)) / (E26/$L$6)))</f>
        <v>-0.91654267723886451</v>
      </c>
      <c r="M26" s="57">
        <f t="shared" ref="M26:M41" si="22">IF(E26=0,"NA",(  ( G26 - ($M$6*(E26/12))) / ($M$6*(E26/12))))</f>
        <v>7.5621125659839879E-4</v>
      </c>
      <c r="R26" s="53"/>
      <c r="S26" s="53"/>
      <c r="T26" s="53"/>
      <c r="U26" s="53"/>
      <c r="V26" s="53"/>
    </row>
    <row r="27" spans="1:22" s="51" customFormat="1" x14ac:dyDescent="0.2">
      <c r="B27" s="66" t="s">
        <v>80</v>
      </c>
      <c r="C27" s="51" t="s">
        <v>81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8"/>
        <v>0</v>
      </c>
      <c r="J27" s="56">
        <f t="shared" si="19"/>
        <v>0</v>
      </c>
      <c r="K27" s="57" t="str">
        <f t="shared" si="20"/>
        <v>NA</v>
      </c>
      <c r="L27" s="57" t="str">
        <f t="shared" si="21"/>
        <v>NA</v>
      </c>
      <c r="M27" s="57" t="str">
        <f t="shared" si="22"/>
        <v>NA</v>
      </c>
      <c r="R27" s="53"/>
      <c r="S27" s="53"/>
      <c r="T27" s="53"/>
      <c r="U27" s="53"/>
      <c r="V27" s="53"/>
    </row>
    <row r="28" spans="1:22" s="51" customFormat="1" x14ac:dyDescent="0.2">
      <c r="B28" s="66" t="s">
        <v>82</v>
      </c>
      <c r="C28" s="51" t="s">
        <v>83</v>
      </c>
      <c r="D28" s="56">
        <v>17951797</v>
      </c>
      <c r="E28" s="56">
        <v>17951797</v>
      </c>
      <c r="F28" s="56">
        <v>1551506.1</v>
      </c>
      <c r="G28" s="56">
        <v>5544206.2000000002</v>
      </c>
      <c r="H28" s="56">
        <v>0</v>
      </c>
      <c r="I28" s="56">
        <f t="shared" si="18"/>
        <v>5544206.2000000002</v>
      </c>
      <c r="J28" s="56">
        <f t="shared" si="19"/>
        <v>12407590.800000001</v>
      </c>
      <c r="K28" s="57">
        <f t="shared" si="20"/>
        <v>0.6911614920779241</v>
      </c>
      <c r="L28" s="57">
        <f t="shared" si="21"/>
        <v>-0.91357377202961909</v>
      </c>
      <c r="M28" s="57">
        <f t="shared" si="22"/>
        <v>-7.3484476233771953E-2</v>
      </c>
      <c r="R28" s="53"/>
      <c r="S28" s="53"/>
      <c r="T28" s="53"/>
      <c r="U28" s="53"/>
      <c r="V28" s="53"/>
    </row>
    <row r="29" spans="1:22" s="51" customFormat="1" x14ac:dyDescent="0.2">
      <c r="B29" s="66" t="s">
        <v>84</v>
      </c>
      <c r="C29" s="51" t="s">
        <v>85</v>
      </c>
      <c r="D29" s="56">
        <v>-183008042</v>
      </c>
      <c r="E29" s="56">
        <v>-183008042</v>
      </c>
      <c r="F29" s="56">
        <v>-15250649</v>
      </c>
      <c r="G29" s="56">
        <v>-61002850</v>
      </c>
      <c r="H29" s="56">
        <v>0</v>
      </c>
      <c r="I29" s="56">
        <f t="shared" si="18"/>
        <v>-61002850</v>
      </c>
      <c r="J29" s="56">
        <f t="shared" si="19"/>
        <v>-122005192</v>
      </c>
      <c r="K29" s="57">
        <f t="shared" si="20"/>
        <v>0.66666574138856693</v>
      </c>
      <c r="L29" s="57">
        <f t="shared" si="21"/>
        <v>-0.91666678232642917</v>
      </c>
      <c r="M29" s="57">
        <f t="shared" si="22"/>
        <v>2.7758342991694902E-6</v>
      </c>
      <c r="R29" s="53"/>
      <c r="S29" s="53"/>
      <c r="T29" s="53"/>
      <c r="U29" s="53"/>
      <c r="V29" s="53"/>
    </row>
    <row r="30" spans="1:22" s="51" customFormat="1" x14ac:dyDescent="0.2">
      <c r="B30" s="66" t="s">
        <v>86</v>
      </c>
      <c r="C30" s="51" t="s">
        <v>87</v>
      </c>
      <c r="D30" s="56">
        <v>13212300</v>
      </c>
      <c r="E30" s="56">
        <v>13709859</v>
      </c>
      <c r="F30" s="56">
        <v>0</v>
      </c>
      <c r="G30" s="56">
        <v>2561212</v>
      </c>
      <c r="H30" s="56">
        <v>0</v>
      </c>
      <c r="I30" s="56">
        <f t="shared" ref="I30:I40" si="23">SUM(G30:H30)</f>
        <v>2561212</v>
      </c>
      <c r="J30" s="56">
        <f t="shared" si="19"/>
        <v>11148647</v>
      </c>
      <c r="K30" s="57">
        <f t="shared" si="20"/>
        <v>0.81318465784367289</v>
      </c>
      <c r="L30" s="57">
        <f t="shared" si="21"/>
        <v>-1</v>
      </c>
      <c r="M30" s="57">
        <f t="shared" si="22"/>
        <v>-0.43955397353101883</v>
      </c>
      <c r="R30" s="53"/>
      <c r="S30" s="53"/>
      <c r="T30" s="53"/>
      <c r="U30" s="53"/>
      <c r="V30" s="53"/>
    </row>
    <row r="31" spans="1:22" s="51" customFormat="1" x14ac:dyDescent="0.2">
      <c r="B31" s="66" t="s">
        <v>88</v>
      </c>
      <c r="C31" s="51" t="s">
        <v>89</v>
      </c>
      <c r="D31" s="56">
        <v>188000</v>
      </c>
      <c r="E31" s="56">
        <v>188000</v>
      </c>
      <c r="F31" s="56">
        <v>0</v>
      </c>
      <c r="G31" s="56">
        <v>0</v>
      </c>
      <c r="H31" s="56">
        <v>0</v>
      </c>
      <c r="I31" s="56">
        <f t="shared" ref="I31:I32" si="24">SUM(G31:H31)</f>
        <v>0</v>
      </c>
      <c r="J31" s="56">
        <f t="shared" si="19"/>
        <v>188000</v>
      </c>
      <c r="K31" s="57">
        <f t="shared" si="20"/>
        <v>1</v>
      </c>
      <c r="L31" s="57">
        <f t="shared" si="21"/>
        <v>-1</v>
      </c>
      <c r="M31" s="57">
        <f t="shared" si="22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90</v>
      </c>
      <c r="C32" s="51" t="s">
        <v>91</v>
      </c>
      <c r="D32" s="56">
        <v>1917413</v>
      </c>
      <c r="E32" s="56">
        <v>1917413</v>
      </c>
      <c r="F32" s="56">
        <v>0</v>
      </c>
      <c r="G32" s="56">
        <v>0</v>
      </c>
      <c r="H32" s="56">
        <v>0</v>
      </c>
      <c r="I32" s="56">
        <f t="shared" si="24"/>
        <v>0</v>
      </c>
      <c r="J32" s="56">
        <f t="shared" si="19"/>
        <v>1917413</v>
      </c>
      <c r="K32" s="57">
        <f t="shared" si="20"/>
        <v>1</v>
      </c>
      <c r="L32" s="57">
        <f t="shared" si="21"/>
        <v>-1</v>
      </c>
      <c r="M32" s="57">
        <f t="shared" si="22"/>
        <v>-1</v>
      </c>
      <c r="R32" s="53"/>
      <c r="S32" s="53"/>
      <c r="T32" s="53"/>
      <c r="U32" s="53"/>
      <c r="V32" s="53"/>
    </row>
    <row r="33" spans="1:25" s="51" customFormat="1" x14ac:dyDescent="0.2">
      <c r="B33" s="66" t="s">
        <v>92</v>
      </c>
      <c r="C33" s="51" t="s">
        <v>93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ref="I33:I34" si="25">SUM(G33:H33)</f>
        <v>0</v>
      </c>
      <c r="J33" s="56">
        <f t="shared" si="19"/>
        <v>0</v>
      </c>
      <c r="K33" s="57" t="str">
        <f t="shared" si="20"/>
        <v>NA</v>
      </c>
      <c r="L33" s="57" t="str">
        <f t="shared" si="21"/>
        <v>NA</v>
      </c>
      <c r="M33" s="57" t="str">
        <f t="shared" si="22"/>
        <v>NA</v>
      </c>
      <c r="R33" s="53"/>
      <c r="S33" s="53"/>
      <c r="T33" s="53"/>
      <c r="U33" s="53"/>
      <c r="V33" s="53"/>
    </row>
    <row r="34" spans="1:25" s="51" customFormat="1" x14ac:dyDescent="0.2">
      <c r="A34" s="63" t="s">
        <v>94</v>
      </c>
      <c r="B34" s="74"/>
      <c r="C34" s="63"/>
      <c r="D34" s="64">
        <v>559830156</v>
      </c>
      <c r="E34" s="64">
        <v>560327715</v>
      </c>
      <c r="F34" s="64">
        <v>53135794.200000003</v>
      </c>
      <c r="G34" s="64">
        <v>122527811.39999998</v>
      </c>
      <c r="H34" s="64">
        <v>0</v>
      </c>
      <c r="I34" s="64">
        <f t="shared" si="25"/>
        <v>122527811.39999998</v>
      </c>
      <c r="J34" s="64">
        <f t="shared" si="19"/>
        <v>437799903.60000002</v>
      </c>
      <c r="K34" s="65">
        <f t="shared" si="20"/>
        <v>0.78132830463329839</v>
      </c>
      <c r="L34" s="65">
        <f t="shared" si="21"/>
        <v>-0.90517014815160446</v>
      </c>
      <c r="M34" s="65">
        <f t="shared" si="22"/>
        <v>-0.34398491389989527</v>
      </c>
      <c r="R34" s="53"/>
      <c r="S34" s="53"/>
      <c r="T34" s="53"/>
      <c r="U34" s="53"/>
      <c r="V34" s="53"/>
    </row>
    <row r="35" spans="1:25" s="51" customFormat="1" x14ac:dyDescent="0.2">
      <c r="A35" s="51" t="s">
        <v>95</v>
      </c>
      <c r="B35" s="66" t="s">
        <v>96</v>
      </c>
      <c r="C35" s="51" t="s">
        <v>97</v>
      </c>
      <c r="D35" s="56">
        <v>0</v>
      </c>
      <c r="E35" s="56">
        <v>1650000</v>
      </c>
      <c r="F35" s="56">
        <v>0</v>
      </c>
      <c r="G35" s="56">
        <v>0</v>
      </c>
      <c r="H35" s="56">
        <v>0</v>
      </c>
      <c r="I35" s="56">
        <f t="shared" ref="I35:I38" si="26">SUM(G35:H35)</f>
        <v>0</v>
      </c>
      <c r="J35" s="56">
        <f t="shared" ref="J35:J39" si="27">E35-I35</f>
        <v>1650000</v>
      </c>
      <c r="K35" s="57">
        <f t="shared" ref="K35:K39" si="28">IF(E35=0,"NA",J35/E35)</f>
        <v>1</v>
      </c>
      <c r="L35" s="57">
        <f t="shared" ref="L35:L39" si="29">IF(E35=0,"NA",(  ( F35 - (E35/$L$6)) / (E35/$L$6)))</f>
        <v>-1</v>
      </c>
      <c r="M35" s="57">
        <f t="shared" ref="M35:M39" si="30">IF(E35=0,"NA",(  ( G35 - ($M$6*(E35/12))) / ($M$6*(E35/12))))</f>
        <v>-1</v>
      </c>
      <c r="R35" s="53"/>
      <c r="S35" s="53"/>
      <c r="T35" s="53"/>
      <c r="U35" s="53"/>
      <c r="V35" s="53"/>
    </row>
    <row r="36" spans="1:25" s="51" customFormat="1" x14ac:dyDescent="0.2">
      <c r="A36" s="63" t="s">
        <v>98</v>
      </c>
      <c r="B36" s="74"/>
      <c r="C36" s="63"/>
      <c r="D36" s="64">
        <v>0</v>
      </c>
      <c r="E36" s="64">
        <v>1650000</v>
      </c>
      <c r="F36" s="64">
        <v>0</v>
      </c>
      <c r="G36" s="64">
        <v>0</v>
      </c>
      <c r="H36" s="64">
        <v>0</v>
      </c>
      <c r="I36" s="64">
        <f t="shared" si="26"/>
        <v>0</v>
      </c>
      <c r="J36" s="64">
        <f t="shared" si="27"/>
        <v>1650000</v>
      </c>
      <c r="K36" s="65">
        <f t="shared" si="28"/>
        <v>1</v>
      </c>
      <c r="L36" s="65">
        <f t="shared" si="29"/>
        <v>-1</v>
      </c>
      <c r="M36" s="65">
        <f t="shared" si="30"/>
        <v>-1</v>
      </c>
      <c r="R36" s="53"/>
      <c r="S36" s="53"/>
      <c r="T36" s="53"/>
      <c r="U36" s="53"/>
      <c r="V36" s="53"/>
    </row>
    <row r="37" spans="1:25" s="51" customFormat="1" x14ac:dyDescent="0.2">
      <c r="A37" s="51" t="s">
        <v>24</v>
      </c>
      <c r="B37" s="66" t="s">
        <v>25</v>
      </c>
      <c r="C37" s="51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6"/>
        <v>0</v>
      </c>
      <c r="J37" s="56">
        <f t="shared" si="27"/>
        <v>0</v>
      </c>
      <c r="K37" s="57" t="str">
        <f t="shared" si="28"/>
        <v>NA</v>
      </c>
      <c r="L37" s="57" t="str">
        <f t="shared" si="29"/>
        <v>NA</v>
      </c>
      <c r="M37" s="57" t="str">
        <f t="shared" si="30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99</v>
      </c>
      <c r="C38" s="51" t="s">
        <v>100</v>
      </c>
      <c r="D38" s="56">
        <v>0</v>
      </c>
      <c r="E38" s="56">
        <v>0</v>
      </c>
      <c r="F38" s="56">
        <v>0</v>
      </c>
      <c r="G38" s="56">
        <v>99028.23</v>
      </c>
      <c r="H38" s="56">
        <v>0</v>
      </c>
      <c r="I38" s="56">
        <f t="shared" si="26"/>
        <v>99028.23</v>
      </c>
      <c r="J38" s="56">
        <f t="shared" si="27"/>
        <v>-99028.23</v>
      </c>
      <c r="K38" s="57" t="str">
        <f t="shared" si="28"/>
        <v>NA</v>
      </c>
      <c r="L38" s="57" t="str">
        <f t="shared" si="29"/>
        <v>NA</v>
      </c>
      <c r="M38" s="57" t="str">
        <f t="shared" si="30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101</v>
      </c>
      <c r="C39" s="51" t="s">
        <v>102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ref="I39" si="31">SUM(G39:H39)</f>
        <v>0</v>
      </c>
      <c r="J39" s="56">
        <f t="shared" si="27"/>
        <v>0</v>
      </c>
      <c r="K39" s="57" t="str">
        <f t="shared" si="28"/>
        <v>NA</v>
      </c>
      <c r="L39" s="57" t="str">
        <f t="shared" si="29"/>
        <v>NA</v>
      </c>
      <c r="M39" s="57" t="str">
        <f t="shared" si="30"/>
        <v>NA</v>
      </c>
      <c r="R39" s="53"/>
      <c r="S39" s="53"/>
      <c r="T39" s="53"/>
      <c r="U39" s="53"/>
      <c r="V39" s="53"/>
    </row>
    <row r="40" spans="1:25" s="51" customFormat="1" x14ac:dyDescent="0.2">
      <c r="B40" s="66" t="s">
        <v>103</v>
      </c>
      <c r="C40" s="51" t="s">
        <v>104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3"/>
        <v>0</v>
      </c>
      <c r="J40" s="56">
        <f t="shared" si="19"/>
        <v>0</v>
      </c>
      <c r="K40" s="57" t="str">
        <f t="shared" si="20"/>
        <v>NA</v>
      </c>
      <c r="L40" s="57" t="str">
        <f t="shared" si="21"/>
        <v>NA</v>
      </c>
      <c r="M40" s="57" t="str">
        <f t="shared" si="22"/>
        <v>NA</v>
      </c>
      <c r="R40" s="53"/>
      <c r="S40" s="53"/>
      <c r="T40" s="53"/>
      <c r="U40" s="53"/>
      <c r="V40" s="53"/>
    </row>
    <row r="41" spans="1:25" s="51" customFormat="1" x14ac:dyDescent="0.2">
      <c r="A41" s="63" t="s">
        <v>27</v>
      </c>
      <c r="B41" s="74"/>
      <c r="C41" s="63"/>
      <c r="D41" s="64">
        <v>0</v>
      </c>
      <c r="E41" s="64">
        <v>0</v>
      </c>
      <c r="F41" s="64">
        <v>0</v>
      </c>
      <c r="G41" s="64">
        <v>99028.23</v>
      </c>
      <c r="H41" s="64">
        <v>0</v>
      </c>
      <c r="I41" s="64">
        <f t="shared" ref="I41" si="32">SUM(G41:H41)</f>
        <v>99028.23</v>
      </c>
      <c r="J41" s="64">
        <f t="shared" si="19"/>
        <v>-99028.23</v>
      </c>
      <c r="K41" s="65" t="str">
        <f t="shared" si="20"/>
        <v>NA</v>
      </c>
      <c r="L41" s="65" t="str">
        <f t="shared" si="21"/>
        <v>NA</v>
      </c>
      <c r="M41" s="65" t="str">
        <f t="shared" si="22"/>
        <v>NA</v>
      </c>
      <c r="R41" s="53"/>
      <c r="S41" s="53"/>
      <c r="T41" s="53"/>
      <c r="U41" s="53"/>
      <c r="V41" s="53"/>
    </row>
    <row r="42" spans="1:25" s="17" customFormat="1" ht="12" customHeight="1" x14ac:dyDescent="0.2">
      <c r="B42" s="43"/>
      <c r="D42" s="18"/>
      <c r="E42" s="18"/>
      <c r="F42" s="18"/>
      <c r="G42" s="18"/>
      <c r="H42" s="18"/>
      <c r="I42" s="18"/>
      <c r="J42" s="18"/>
      <c r="K42" s="37"/>
      <c r="L42" s="37"/>
      <c r="M42" s="37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s="54" customFormat="1" ht="15.75" x14ac:dyDescent="0.25">
      <c r="A43" s="25" t="s">
        <v>12</v>
      </c>
      <c r="B43" s="32"/>
      <c r="C43" s="25"/>
      <c r="D43" s="6">
        <f>+D22+D24+D34+D36+D41</f>
        <v>1545103554</v>
      </c>
      <c r="E43" s="6">
        <f t="shared" ref="E43:J43" si="33">+E22+E24+E34+E36+E41</f>
        <v>1547251113</v>
      </c>
      <c r="F43" s="6">
        <f t="shared" si="33"/>
        <v>434936409.92000008</v>
      </c>
      <c r="G43" s="6">
        <f t="shared" si="33"/>
        <v>658380044.8599999</v>
      </c>
      <c r="H43" s="6">
        <f t="shared" si="33"/>
        <v>0</v>
      </c>
      <c r="I43" s="6">
        <f t="shared" si="33"/>
        <v>658380044.8599999</v>
      </c>
      <c r="J43" s="6">
        <f t="shared" si="33"/>
        <v>888871068.1400001</v>
      </c>
      <c r="K43" s="38">
        <f>IF(E43=0,"NA",J43/E43)</f>
        <v>0.57448403860996289</v>
      </c>
      <c r="L43" s="38">
        <f>IF(E43=0,"NA",(  ( F43 - (E43/12)) / (E43/12)))</f>
        <v>2.3732319693862136</v>
      </c>
      <c r="M43" s="38">
        <f>IF(E43=0,"NA",(  ( G43 - ($M$6*(E43/12))) / ($M$6*(E43/12))))</f>
        <v>0.27654788417011122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1" customFormat="1" x14ac:dyDescent="0.2">
      <c r="A45" s="51" t="s">
        <v>105</v>
      </c>
      <c r="B45" s="66" t="s">
        <v>106</v>
      </c>
      <c r="C45" s="51" t="s">
        <v>107</v>
      </c>
      <c r="D45" s="56">
        <v>447376792.34999818</v>
      </c>
      <c r="E45" s="56">
        <v>446819357.17999822</v>
      </c>
      <c r="F45" s="56">
        <v>46721889.269999906</v>
      </c>
      <c r="G45" s="56">
        <v>107069824.53999975</v>
      </c>
      <c r="H45" s="56">
        <v>0</v>
      </c>
      <c r="I45" s="56">
        <f t="shared" ref="I45" si="34">SUM(G45:H45)</f>
        <v>107069824.53999975</v>
      </c>
      <c r="J45" s="56">
        <f t="shared" ref="J45" si="35">E45-I45</f>
        <v>339749532.63999844</v>
      </c>
      <c r="K45" s="57">
        <f t="shared" ref="K45" si="36">IF(E45=0,"NA",J45/E45)</f>
        <v>0.76037335263237615</v>
      </c>
      <c r="L45" s="57">
        <f t="shared" ref="L45" si="37">IF(E45=0,"NA",(  ( F45 - (E45/$L$6)) / (E45/$L$6)))</f>
        <v>-0.89543450049954232</v>
      </c>
      <c r="M45" s="57">
        <f t="shared" ref="M45" si="38">IF(E45=0,"NA",(  ( G45 - ($M$6*(E45/12))) / ($M$6*(E45/12))))</f>
        <v>-0.28112005789712874</v>
      </c>
      <c r="R45" s="53"/>
      <c r="S45" s="53"/>
      <c r="T45" s="53"/>
      <c r="U45" s="53"/>
      <c r="V45" s="53"/>
    </row>
    <row r="46" spans="1:25" s="51" customFormat="1" x14ac:dyDescent="0.2">
      <c r="B46" s="66" t="s">
        <v>108</v>
      </c>
      <c r="C46" s="51" t="s">
        <v>109</v>
      </c>
      <c r="D46" s="56">
        <v>1885000</v>
      </c>
      <c r="E46" s="56">
        <v>1965000</v>
      </c>
      <c r="F46" s="56">
        <v>124677.81</v>
      </c>
      <c r="G46" s="56">
        <v>169659.22</v>
      </c>
      <c r="H46" s="56">
        <v>0</v>
      </c>
      <c r="I46" s="56">
        <f t="shared" ref="I46:I103" si="39">SUM(G46:H46)</f>
        <v>169659.22</v>
      </c>
      <c r="J46" s="56">
        <f t="shared" ref="J46:J103" si="40">E46-I46</f>
        <v>1795340.78</v>
      </c>
      <c r="K46" s="57">
        <f t="shared" ref="K46:K103" si="41">IF(E46=0,"NA",J46/E46)</f>
        <v>0.91365943002544525</v>
      </c>
      <c r="L46" s="57">
        <f t="shared" ref="L46:L103" si="42">IF(E46=0,"NA",(  ( F46 - (E46/$L$6)) / (E46/$L$6)))</f>
        <v>-0.93655073282442747</v>
      </c>
      <c r="M46" s="57">
        <f t="shared" ref="M46:M103" si="43">IF(E46=0,"NA",(  ( G46 - ($M$6*(E46/12))) / ($M$6*(E46/12))))</f>
        <v>-0.74097829007633587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109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9"/>
        <v>0</v>
      </c>
      <c r="J47" s="56">
        <f t="shared" si="40"/>
        <v>0</v>
      </c>
      <c r="K47" s="57" t="str">
        <f t="shared" si="41"/>
        <v>NA</v>
      </c>
      <c r="L47" s="57" t="str">
        <f t="shared" si="42"/>
        <v>NA</v>
      </c>
      <c r="M47" s="57" t="str">
        <f t="shared" si="43"/>
        <v>NA</v>
      </c>
      <c r="R47" s="53"/>
      <c r="S47" s="53"/>
      <c r="T47" s="53"/>
      <c r="U47" s="53"/>
      <c r="V47" s="53"/>
    </row>
    <row r="48" spans="1:25" s="51" customFormat="1" x14ac:dyDescent="0.2">
      <c r="B48" s="66" t="s">
        <v>111</v>
      </c>
      <c r="C48" s="51" t="s">
        <v>112</v>
      </c>
      <c r="D48" s="56">
        <v>930671.75</v>
      </c>
      <c r="E48" s="56">
        <v>515909</v>
      </c>
      <c r="F48" s="56">
        <v>0</v>
      </c>
      <c r="G48" s="56">
        <v>0</v>
      </c>
      <c r="H48" s="56">
        <v>0</v>
      </c>
      <c r="I48" s="56">
        <f t="shared" si="39"/>
        <v>0</v>
      </c>
      <c r="J48" s="56">
        <f t="shared" si="40"/>
        <v>515909</v>
      </c>
      <c r="K48" s="57">
        <f t="shared" si="41"/>
        <v>1</v>
      </c>
      <c r="L48" s="57">
        <f t="shared" si="42"/>
        <v>-1</v>
      </c>
      <c r="M48" s="57">
        <f t="shared" si="43"/>
        <v>-1</v>
      </c>
      <c r="R48" s="53"/>
      <c r="S48" s="53"/>
      <c r="T48" s="53"/>
      <c r="U48" s="53"/>
      <c r="V48" s="53"/>
    </row>
    <row r="49" spans="2:22" s="51" customFormat="1" x14ac:dyDescent="0.2">
      <c r="B49" s="66" t="s">
        <v>113</v>
      </c>
      <c r="C49" s="51" t="s">
        <v>114</v>
      </c>
      <c r="D49" s="56">
        <v>0</v>
      </c>
      <c r="E49" s="56">
        <v>95000</v>
      </c>
      <c r="F49" s="56">
        <v>43217.88</v>
      </c>
      <c r="G49" s="56">
        <v>50973.86</v>
      </c>
      <c r="H49" s="56">
        <v>0</v>
      </c>
      <c r="I49" s="56">
        <f t="shared" si="39"/>
        <v>50973.86</v>
      </c>
      <c r="J49" s="56">
        <f t="shared" si="40"/>
        <v>44026.14</v>
      </c>
      <c r="K49" s="57">
        <f t="shared" si="41"/>
        <v>0.46343305263157897</v>
      </c>
      <c r="L49" s="57">
        <f t="shared" si="42"/>
        <v>-0.5450749473684211</v>
      </c>
      <c r="M49" s="57">
        <f t="shared" si="43"/>
        <v>0.6097008421052631</v>
      </c>
      <c r="R49" s="53"/>
      <c r="S49" s="53"/>
      <c r="T49" s="53"/>
      <c r="U49" s="53"/>
      <c r="V49" s="53"/>
    </row>
    <row r="50" spans="2:22" s="51" customFormat="1" x14ac:dyDescent="0.2">
      <c r="B50" s="66" t="s">
        <v>115</v>
      </c>
      <c r="C50" s="51" t="s">
        <v>116</v>
      </c>
      <c r="D50" s="56">
        <v>0</v>
      </c>
      <c r="E50" s="56">
        <v>15911</v>
      </c>
      <c r="F50" s="56">
        <v>0</v>
      </c>
      <c r="G50" s="56">
        <v>1867.51</v>
      </c>
      <c r="H50" s="56">
        <v>0</v>
      </c>
      <c r="I50" s="56">
        <f t="shared" si="39"/>
        <v>1867.51</v>
      </c>
      <c r="J50" s="56">
        <f t="shared" si="40"/>
        <v>14043.49</v>
      </c>
      <c r="K50" s="57">
        <f t="shared" si="41"/>
        <v>0.88262774181383952</v>
      </c>
      <c r="L50" s="57">
        <f t="shared" si="42"/>
        <v>-1</v>
      </c>
      <c r="M50" s="57">
        <f t="shared" si="43"/>
        <v>-0.64788322544151844</v>
      </c>
      <c r="R50" s="53"/>
      <c r="S50" s="53"/>
      <c r="T50" s="53"/>
      <c r="U50" s="53"/>
      <c r="V50" s="53"/>
    </row>
    <row r="51" spans="2:22" s="51" customFormat="1" x14ac:dyDescent="0.2">
      <c r="B51" s="66" t="s">
        <v>117</v>
      </c>
      <c r="C51" s="51" t="s">
        <v>118</v>
      </c>
      <c r="D51" s="56">
        <v>44328950.24000001</v>
      </c>
      <c r="E51" s="56">
        <v>44315404.49000001</v>
      </c>
      <c r="F51" s="56">
        <v>3199906.1599999992</v>
      </c>
      <c r="G51" s="56">
        <v>7547045.6700000027</v>
      </c>
      <c r="H51" s="56">
        <v>0</v>
      </c>
      <c r="I51" s="56">
        <f t="shared" si="39"/>
        <v>7547045.6700000027</v>
      </c>
      <c r="J51" s="56">
        <f t="shared" si="40"/>
        <v>36768358.820000008</v>
      </c>
      <c r="K51" s="57">
        <f t="shared" si="41"/>
        <v>0.82969701491265802</v>
      </c>
      <c r="L51" s="57">
        <f t="shared" si="42"/>
        <v>-0.92779246411432237</v>
      </c>
      <c r="M51" s="57">
        <f t="shared" si="43"/>
        <v>-0.48909104473797382</v>
      </c>
      <c r="R51" s="53"/>
      <c r="S51" s="53"/>
      <c r="T51" s="53"/>
      <c r="U51" s="53"/>
      <c r="V51" s="53"/>
    </row>
    <row r="52" spans="2:22" s="51" customFormat="1" x14ac:dyDescent="0.2">
      <c r="B52" s="66" t="s">
        <v>119</v>
      </c>
      <c r="C52" s="51" t="s">
        <v>120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72" si="44">SUM(G52:H52)</f>
        <v>0</v>
      </c>
      <c r="J52" s="56">
        <f t="shared" ref="J52:J72" si="45">E52-I52</f>
        <v>0</v>
      </c>
      <c r="K52" s="57" t="str">
        <f t="shared" ref="K52:K72" si="46">IF(E52=0,"NA",J52/E52)</f>
        <v>NA</v>
      </c>
      <c r="L52" s="57" t="str">
        <f t="shared" ref="L52:L72" si="47">IF(E52=0,"NA",(  ( F52 - (E52/$L$6)) / (E52/$L$6)))</f>
        <v>NA</v>
      </c>
      <c r="M52" s="57" t="str">
        <f t="shared" ref="M52:M72" si="48">IF(E52=0,"NA",(  ( G52 - ($M$6*(E52/12))) / ($M$6*(E52/12))))</f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121</v>
      </c>
      <c r="C53" s="51" t="s">
        <v>122</v>
      </c>
      <c r="D53" s="56">
        <v>25017302.889999982</v>
      </c>
      <c r="E53" s="56">
        <v>25010840.249999981</v>
      </c>
      <c r="F53" s="56">
        <v>2332607.6999999997</v>
      </c>
      <c r="G53" s="56">
        <v>6520648.200000002</v>
      </c>
      <c r="H53" s="56">
        <v>0</v>
      </c>
      <c r="I53" s="56">
        <f t="shared" si="44"/>
        <v>6520648.200000002</v>
      </c>
      <c r="J53" s="56">
        <f t="shared" si="45"/>
        <v>18490192.049999978</v>
      </c>
      <c r="K53" s="57">
        <f t="shared" si="46"/>
        <v>0.73928711971202132</v>
      </c>
      <c r="L53" s="57">
        <f t="shared" si="47"/>
        <v>-0.90673613214574023</v>
      </c>
      <c r="M53" s="57">
        <f t="shared" si="48"/>
        <v>-0.21786135913606416</v>
      </c>
      <c r="R53" s="53"/>
      <c r="S53" s="53"/>
      <c r="T53" s="53"/>
      <c r="U53" s="53"/>
      <c r="V53" s="53"/>
    </row>
    <row r="54" spans="2:22" s="51" customFormat="1" x14ac:dyDescent="0.2">
      <c r="B54" s="66" t="s">
        <v>123</v>
      </c>
      <c r="C54" s="51" t="s">
        <v>124</v>
      </c>
      <c r="D54" s="56">
        <v>9227324.3199999984</v>
      </c>
      <c r="E54" s="56">
        <v>9227324.3199999984</v>
      </c>
      <c r="F54" s="56">
        <v>0</v>
      </c>
      <c r="G54" s="56">
        <v>0</v>
      </c>
      <c r="H54" s="56">
        <v>0</v>
      </c>
      <c r="I54" s="56">
        <f t="shared" si="44"/>
        <v>0</v>
      </c>
      <c r="J54" s="56">
        <f t="shared" si="45"/>
        <v>9227324.3199999984</v>
      </c>
      <c r="K54" s="57">
        <f t="shared" si="46"/>
        <v>1</v>
      </c>
      <c r="L54" s="57">
        <f t="shared" si="47"/>
        <v>-1</v>
      </c>
      <c r="M54" s="57">
        <f t="shared" si="48"/>
        <v>-1</v>
      </c>
      <c r="R54" s="53"/>
      <c r="S54" s="53"/>
      <c r="T54" s="53"/>
      <c r="U54" s="53"/>
      <c r="V54" s="53"/>
    </row>
    <row r="55" spans="2:22" s="51" customFormat="1" x14ac:dyDescent="0.2">
      <c r="B55" s="66" t="s">
        <v>125</v>
      </c>
      <c r="C55" s="51" t="s">
        <v>126</v>
      </c>
      <c r="D55" s="56">
        <v>0</v>
      </c>
      <c r="E55" s="56">
        <v>0</v>
      </c>
      <c r="F55" s="56">
        <v>30843.34</v>
      </c>
      <c r="G55" s="56">
        <v>63890.84</v>
      </c>
      <c r="H55" s="56">
        <v>0</v>
      </c>
      <c r="I55" s="56">
        <f t="shared" si="44"/>
        <v>63890.84</v>
      </c>
      <c r="J55" s="56">
        <f t="shared" si="45"/>
        <v>-63890.84</v>
      </c>
      <c r="K55" s="57" t="str">
        <f t="shared" si="46"/>
        <v>NA</v>
      </c>
      <c r="L55" s="57" t="str">
        <f t="shared" si="47"/>
        <v>NA</v>
      </c>
      <c r="M55" s="57" t="str">
        <f t="shared" si="48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127</v>
      </c>
      <c r="C56" s="51" t="s">
        <v>128</v>
      </c>
      <c r="D56" s="56">
        <v>83317</v>
      </c>
      <c r="E56" s="56">
        <v>83317</v>
      </c>
      <c r="F56" s="56">
        <v>0</v>
      </c>
      <c r="G56" s="56">
        <v>0</v>
      </c>
      <c r="H56" s="56">
        <v>0</v>
      </c>
      <c r="I56" s="56">
        <f t="shared" si="44"/>
        <v>0</v>
      </c>
      <c r="J56" s="56">
        <f t="shared" si="45"/>
        <v>83317</v>
      </c>
      <c r="K56" s="57">
        <f t="shared" si="46"/>
        <v>1</v>
      </c>
      <c r="L56" s="57">
        <f t="shared" si="47"/>
        <v>-1</v>
      </c>
      <c r="M56" s="57">
        <f t="shared" si="48"/>
        <v>-1</v>
      </c>
      <c r="R56" s="53"/>
      <c r="S56" s="53"/>
      <c r="T56" s="53"/>
      <c r="U56" s="53"/>
      <c r="V56" s="53"/>
    </row>
    <row r="57" spans="2:22" s="51" customFormat="1" x14ac:dyDescent="0.2">
      <c r="B57" s="66" t="s">
        <v>129</v>
      </c>
      <c r="C57" s="51" t="s">
        <v>130</v>
      </c>
      <c r="D57" s="56">
        <v>47283.68</v>
      </c>
      <c r="E57" s="56">
        <v>47283.68</v>
      </c>
      <c r="F57" s="56">
        <v>0</v>
      </c>
      <c r="G57" s="56">
        <v>0</v>
      </c>
      <c r="H57" s="56">
        <v>0</v>
      </c>
      <c r="I57" s="56">
        <f t="shared" si="44"/>
        <v>0</v>
      </c>
      <c r="J57" s="56">
        <f t="shared" si="45"/>
        <v>47283.68</v>
      </c>
      <c r="K57" s="57">
        <f t="shared" si="46"/>
        <v>1</v>
      </c>
      <c r="L57" s="57">
        <f t="shared" si="47"/>
        <v>-1</v>
      </c>
      <c r="M57" s="57">
        <f t="shared" si="48"/>
        <v>-1</v>
      </c>
      <c r="R57" s="53"/>
      <c r="S57" s="53"/>
      <c r="T57" s="53"/>
      <c r="U57" s="53"/>
      <c r="V57" s="53"/>
    </row>
    <row r="58" spans="2:22" s="51" customFormat="1" x14ac:dyDescent="0.2">
      <c r="B58" s="66" t="s">
        <v>131</v>
      </c>
      <c r="C58" s="51" t="s">
        <v>132</v>
      </c>
      <c r="D58" s="56">
        <v>9558767.5199999996</v>
      </c>
      <c r="E58" s="56">
        <v>9558767.5199999996</v>
      </c>
      <c r="F58" s="56">
        <v>600394.47999999986</v>
      </c>
      <c r="G58" s="56">
        <v>1401984.6400000001</v>
      </c>
      <c r="H58" s="56">
        <v>0</v>
      </c>
      <c r="I58" s="56">
        <f t="shared" si="44"/>
        <v>1401984.6400000001</v>
      </c>
      <c r="J58" s="56">
        <f t="shared" si="45"/>
        <v>8156782.879999999</v>
      </c>
      <c r="K58" s="57">
        <f t="shared" si="46"/>
        <v>0.85332997825644363</v>
      </c>
      <c r="L58" s="57">
        <f t="shared" si="47"/>
        <v>-0.93718913251695024</v>
      </c>
      <c r="M58" s="57">
        <f t="shared" si="48"/>
        <v>-0.5599899347693309</v>
      </c>
      <c r="R58" s="53"/>
      <c r="S58" s="53"/>
      <c r="T58" s="53"/>
      <c r="U58" s="53"/>
      <c r="V58" s="53"/>
    </row>
    <row r="59" spans="2:22" s="51" customFormat="1" x14ac:dyDescent="0.2">
      <c r="B59" s="66" t="s">
        <v>133</v>
      </c>
      <c r="C59" s="51" t="s">
        <v>134</v>
      </c>
      <c r="D59" s="56">
        <v>0</v>
      </c>
      <c r="E59" s="56">
        <v>0</v>
      </c>
      <c r="F59" s="56">
        <v>47489.799999999996</v>
      </c>
      <c r="G59" s="56">
        <v>102436.48999999999</v>
      </c>
      <c r="H59" s="56">
        <v>0</v>
      </c>
      <c r="I59" s="56">
        <f t="shared" si="44"/>
        <v>102436.48999999999</v>
      </c>
      <c r="J59" s="56">
        <f t="shared" si="45"/>
        <v>-102436.48999999999</v>
      </c>
      <c r="K59" s="57" t="str">
        <f t="shared" si="46"/>
        <v>NA</v>
      </c>
      <c r="L59" s="57" t="str">
        <f t="shared" si="47"/>
        <v>NA</v>
      </c>
      <c r="M59" s="57" t="str">
        <f t="shared" si="48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135</v>
      </c>
      <c r="C60" s="51" t="s">
        <v>136</v>
      </c>
      <c r="D60" s="56">
        <v>0</v>
      </c>
      <c r="E60" s="56">
        <v>0</v>
      </c>
      <c r="F60" s="56">
        <v>30561.19</v>
      </c>
      <c r="G60" s="56">
        <v>70392.66</v>
      </c>
      <c r="H60" s="56">
        <v>0</v>
      </c>
      <c r="I60" s="56">
        <f t="shared" si="44"/>
        <v>70392.66</v>
      </c>
      <c r="J60" s="56">
        <f t="shared" si="45"/>
        <v>-70392.66</v>
      </c>
      <c r="K60" s="57" t="str">
        <f t="shared" si="46"/>
        <v>NA</v>
      </c>
      <c r="L60" s="57" t="str">
        <f t="shared" si="47"/>
        <v>NA</v>
      </c>
      <c r="M60" s="57" t="str">
        <f t="shared" si="48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137</v>
      </c>
      <c r="C61" s="51" t="s">
        <v>138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44"/>
        <v>0</v>
      </c>
      <c r="J61" s="56">
        <f t="shared" si="45"/>
        <v>0</v>
      </c>
      <c r="K61" s="57" t="str">
        <f t="shared" si="46"/>
        <v>NA</v>
      </c>
      <c r="L61" s="57" t="str">
        <f t="shared" si="47"/>
        <v>NA</v>
      </c>
      <c r="M61" s="57" t="str">
        <f t="shared" si="48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139</v>
      </c>
      <c r="C62" s="51" t="s">
        <v>140</v>
      </c>
      <c r="D62" s="56">
        <v>7354915.3200000077</v>
      </c>
      <c r="E62" s="56">
        <v>7354915.3200000077</v>
      </c>
      <c r="F62" s="56">
        <v>0</v>
      </c>
      <c r="G62" s="56">
        <v>0</v>
      </c>
      <c r="H62" s="56">
        <v>0</v>
      </c>
      <c r="I62" s="56">
        <f t="shared" si="44"/>
        <v>0</v>
      </c>
      <c r="J62" s="56">
        <f t="shared" si="45"/>
        <v>7354915.3200000077</v>
      </c>
      <c r="K62" s="57">
        <f t="shared" si="46"/>
        <v>1</v>
      </c>
      <c r="L62" s="57">
        <f t="shared" si="47"/>
        <v>-1</v>
      </c>
      <c r="M62" s="57">
        <f t="shared" si="48"/>
        <v>-1</v>
      </c>
      <c r="R62" s="53"/>
      <c r="S62" s="53"/>
      <c r="T62" s="53"/>
      <c r="U62" s="53"/>
      <c r="V62" s="53"/>
    </row>
    <row r="63" spans="2:22" s="51" customFormat="1" x14ac:dyDescent="0.2">
      <c r="B63" s="66" t="s">
        <v>141</v>
      </c>
      <c r="C63" s="51" t="s">
        <v>142</v>
      </c>
      <c r="D63" s="56">
        <v>-12107184.460000001</v>
      </c>
      <c r="E63" s="56">
        <v>-12039684.460000001</v>
      </c>
      <c r="F63" s="56">
        <v>7894.75</v>
      </c>
      <c r="G63" s="56">
        <v>13929.75</v>
      </c>
      <c r="H63" s="56">
        <v>0</v>
      </c>
      <c r="I63" s="56">
        <f t="shared" si="44"/>
        <v>13929.75</v>
      </c>
      <c r="J63" s="56">
        <f t="shared" si="45"/>
        <v>-12053614.210000001</v>
      </c>
      <c r="K63" s="57">
        <f t="shared" si="46"/>
        <v>1.0011569863019483</v>
      </c>
      <c r="L63" s="57">
        <f t="shared" si="47"/>
        <v>-1.0006557273179566</v>
      </c>
      <c r="M63" s="57">
        <f t="shared" si="48"/>
        <v>-1.003470958905845</v>
      </c>
      <c r="R63" s="53"/>
      <c r="S63" s="53"/>
      <c r="T63" s="53"/>
      <c r="U63" s="53"/>
      <c r="V63" s="53"/>
    </row>
    <row r="64" spans="2:22" s="51" customFormat="1" x14ac:dyDescent="0.2">
      <c r="B64" s="66" t="s">
        <v>143</v>
      </c>
      <c r="C64" s="51" t="s">
        <v>144</v>
      </c>
      <c r="D64" s="56">
        <v>101793</v>
      </c>
      <c r="E64" s="56">
        <v>101793</v>
      </c>
      <c r="F64" s="56">
        <v>0</v>
      </c>
      <c r="G64" s="56">
        <v>2397.5</v>
      </c>
      <c r="H64" s="56">
        <v>0</v>
      </c>
      <c r="I64" s="56">
        <f t="shared" si="44"/>
        <v>2397.5</v>
      </c>
      <c r="J64" s="56">
        <f t="shared" si="45"/>
        <v>99395.5</v>
      </c>
      <c r="K64" s="57">
        <f t="shared" si="46"/>
        <v>0.97644729991256762</v>
      </c>
      <c r="L64" s="57">
        <f t="shared" si="47"/>
        <v>-1</v>
      </c>
      <c r="M64" s="57">
        <f t="shared" si="48"/>
        <v>-0.92934189973770298</v>
      </c>
      <c r="R64" s="53"/>
      <c r="S64" s="53"/>
      <c r="T64" s="53"/>
      <c r="U64" s="53"/>
      <c r="V64" s="53"/>
    </row>
    <row r="65" spans="2:22" s="51" customFormat="1" x14ac:dyDescent="0.2">
      <c r="B65" s="66" t="s">
        <v>145</v>
      </c>
      <c r="C65" s="51" t="s">
        <v>146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44"/>
        <v>0</v>
      </c>
      <c r="J65" s="56">
        <f t="shared" si="45"/>
        <v>0</v>
      </c>
      <c r="K65" s="57" t="str">
        <f t="shared" si="46"/>
        <v>NA</v>
      </c>
      <c r="L65" s="57" t="str">
        <f t="shared" si="47"/>
        <v>NA</v>
      </c>
      <c r="M65" s="57" t="str">
        <f t="shared" si="48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147</v>
      </c>
      <c r="C66" s="51" t="s">
        <v>148</v>
      </c>
      <c r="D66" s="56">
        <v>114666435</v>
      </c>
      <c r="E66" s="56">
        <v>114632156.45999999</v>
      </c>
      <c r="F66" s="56">
        <v>9089058.4000000022</v>
      </c>
      <c r="G66" s="56">
        <v>18284589.120000001</v>
      </c>
      <c r="H66" s="56">
        <v>0</v>
      </c>
      <c r="I66" s="56">
        <f t="shared" si="44"/>
        <v>18284589.120000001</v>
      </c>
      <c r="J66" s="56">
        <f t="shared" si="45"/>
        <v>96347567.339999989</v>
      </c>
      <c r="K66" s="57">
        <f t="shared" si="46"/>
        <v>0.84049336866152147</v>
      </c>
      <c r="L66" s="57">
        <f t="shared" si="47"/>
        <v>-0.92071109293689712</v>
      </c>
      <c r="M66" s="57">
        <f t="shared" si="48"/>
        <v>-0.52148010598456462</v>
      </c>
      <c r="R66" s="53"/>
      <c r="S66" s="53"/>
      <c r="T66" s="53"/>
      <c r="U66" s="53"/>
      <c r="V66" s="53"/>
    </row>
    <row r="67" spans="2:22" s="51" customFormat="1" x14ac:dyDescent="0.2">
      <c r="B67" s="66" t="s">
        <v>149</v>
      </c>
      <c r="C67" s="51" t="s">
        <v>150</v>
      </c>
      <c r="D67" s="56">
        <v>0</v>
      </c>
      <c r="E67" s="56">
        <v>0</v>
      </c>
      <c r="F67" s="56">
        <v>706111.86000000034</v>
      </c>
      <c r="G67" s="56">
        <v>1712852.7800000003</v>
      </c>
      <c r="H67" s="56">
        <v>0</v>
      </c>
      <c r="I67" s="56">
        <f t="shared" si="44"/>
        <v>1712852.7800000003</v>
      </c>
      <c r="J67" s="56">
        <f t="shared" si="45"/>
        <v>-1712852.7800000003</v>
      </c>
      <c r="K67" s="57" t="str">
        <f t="shared" si="46"/>
        <v>NA</v>
      </c>
      <c r="L67" s="57" t="str">
        <f t="shared" si="47"/>
        <v>NA</v>
      </c>
      <c r="M67" s="57" t="str">
        <f t="shared" si="48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151</v>
      </c>
      <c r="C68" s="51" t="s">
        <v>152</v>
      </c>
      <c r="D68" s="56">
        <v>109111522.10000002</v>
      </c>
      <c r="E68" s="56">
        <v>109176598.18000002</v>
      </c>
      <c r="F68" s="56">
        <v>9034833.4200000241</v>
      </c>
      <c r="G68" s="56">
        <v>18522408.380000036</v>
      </c>
      <c r="H68" s="56">
        <v>0</v>
      </c>
      <c r="I68" s="56">
        <f t="shared" si="44"/>
        <v>18522408.380000036</v>
      </c>
      <c r="J68" s="56">
        <f t="shared" si="45"/>
        <v>90654189.799999982</v>
      </c>
      <c r="K68" s="57">
        <f t="shared" si="46"/>
        <v>0.83034451806730547</v>
      </c>
      <c r="L68" s="57">
        <f t="shared" si="47"/>
        <v>-0.91724569577535053</v>
      </c>
      <c r="M68" s="57">
        <f t="shared" si="48"/>
        <v>-0.49103355420191658</v>
      </c>
      <c r="R68" s="53"/>
      <c r="S68" s="53"/>
      <c r="T68" s="53"/>
      <c r="U68" s="53"/>
      <c r="V68" s="53"/>
    </row>
    <row r="69" spans="2:22" s="51" customFormat="1" x14ac:dyDescent="0.2">
      <c r="B69" s="66" t="s">
        <v>153</v>
      </c>
      <c r="C69" s="51" t="s">
        <v>154</v>
      </c>
      <c r="D69" s="56">
        <v>0</v>
      </c>
      <c r="E69" s="56">
        <v>0</v>
      </c>
      <c r="F69" s="56">
        <v>3513.24</v>
      </c>
      <c r="G69" s="56">
        <v>6990.17</v>
      </c>
      <c r="H69" s="56">
        <v>0</v>
      </c>
      <c r="I69" s="56">
        <f t="shared" si="44"/>
        <v>6990.17</v>
      </c>
      <c r="J69" s="56">
        <f t="shared" si="45"/>
        <v>-6990.17</v>
      </c>
      <c r="K69" s="57" t="str">
        <f t="shared" si="46"/>
        <v>NA</v>
      </c>
      <c r="L69" s="57" t="str">
        <f t="shared" si="47"/>
        <v>NA</v>
      </c>
      <c r="M69" s="57" t="str">
        <f t="shared" si="48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155</v>
      </c>
      <c r="C70" s="51" t="s">
        <v>156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44"/>
        <v>0</v>
      </c>
      <c r="J70" s="56">
        <f t="shared" si="45"/>
        <v>0</v>
      </c>
      <c r="K70" s="57" t="str">
        <f t="shared" si="46"/>
        <v>NA</v>
      </c>
      <c r="L70" s="57" t="str">
        <f t="shared" si="47"/>
        <v>NA</v>
      </c>
      <c r="M70" s="57" t="str">
        <f t="shared" si="48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157</v>
      </c>
      <c r="C71" s="51" t="s">
        <v>158</v>
      </c>
      <c r="D71" s="56">
        <v>8500000</v>
      </c>
      <c r="E71" s="56">
        <v>8500000</v>
      </c>
      <c r="F71" s="56">
        <v>-109964.7</v>
      </c>
      <c r="G71" s="56">
        <v>1677742.84</v>
      </c>
      <c r="H71" s="56">
        <v>0</v>
      </c>
      <c r="I71" s="56">
        <f t="shared" si="44"/>
        <v>1677742.84</v>
      </c>
      <c r="J71" s="56">
        <f t="shared" si="45"/>
        <v>6822257.1600000001</v>
      </c>
      <c r="K71" s="57">
        <f t="shared" si="46"/>
        <v>0.80261848941176472</v>
      </c>
      <c r="L71" s="57">
        <f t="shared" si="47"/>
        <v>-1.0129370235294117</v>
      </c>
      <c r="M71" s="57">
        <f t="shared" si="48"/>
        <v>-0.40785546823529412</v>
      </c>
      <c r="R71" s="53"/>
      <c r="S71" s="53"/>
      <c r="T71" s="53"/>
      <c r="U71" s="53"/>
      <c r="V71" s="53"/>
    </row>
    <row r="72" spans="2:22" s="51" customFormat="1" x14ac:dyDescent="0.2">
      <c r="B72" s="66" t="s">
        <v>159</v>
      </c>
      <c r="C72" s="51" t="s">
        <v>160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44"/>
        <v>0</v>
      </c>
      <c r="J72" s="56">
        <f t="shared" si="45"/>
        <v>0</v>
      </c>
      <c r="K72" s="57" t="str">
        <f t="shared" si="46"/>
        <v>NA</v>
      </c>
      <c r="L72" s="57" t="str">
        <f t="shared" si="47"/>
        <v>NA</v>
      </c>
      <c r="M72" s="57" t="str">
        <f t="shared" si="48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161</v>
      </c>
      <c r="C73" s="51" t="s">
        <v>162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9"/>
        <v>0</v>
      </c>
      <c r="J73" s="56">
        <f t="shared" si="40"/>
        <v>0</v>
      </c>
      <c r="K73" s="57" t="str">
        <f t="shared" si="41"/>
        <v>NA</v>
      </c>
      <c r="L73" s="57" t="str">
        <f t="shared" si="42"/>
        <v>NA</v>
      </c>
      <c r="M73" s="57" t="str">
        <f t="shared" si="43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163</v>
      </c>
      <c r="C74" s="51" t="s">
        <v>164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9"/>
        <v>0</v>
      </c>
      <c r="J74" s="56">
        <f t="shared" si="40"/>
        <v>0</v>
      </c>
      <c r="K74" s="57" t="str">
        <f t="shared" si="41"/>
        <v>NA</v>
      </c>
      <c r="L74" s="57" t="str">
        <f t="shared" si="42"/>
        <v>NA</v>
      </c>
      <c r="M74" s="57" t="str">
        <f t="shared" si="43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165</v>
      </c>
      <c r="C75" s="51" t="s">
        <v>166</v>
      </c>
      <c r="D75" s="56">
        <v>0</v>
      </c>
      <c r="E75" s="56">
        <v>0</v>
      </c>
      <c r="F75" s="56">
        <v>2838.1700000000005</v>
      </c>
      <c r="G75" s="56">
        <v>8321.6300000000028</v>
      </c>
      <c r="H75" s="56">
        <v>0</v>
      </c>
      <c r="I75" s="56">
        <f t="shared" si="39"/>
        <v>8321.6300000000028</v>
      </c>
      <c r="J75" s="56">
        <f t="shared" si="40"/>
        <v>-8321.6300000000028</v>
      </c>
      <c r="K75" s="57" t="str">
        <f t="shared" si="41"/>
        <v>NA</v>
      </c>
      <c r="L75" s="57" t="str">
        <f t="shared" si="42"/>
        <v>NA</v>
      </c>
      <c r="M75" s="57" t="str">
        <f t="shared" si="43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167</v>
      </c>
      <c r="C76" s="51" t="s">
        <v>168</v>
      </c>
      <c r="D76" s="56">
        <v>19675370.799999971</v>
      </c>
      <c r="E76" s="56">
        <v>19598743.329999972</v>
      </c>
      <c r="F76" s="56">
        <v>569875.22</v>
      </c>
      <c r="G76" s="56">
        <v>1156813.8400000005</v>
      </c>
      <c r="H76" s="56">
        <v>0</v>
      </c>
      <c r="I76" s="56">
        <f t="shared" si="39"/>
        <v>1156813.8400000005</v>
      </c>
      <c r="J76" s="56">
        <f t="shared" si="40"/>
        <v>18441929.489999972</v>
      </c>
      <c r="K76" s="57">
        <f t="shared" si="41"/>
        <v>0.94097510128472095</v>
      </c>
      <c r="L76" s="57">
        <f t="shared" si="42"/>
        <v>-0.97092286936950256</v>
      </c>
      <c r="M76" s="57">
        <f t="shared" si="43"/>
        <v>-0.82292530385416263</v>
      </c>
      <c r="R76" s="53"/>
      <c r="S76" s="53"/>
      <c r="T76" s="53"/>
      <c r="U76" s="53"/>
      <c r="V76" s="53"/>
    </row>
    <row r="77" spans="2:22" s="51" customFormat="1" x14ac:dyDescent="0.2">
      <c r="B77" s="66" t="s">
        <v>169</v>
      </c>
      <c r="C77" s="51" t="s">
        <v>170</v>
      </c>
      <c r="D77" s="56">
        <v>4223439.3</v>
      </c>
      <c r="E77" s="56">
        <v>5561162.5999999996</v>
      </c>
      <c r="F77" s="56">
        <v>136655.04999999999</v>
      </c>
      <c r="G77" s="56">
        <v>198855.8</v>
      </c>
      <c r="H77" s="56">
        <v>1378516</v>
      </c>
      <c r="I77" s="56">
        <f t="shared" si="39"/>
        <v>1577371.8</v>
      </c>
      <c r="J77" s="56">
        <f t="shared" si="40"/>
        <v>3983790.8</v>
      </c>
      <c r="K77" s="57">
        <f t="shared" si="41"/>
        <v>0.71635934543615032</v>
      </c>
      <c r="L77" s="57">
        <f t="shared" si="42"/>
        <v>-0.97542689185171461</v>
      </c>
      <c r="M77" s="57">
        <f t="shared" si="43"/>
        <v>-0.8927261360780927</v>
      </c>
      <c r="R77" s="53"/>
      <c r="S77" s="53"/>
      <c r="T77" s="53"/>
      <c r="U77" s="53"/>
      <c r="V77" s="53"/>
    </row>
    <row r="78" spans="2:22" s="51" customFormat="1" x14ac:dyDescent="0.2">
      <c r="B78" s="66" t="s">
        <v>171</v>
      </c>
      <c r="C78" s="51" t="s">
        <v>172</v>
      </c>
      <c r="D78" s="56">
        <v>1530558</v>
      </c>
      <c r="E78" s="56">
        <v>1567058</v>
      </c>
      <c r="F78" s="56">
        <v>-4021.75</v>
      </c>
      <c r="G78" s="56">
        <v>1420134.5</v>
      </c>
      <c r="H78" s="56">
        <v>81233.61</v>
      </c>
      <c r="I78" s="56">
        <f t="shared" si="39"/>
        <v>1501368.11</v>
      </c>
      <c r="J78" s="56">
        <f t="shared" si="40"/>
        <v>65689.889999999898</v>
      </c>
      <c r="K78" s="57">
        <f t="shared" si="41"/>
        <v>4.1919246128732886E-2</v>
      </c>
      <c r="L78" s="57">
        <f t="shared" si="42"/>
        <v>-1.0025664334057833</v>
      </c>
      <c r="M78" s="57">
        <f t="shared" si="43"/>
        <v>1.7187273859678454</v>
      </c>
      <c r="R78" s="53"/>
      <c r="S78" s="53"/>
      <c r="T78" s="53"/>
      <c r="U78" s="53"/>
      <c r="V78" s="53"/>
    </row>
    <row r="79" spans="2:22" s="51" customFormat="1" x14ac:dyDescent="0.2">
      <c r="B79" s="66" t="s">
        <v>173</v>
      </c>
      <c r="C79" s="51" t="s">
        <v>174</v>
      </c>
      <c r="D79" s="56">
        <v>0</v>
      </c>
      <c r="E79" s="56">
        <v>10000</v>
      </c>
      <c r="F79" s="56">
        <v>2317.96</v>
      </c>
      <c r="G79" s="56">
        <v>2317.96</v>
      </c>
      <c r="H79" s="56">
        <v>0.4</v>
      </c>
      <c r="I79" s="56">
        <f t="shared" si="39"/>
        <v>2318.36</v>
      </c>
      <c r="J79" s="56">
        <f t="shared" si="40"/>
        <v>7681.6399999999994</v>
      </c>
      <c r="K79" s="57">
        <f t="shared" si="41"/>
        <v>0.76816399999999996</v>
      </c>
      <c r="L79" s="57">
        <f t="shared" si="42"/>
        <v>-0.768204</v>
      </c>
      <c r="M79" s="57">
        <f t="shared" si="43"/>
        <v>-0.30461199999999999</v>
      </c>
      <c r="R79" s="53"/>
      <c r="S79" s="53"/>
      <c r="T79" s="53"/>
      <c r="U79" s="53"/>
      <c r="V79" s="53"/>
    </row>
    <row r="80" spans="2:22" s="51" customFormat="1" x14ac:dyDescent="0.2">
      <c r="B80" s="66" t="s">
        <v>175</v>
      </c>
      <c r="C80" s="51" t="s">
        <v>176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9"/>
        <v>0</v>
      </c>
      <c r="J80" s="56">
        <f t="shared" si="40"/>
        <v>0</v>
      </c>
      <c r="K80" s="57" t="str">
        <f t="shared" si="41"/>
        <v>NA</v>
      </c>
      <c r="L80" s="57" t="str">
        <f t="shared" si="42"/>
        <v>NA</v>
      </c>
      <c r="M80" s="57" t="str">
        <f t="shared" si="43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177</v>
      </c>
      <c r="C81" s="51" t="s">
        <v>178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9"/>
        <v>0</v>
      </c>
      <c r="J81" s="56">
        <f t="shared" si="40"/>
        <v>0</v>
      </c>
      <c r="K81" s="57" t="str">
        <f t="shared" si="41"/>
        <v>NA</v>
      </c>
      <c r="L81" s="57" t="str">
        <f t="shared" si="42"/>
        <v>NA</v>
      </c>
      <c r="M81" s="57" t="str">
        <f t="shared" si="43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179</v>
      </c>
      <c r="C82" s="51" t="s">
        <v>180</v>
      </c>
      <c r="D82" s="56">
        <v>1097700</v>
      </c>
      <c r="E82" s="56">
        <v>1099770</v>
      </c>
      <c r="F82" s="56">
        <v>368445.67</v>
      </c>
      <c r="G82" s="56">
        <v>1818034.57</v>
      </c>
      <c r="H82" s="56">
        <v>733416.57</v>
      </c>
      <c r="I82" s="56">
        <f t="shared" si="39"/>
        <v>2551451.14</v>
      </c>
      <c r="J82" s="56">
        <f t="shared" si="40"/>
        <v>-1451681.1400000001</v>
      </c>
      <c r="K82" s="57">
        <f t="shared" si="41"/>
        <v>-1.3199861243714597</v>
      </c>
      <c r="L82" s="57">
        <f t="shared" si="42"/>
        <v>-0.6649793411349646</v>
      </c>
      <c r="M82" s="57">
        <f t="shared" si="43"/>
        <v>3.959313047273521</v>
      </c>
      <c r="R82" s="53"/>
      <c r="S82" s="53"/>
      <c r="T82" s="53"/>
      <c r="U82" s="53"/>
      <c r="V82" s="53"/>
    </row>
    <row r="83" spans="2:22" s="51" customFormat="1" x14ac:dyDescent="0.2">
      <c r="B83" s="66" t="s">
        <v>181</v>
      </c>
      <c r="C83" s="51" t="s">
        <v>182</v>
      </c>
      <c r="D83" s="56">
        <v>36200</v>
      </c>
      <c r="E83" s="56">
        <v>110200</v>
      </c>
      <c r="F83" s="56">
        <v>59931</v>
      </c>
      <c r="G83" s="56">
        <v>79917</v>
      </c>
      <c r="H83" s="56">
        <v>69</v>
      </c>
      <c r="I83" s="56">
        <f t="shared" si="39"/>
        <v>79986</v>
      </c>
      <c r="J83" s="56">
        <f t="shared" si="40"/>
        <v>30214</v>
      </c>
      <c r="K83" s="57">
        <f t="shared" si="41"/>
        <v>0.27417422867513613</v>
      </c>
      <c r="L83" s="57">
        <f t="shared" si="42"/>
        <v>-0.45616152450090747</v>
      </c>
      <c r="M83" s="57">
        <f t="shared" si="43"/>
        <v>1.1755989110707803</v>
      </c>
      <c r="R83" s="53"/>
      <c r="S83" s="53"/>
      <c r="T83" s="53"/>
      <c r="U83" s="53"/>
      <c r="V83" s="53"/>
    </row>
    <row r="84" spans="2:22" s="51" customFormat="1" x14ac:dyDescent="0.2">
      <c r="B84" s="66" t="s">
        <v>183</v>
      </c>
      <c r="C84" s="51" t="s">
        <v>184</v>
      </c>
      <c r="D84" s="56">
        <v>85863</v>
      </c>
      <c r="E84" s="56">
        <v>85863</v>
      </c>
      <c r="F84" s="56">
        <v>0</v>
      </c>
      <c r="G84" s="56">
        <v>827.6</v>
      </c>
      <c r="H84" s="56">
        <v>0</v>
      </c>
      <c r="I84" s="56">
        <f t="shared" si="39"/>
        <v>827.6</v>
      </c>
      <c r="J84" s="56">
        <f t="shared" si="40"/>
        <v>85035.4</v>
      </c>
      <c r="K84" s="57">
        <f t="shared" si="41"/>
        <v>0.99036138965561415</v>
      </c>
      <c r="L84" s="57">
        <f t="shared" si="42"/>
        <v>-1</v>
      </c>
      <c r="M84" s="57">
        <f t="shared" si="43"/>
        <v>-0.97108416896684258</v>
      </c>
      <c r="R84" s="53"/>
      <c r="S84" s="53"/>
      <c r="T84" s="53"/>
      <c r="U84" s="53"/>
      <c r="V84" s="53"/>
    </row>
    <row r="85" spans="2:22" s="51" customFormat="1" x14ac:dyDescent="0.2">
      <c r="B85" s="66" t="s">
        <v>185</v>
      </c>
      <c r="C85" s="51" t="s">
        <v>186</v>
      </c>
      <c r="D85" s="56">
        <v>0</v>
      </c>
      <c r="E85" s="56">
        <v>6000</v>
      </c>
      <c r="F85" s="56">
        <v>4870.75</v>
      </c>
      <c r="G85" s="56">
        <v>4870.75</v>
      </c>
      <c r="H85" s="56">
        <v>0</v>
      </c>
      <c r="I85" s="56">
        <f t="shared" si="39"/>
        <v>4870.75</v>
      </c>
      <c r="J85" s="56">
        <f t="shared" si="40"/>
        <v>1129.25</v>
      </c>
      <c r="K85" s="57">
        <f t="shared" si="41"/>
        <v>0.18820833333333334</v>
      </c>
      <c r="L85" s="57">
        <f t="shared" si="42"/>
        <v>-0.18820833333333334</v>
      </c>
      <c r="M85" s="57">
        <f t="shared" si="43"/>
        <v>1.4353750000000001</v>
      </c>
      <c r="R85" s="53"/>
      <c r="S85" s="53"/>
      <c r="T85" s="53"/>
      <c r="U85" s="53"/>
      <c r="V85" s="53"/>
    </row>
    <row r="86" spans="2:22" s="51" customFormat="1" x14ac:dyDescent="0.2">
      <c r="B86" s="66" t="s">
        <v>187</v>
      </c>
      <c r="C86" s="51" t="s">
        <v>188</v>
      </c>
      <c r="D86" s="56">
        <v>43850</v>
      </c>
      <c r="E86" s="56">
        <v>29218.05</v>
      </c>
      <c r="F86" s="56">
        <v>0</v>
      </c>
      <c r="G86" s="56">
        <v>271.3</v>
      </c>
      <c r="H86" s="56">
        <v>0</v>
      </c>
      <c r="I86" s="56">
        <f t="shared" si="39"/>
        <v>271.3</v>
      </c>
      <c r="J86" s="56">
        <f t="shared" si="40"/>
        <v>28946.75</v>
      </c>
      <c r="K86" s="57">
        <f t="shared" si="41"/>
        <v>0.99071464385884755</v>
      </c>
      <c r="L86" s="57">
        <f t="shared" si="42"/>
        <v>-1</v>
      </c>
      <c r="M86" s="57">
        <f t="shared" si="43"/>
        <v>-0.97214393157654266</v>
      </c>
      <c r="R86" s="53"/>
      <c r="S86" s="53"/>
      <c r="T86" s="53"/>
      <c r="U86" s="53"/>
      <c r="V86" s="53"/>
    </row>
    <row r="87" spans="2:22" s="51" customFormat="1" x14ac:dyDescent="0.2">
      <c r="B87" s="66" t="s">
        <v>189</v>
      </c>
      <c r="C87" s="51" t="s">
        <v>190</v>
      </c>
      <c r="D87" s="56">
        <v>1530380</v>
      </c>
      <c r="E87" s="56">
        <v>2107743.5599999996</v>
      </c>
      <c r="F87" s="56">
        <v>383777.4</v>
      </c>
      <c r="G87" s="56">
        <v>433894.97</v>
      </c>
      <c r="H87" s="56">
        <v>811529.97000000009</v>
      </c>
      <c r="I87" s="56">
        <f t="shared" si="39"/>
        <v>1245424.94</v>
      </c>
      <c r="J87" s="56">
        <f t="shared" si="40"/>
        <v>862318.61999999965</v>
      </c>
      <c r="K87" s="57">
        <f t="shared" si="41"/>
        <v>0.40911932379477883</v>
      </c>
      <c r="L87" s="57">
        <f t="shared" si="42"/>
        <v>-0.81792025971129045</v>
      </c>
      <c r="M87" s="57">
        <f t="shared" si="43"/>
        <v>-0.38242728636305257</v>
      </c>
      <c r="R87" s="53"/>
      <c r="S87" s="53"/>
      <c r="T87" s="53"/>
      <c r="U87" s="53"/>
      <c r="V87" s="53"/>
    </row>
    <row r="88" spans="2:22" s="51" customFormat="1" x14ac:dyDescent="0.2">
      <c r="B88" s="66" t="s">
        <v>191</v>
      </c>
      <c r="C88" s="51" t="s">
        <v>192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39"/>
        <v>0</v>
      </c>
      <c r="J88" s="56">
        <f t="shared" si="40"/>
        <v>0</v>
      </c>
      <c r="K88" s="57" t="str">
        <f t="shared" si="41"/>
        <v>NA</v>
      </c>
      <c r="L88" s="57" t="str">
        <f t="shared" si="42"/>
        <v>NA</v>
      </c>
      <c r="M88" s="57" t="str">
        <f t="shared" si="43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193</v>
      </c>
      <c r="C89" s="51" t="s">
        <v>194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39"/>
        <v>0</v>
      </c>
      <c r="J89" s="56">
        <f t="shared" si="40"/>
        <v>0</v>
      </c>
      <c r="K89" s="57" t="str">
        <f t="shared" si="41"/>
        <v>NA</v>
      </c>
      <c r="L89" s="57" t="str">
        <f t="shared" si="42"/>
        <v>NA</v>
      </c>
      <c r="M89" s="57" t="str">
        <f t="shared" si="43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195</v>
      </c>
      <c r="C90" s="51" t="s">
        <v>196</v>
      </c>
      <c r="D90" s="56">
        <v>16500</v>
      </c>
      <c r="E90" s="56">
        <v>16500</v>
      </c>
      <c r="F90" s="56">
        <v>0</v>
      </c>
      <c r="G90" s="56">
        <v>0</v>
      </c>
      <c r="H90" s="56">
        <v>0</v>
      </c>
      <c r="I90" s="56">
        <f t="shared" si="39"/>
        <v>0</v>
      </c>
      <c r="J90" s="56">
        <f t="shared" si="40"/>
        <v>16500</v>
      </c>
      <c r="K90" s="57">
        <f t="shared" si="41"/>
        <v>1</v>
      </c>
      <c r="L90" s="57">
        <f t="shared" si="42"/>
        <v>-1</v>
      </c>
      <c r="M90" s="57">
        <f t="shared" si="43"/>
        <v>-1</v>
      </c>
      <c r="R90" s="53"/>
      <c r="S90" s="53"/>
      <c r="T90" s="53"/>
      <c r="U90" s="53"/>
      <c r="V90" s="53"/>
    </row>
    <row r="91" spans="2:22" s="51" customFormat="1" x14ac:dyDescent="0.2">
      <c r="B91" s="66" t="s">
        <v>197</v>
      </c>
      <c r="C91" s="51" t="s">
        <v>198</v>
      </c>
      <c r="D91" s="56">
        <v>823050</v>
      </c>
      <c r="E91" s="56">
        <v>903046.6</v>
      </c>
      <c r="F91" s="56">
        <v>31838.510000000006</v>
      </c>
      <c r="G91" s="56">
        <v>129420.34999999999</v>
      </c>
      <c r="H91" s="56">
        <v>0</v>
      </c>
      <c r="I91" s="56">
        <f t="shared" si="39"/>
        <v>129420.34999999999</v>
      </c>
      <c r="J91" s="56">
        <f t="shared" si="40"/>
        <v>773626.25</v>
      </c>
      <c r="K91" s="57">
        <f t="shared" si="41"/>
        <v>0.85668474915912429</v>
      </c>
      <c r="L91" s="57">
        <f t="shared" si="42"/>
        <v>-0.96474322587560823</v>
      </c>
      <c r="M91" s="57">
        <f t="shared" si="43"/>
        <v>-0.57005424747737277</v>
      </c>
      <c r="R91" s="53"/>
      <c r="S91" s="53"/>
      <c r="T91" s="53"/>
      <c r="U91" s="53"/>
      <c r="V91" s="53"/>
    </row>
    <row r="92" spans="2:22" s="51" customFormat="1" x14ac:dyDescent="0.2">
      <c r="B92" s="66" t="s">
        <v>199</v>
      </c>
      <c r="C92" s="51" t="s">
        <v>200</v>
      </c>
      <c r="D92" s="56">
        <v>1399654</v>
      </c>
      <c r="E92" s="56">
        <v>985551</v>
      </c>
      <c r="F92" s="56">
        <v>73387.08</v>
      </c>
      <c r="G92" s="56">
        <v>375731.32</v>
      </c>
      <c r="H92" s="56">
        <v>0</v>
      </c>
      <c r="I92" s="56">
        <f t="shared" si="39"/>
        <v>375731.32</v>
      </c>
      <c r="J92" s="56">
        <f t="shared" si="40"/>
        <v>609819.67999999993</v>
      </c>
      <c r="K92" s="57">
        <f t="shared" si="41"/>
        <v>0.61876014534001789</v>
      </c>
      <c r="L92" s="57">
        <f t="shared" si="42"/>
        <v>-0.92553700417330009</v>
      </c>
      <c r="M92" s="57">
        <f t="shared" si="43"/>
        <v>0.14371956397994626</v>
      </c>
      <c r="R92" s="53"/>
      <c r="S92" s="53"/>
      <c r="T92" s="53"/>
      <c r="U92" s="53"/>
      <c r="V92" s="53"/>
    </row>
    <row r="93" spans="2:22" s="51" customFormat="1" x14ac:dyDescent="0.2">
      <c r="B93" s="66" t="s">
        <v>201</v>
      </c>
      <c r="C93" s="51" t="s">
        <v>202</v>
      </c>
      <c r="D93" s="56">
        <v>62568382.320000008</v>
      </c>
      <c r="E93" s="56">
        <v>62568382.320000008</v>
      </c>
      <c r="F93" s="56">
        <v>5991823.5900000008</v>
      </c>
      <c r="G93" s="56">
        <v>23096333.700000003</v>
      </c>
      <c r="H93" s="56">
        <v>0</v>
      </c>
      <c r="I93" s="56">
        <f t="shared" si="39"/>
        <v>23096333.700000003</v>
      </c>
      <c r="J93" s="56">
        <f t="shared" si="40"/>
        <v>39472048.620000005</v>
      </c>
      <c r="K93" s="57">
        <f t="shared" si="41"/>
        <v>0.63086254041416612</v>
      </c>
      <c r="L93" s="57">
        <f t="shared" si="42"/>
        <v>-0.90423560002949421</v>
      </c>
      <c r="M93" s="57">
        <f t="shared" si="43"/>
        <v>0.10741237875750156</v>
      </c>
      <c r="R93" s="53"/>
      <c r="S93" s="53"/>
      <c r="T93" s="53"/>
      <c r="U93" s="53"/>
      <c r="V93" s="53"/>
    </row>
    <row r="94" spans="2:22" s="51" customFormat="1" x14ac:dyDescent="0.2">
      <c r="B94" s="66" t="s">
        <v>203</v>
      </c>
      <c r="C94" s="51" t="s">
        <v>204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39"/>
        <v>0</v>
      </c>
      <c r="J94" s="56">
        <f t="shared" si="40"/>
        <v>0</v>
      </c>
      <c r="K94" s="57" t="str">
        <f t="shared" si="41"/>
        <v>NA</v>
      </c>
      <c r="L94" s="57" t="str">
        <f t="shared" si="42"/>
        <v>NA</v>
      </c>
      <c r="M94" s="57" t="str">
        <f t="shared" si="43"/>
        <v>NA</v>
      </c>
      <c r="R94" s="53"/>
      <c r="S94" s="53"/>
      <c r="T94" s="53"/>
      <c r="U94" s="53"/>
      <c r="V94" s="53"/>
    </row>
    <row r="95" spans="2:22" s="51" customFormat="1" x14ac:dyDescent="0.2">
      <c r="B95" s="66" t="s">
        <v>205</v>
      </c>
      <c r="C95" s="51" t="s">
        <v>206</v>
      </c>
      <c r="D95" s="56">
        <v>2700568.88</v>
      </c>
      <c r="E95" s="56">
        <v>7642370.6000000043</v>
      </c>
      <c r="F95" s="56">
        <v>401569.06999999995</v>
      </c>
      <c r="G95" s="56">
        <v>1080647.3499999999</v>
      </c>
      <c r="H95" s="56">
        <v>728677.63</v>
      </c>
      <c r="I95" s="56">
        <f t="shared" si="39"/>
        <v>1809324.98</v>
      </c>
      <c r="J95" s="56">
        <f t="shared" si="40"/>
        <v>5833045.6200000048</v>
      </c>
      <c r="K95" s="57">
        <f t="shared" si="41"/>
        <v>0.76325081905868342</v>
      </c>
      <c r="L95" s="57">
        <f t="shared" si="42"/>
        <v>-0.9474549075125982</v>
      </c>
      <c r="M95" s="57">
        <f t="shared" si="43"/>
        <v>-0.57579366145891986</v>
      </c>
      <c r="R95" s="53"/>
      <c r="S95" s="53"/>
      <c r="T95" s="53"/>
      <c r="U95" s="53"/>
      <c r="V95" s="53"/>
    </row>
    <row r="96" spans="2:22" s="51" customFormat="1" x14ac:dyDescent="0.2">
      <c r="B96" s="66" t="s">
        <v>207</v>
      </c>
      <c r="C96" s="51" t="s">
        <v>208</v>
      </c>
      <c r="D96" s="56">
        <v>22500</v>
      </c>
      <c r="E96" s="56">
        <v>2500</v>
      </c>
      <c r="F96" s="56">
        <v>0</v>
      </c>
      <c r="G96" s="56">
        <v>1696.18</v>
      </c>
      <c r="H96" s="56">
        <v>0</v>
      </c>
      <c r="I96" s="56">
        <f t="shared" si="39"/>
        <v>1696.18</v>
      </c>
      <c r="J96" s="56">
        <f t="shared" si="40"/>
        <v>803.81999999999994</v>
      </c>
      <c r="K96" s="57">
        <f t="shared" si="41"/>
        <v>0.32152799999999998</v>
      </c>
      <c r="L96" s="57">
        <f t="shared" si="42"/>
        <v>-1</v>
      </c>
      <c r="M96" s="57">
        <f t="shared" si="43"/>
        <v>1.0354159999999999</v>
      </c>
      <c r="R96" s="53"/>
      <c r="S96" s="53"/>
      <c r="T96" s="53"/>
      <c r="U96" s="53"/>
      <c r="V96" s="53"/>
    </row>
    <row r="97" spans="1:22" s="51" customFormat="1" x14ac:dyDescent="0.2">
      <c r="B97" s="66" t="s">
        <v>209</v>
      </c>
      <c r="C97" s="51" t="s">
        <v>210</v>
      </c>
      <c r="D97" s="56">
        <v>140962</v>
      </c>
      <c r="E97" s="56">
        <v>312548.44000000006</v>
      </c>
      <c r="F97" s="56">
        <v>23327.200000000001</v>
      </c>
      <c r="G97" s="56">
        <v>58288.760000000017</v>
      </c>
      <c r="H97" s="56">
        <v>43095.73</v>
      </c>
      <c r="I97" s="56">
        <f t="shared" si="39"/>
        <v>101384.49000000002</v>
      </c>
      <c r="J97" s="56">
        <f t="shared" si="40"/>
        <v>211163.95000000004</v>
      </c>
      <c r="K97" s="57">
        <f t="shared" si="41"/>
        <v>0.67561991350844686</v>
      </c>
      <c r="L97" s="57">
        <f t="shared" si="42"/>
        <v>-0.92536452909507405</v>
      </c>
      <c r="M97" s="57">
        <f t="shared" si="43"/>
        <v>-0.44051462870843311</v>
      </c>
      <c r="R97" s="53"/>
      <c r="S97" s="53"/>
      <c r="T97" s="53"/>
      <c r="U97" s="53"/>
      <c r="V97" s="53"/>
    </row>
    <row r="98" spans="1:22" s="51" customFormat="1" x14ac:dyDescent="0.2">
      <c r="B98" s="66" t="s">
        <v>211</v>
      </c>
      <c r="C98" s="51" t="s">
        <v>212</v>
      </c>
      <c r="D98" s="56">
        <v>7869441.5899999999</v>
      </c>
      <c r="E98" s="56">
        <v>8212709.3300000001</v>
      </c>
      <c r="F98" s="56">
        <v>28663.73</v>
      </c>
      <c r="G98" s="56">
        <v>4937498.9800000004</v>
      </c>
      <c r="H98" s="56">
        <v>1992126.74</v>
      </c>
      <c r="I98" s="56">
        <f t="shared" si="39"/>
        <v>6929625.7200000007</v>
      </c>
      <c r="J98" s="56">
        <f t="shared" si="40"/>
        <v>1283083.6099999994</v>
      </c>
      <c r="K98" s="57">
        <f t="shared" si="41"/>
        <v>0.15623146497015977</v>
      </c>
      <c r="L98" s="57">
        <f t="shared" si="42"/>
        <v>-0.99650983264495974</v>
      </c>
      <c r="M98" s="57">
        <f t="shared" si="43"/>
        <v>0.8036066229559351</v>
      </c>
      <c r="R98" s="53"/>
      <c r="S98" s="53"/>
      <c r="T98" s="53"/>
      <c r="U98" s="53"/>
      <c r="V98" s="53"/>
    </row>
    <row r="99" spans="1:22" s="51" customFormat="1" x14ac:dyDescent="0.2">
      <c r="B99" s="66" t="s">
        <v>213</v>
      </c>
      <c r="C99" s="51" t="s">
        <v>214</v>
      </c>
      <c r="D99" s="56">
        <v>661268</v>
      </c>
      <c r="E99" s="56">
        <v>2740565.2199999988</v>
      </c>
      <c r="F99" s="56">
        <v>110819.12</v>
      </c>
      <c r="G99" s="56">
        <v>343218.92000000004</v>
      </c>
      <c r="H99" s="56">
        <v>443707.69</v>
      </c>
      <c r="I99" s="56">
        <f t="shared" si="39"/>
        <v>786926.6100000001</v>
      </c>
      <c r="J99" s="56">
        <f t="shared" si="40"/>
        <v>1953638.6099999987</v>
      </c>
      <c r="K99" s="57">
        <f t="shared" si="41"/>
        <v>0.7128597399335016</v>
      </c>
      <c r="L99" s="57">
        <f t="shared" si="42"/>
        <v>-0.95956340714270605</v>
      </c>
      <c r="M99" s="57">
        <f t="shared" si="43"/>
        <v>-0.62429036445262909</v>
      </c>
      <c r="R99" s="53"/>
      <c r="S99" s="53"/>
      <c r="T99" s="53"/>
      <c r="U99" s="53"/>
      <c r="V99" s="53"/>
    </row>
    <row r="100" spans="1:22" s="51" customFormat="1" x14ac:dyDescent="0.2">
      <c r="B100" s="66" t="s">
        <v>215</v>
      </c>
      <c r="C100" s="51" t="s">
        <v>216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39"/>
        <v>0</v>
      </c>
      <c r="J100" s="56">
        <f t="shared" si="40"/>
        <v>0</v>
      </c>
      <c r="K100" s="57" t="str">
        <f t="shared" si="41"/>
        <v>NA</v>
      </c>
      <c r="L100" s="57" t="str">
        <f t="shared" si="42"/>
        <v>NA</v>
      </c>
      <c r="M100" s="57" t="str">
        <f t="shared" si="43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217</v>
      </c>
      <c r="C101" s="51" t="s">
        <v>218</v>
      </c>
      <c r="D101" s="56">
        <v>745400</v>
      </c>
      <c r="E101" s="56">
        <v>946601.67</v>
      </c>
      <c r="F101" s="56">
        <v>33337.339999999997</v>
      </c>
      <c r="G101" s="56">
        <v>104039.58000000002</v>
      </c>
      <c r="H101" s="56">
        <v>51853.859999999993</v>
      </c>
      <c r="I101" s="56">
        <f t="shared" si="39"/>
        <v>155893.44</v>
      </c>
      <c r="J101" s="56">
        <f t="shared" si="40"/>
        <v>790708.23</v>
      </c>
      <c r="K101" s="57">
        <f t="shared" si="41"/>
        <v>0.83531252379894905</v>
      </c>
      <c r="L101" s="57">
        <f t="shared" si="42"/>
        <v>-0.96478208199231263</v>
      </c>
      <c r="M101" s="57">
        <f t="shared" si="43"/>
        <v>-0.67027446718956241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219</v>
      </c>
      <c r="C102" s="51" t="s">
        <v>220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9"/>
        <v>0</v>
      </c>
      <c r="J102" s="56">
        <f t="shared" si="40"/>
        <v>0</v>
      </c>
      <c r="K102" s="57" t="str">
        <f t="shared" si="41"/>
        <v>NA</v>
      </c>
      <c r="L102" s="57" t="str">
        <f t="shared" si="42"/>
        <v>NA</v>
      </c>
      <c r="M102" s="57" t="str">
        <f t="shared" si="43"/>
        <v>NA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221</v>
      </c>
      <c r="C103" s="51" t="s">
        <v>222</v>
      </c>
      <c r="D103" s="56">
        <v>713172.1</v>
      </c>
      <c r="E103" s="56">
        <v>1344161.2</v>
      </c>
      <c r="F103" s="56">
        <v>182509.67</v>
      </c>
      <c r="G103" s="56">
        <v>185359.67</v>
      </c>
      <c r="H103" s="56">
        <v>819981.3</v>
      </c>
      <c r="I103" s="56">
        <f t="shared" si="39"/>
        <v>1005340.9700000001</v>
      </c>
      <c r="J103" s="56">
        <f t="shared" si="40"/>
        <v>338820.22999999986</v>
      </c>
      <c r="K103" s="57">
        <f t="shared" si="41"/>
        <v>0.25206815224245416</v>
      </c>
      <c r="L103" s="57">
        <f t="shared" si="42"/>
        <v>-0.86422040005320799</v>
      </c>
      <c r="M103" s="57">
        <f t="shared" si="43"/>
        <v>-0.5863003559394514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223</v>
      </c>
      <c r="C104" s="51" t="s">
        <v>224</v>
      </c>
      <c r="D104" s="56">
        <v>5486524.4000000004</v>
      </c>
      <c r="E104" s="56">
        <v>6420990.8499999996</v>
      </c>
      <c r="F104" s="56">
        <v>3607834.45</v>
      </c>
      <c r="G104" s="56">
        <v>3606954.95</v>
      </c>
      <c r="H104" s="56">
        <v>2384106.29</v>
      </c>
      <c r="I104" s="56">
        <f t="shared" ref="I104:I502" si="49">SUM(G104:H104)</f>
        <v>5991061.2400000002</v>
      </c>
      <c r="J104" s="56">
        <f t="shared" ref="J104:J502" si="50">E104-I104</f>
        <v>429929.6099999994</v>
      </c>
      <c r="K104" s="57">
        <f t="shared" ref="K104:K502" si="51">IF(E104=0,"NA",J104/E104)</f>
        <v>6.6956894978288189E-2</v>
      </c>
      <c r="L104" s="57">
        <f t="shared" ref="L104:L502" si="52">IF(E104=0,"NA",(  ( F104 - (E104/$L$6)) / (E104/$L$6)))</f>
        <v>-0.43811873676786184</v>
      </c>
      <c r="M104" s="57">
        <f t="shared" ref="M104:M502" si="53">IF(E104=0,"NA",(  ( G104 - ($M$6*(E104/12))) / ($M$6*(E104/12))))</f>
        <v>0.68523287180825077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225</v>
      </c>
      <c r="C105" s="51" t="s">
        <v>226</v>
      </c>
      <c r="D105" s="56">
        <v>55650</v>
      </c>
      <c r="E105" s="56">
        <v>101336.25</v>
      </c>
      <c r="F105" s="56">
        <v>8364.0399999999991</v>
      </c>
      <c r="G105" s="56">
        <v>21340.949999999997</v>
      </c>
      <c r="H105" s="56">
        <v>14493.42</v>
      </c>
      <c r="I105" s="56">
        <f t="shared" si="49"/>
        <v>35834.369999999995</v>
      </c>
      <c r="J105" s="56">
        <f t="shared" si="50"/>
        <v>65501.880000000005</v>
      </c>
      <c r="K105" s="57">
        <f t="shared" si="51"/>
        <v>0.64638152684750028</v>
      </c>
      <c r="L105" s="57">
        <f t="shared" si="52"/>
        <v>-0.91746250724691314</v>
      </c>
      <c r="M105" s="57">
        <f t="shared" si="53"/>
        <v>-0.3682137438478334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227</v>
      </c>
      <c r="C106" s="51" t="s">
        <v>228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49"/>
        <v>0</v>
      </c>
      <c r="J106" s="56">
        <f t="shared" si="50"/>
        <v>0</v>
      </c>
      <c r="K106" s="57" t="str">
        <f t="shared" si="51"/>
        <v>NA</v>
      </c>
      <c r="L106" s="57" t="str">
        <f t="shared" si="52"/>
        <v>NA</v>
      </c>
      <c r="M106" s="57" t="str">
        <f t="shared" si="53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229</v>
      </c>
      <c r="C107" s="51" t="s">
        <v>230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49"/>
        <v>0</v>
      </c>
      <c r="J107" s="56">
        <f t="shared" si="50"/>
        <v>0</v>
      </c>
      <c r="K107" s="57" t="str">
        <f t="shared" si="51"/>
        <v>NA</v>
      </c>
      <c r="L107" s="57" t="str">
        <f t="shared" si="52"/>
        <v>NA</v>
      </c>
      <c r="M107" s="57" t="str">
        <f t="shared" si="53"/>
        <v>NA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231</v>
      </c>
      <c r="C108" s="51" t="s">
        <v>232</v>
      </c>
      <c r="D108" s="56">
        <v>1878340</v>
      </c>
      <c r="E108" s="56">
        <v>1650195</v>
      </c>
      <c r="F108" s="56">
        <v>0</v>
      </c>
      <c r="G108" s="56">
        <v>0</v>
      </c>
      <c r="H108" s="56">
        <v>26632.68</v>
      </c>
      <c r="I108" s="56">
        <f t="shared" si="49"/>
        <v>26632.68</v>
      </c>
      <c r="J108" s="56">
        <f t="shared" si="50"/>
        <v>1623562.32</v>
      </c>
      <c r="K108" s="57">
        <f t="shared" si="51"/>
        <v>0.98386088916764391</v>
      </c>
      <c r="L108" s="57">
        <f t="shared" si="52"/>
        <v>-1</v>
      </c>
      <c r="M108" s="57">
        <f t="shared" si="53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233</v>
      </c>
      <c r="C109" s="51" t="s">
        <v>234</v>
      </c>
      <c r="D109" s="56">
        <v>20000</v>
      </c>
      <c r="E109" s="56">
        <v>20000</v>
      </c>
      <c r="F109" s="56">
        <v>0</v>
      </c>
      <c r="G109" s="56">
        <v>0</v>
      </c>
      <c r="H109" s="56">
        <v>0</v>
      </c>
      <c r="I109" s="56">
        <f t="shared" si="49"/>
        <v>0</v>
      </c>
      <c r="J109" s="56">
        <f t="shared" si="50"/>
        <v>20000</v>
      </c>
      <c r="K109" s="57">
        <f t="shared" si="51"/>
        <v>1</v>
      </c>
      <c r="L109" s="57">
        <f t="shared" si="52"/>
        <v>-1</v>
      </c>
      <c r="M109" s="57">
        <f t="shared" si="53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235</v>
      </c>
      <c r="C110" s="51" t="s">
        <v>236</v>
      </c>
      <c r="D110" s="56">
        <v>809712</v>
      </c>
      <c r="E110" s="56">
        <v>919392.56</v>
      </c>
      <c r="F110" s="56">
        <v>66577.98</v>
      </c>
      <c r="G110" s="56">
        <v>135350.78</v>
      </c>
      <c r="H110" s="56">
        <v>226506.8</v>
      </c>
      <c r="I110" s="56">
        <f t="shared" si="49"/>
        <v>361857.57999999996</v>
      </c>
      <c r="J110" s="56">
        <f t="shared" si="50"/>
        <v>557534.9800000001</v>
      </c>
      <c r="K110" s="57">
        <f t="shared" si="51"/>
        <v>0.60641667581038516</v>
      </c>
      <c r="L110" s="57">
        <f t="shared" si="52"/>
        <v>-0.92758481752343092</v>
      </c>
      <c r="M110" s="57">
        <f t="shared" si="53"/>
        <v>-0.55834715477793295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237</v>
      </c>
      <c r="C111" s="51" t="s">
        <v>238</v>
      </c>
      <c r="D111" s="56">
        <v>1064369.93</v>
      </c>
      <c r="E111" s="56">
        <v>1064369.93</v>
      </c>
      <c r="F111" s="56">
        <v>0</v>
      </c>
      <c r="G111" s="56">
        <v>0</v>
      </c>
      <c r="H111" s="56">
        <v>0</v>
      </c>
      <c r="I111" s="56">
        <f t="shared" si="49"/>
        <v>0</v>
      </c>
      <c r="J111" s="56">
        <f t="shared" si="50"/>
        <v>1064369.93</v>
      </c>
      <c r="K111" s="57">
        <f t="shared" si="51"/>
        <v>1</v>
      </c>
      <c r="L111" s="57">
        <f t="shared" si="52"/>
        <v>-1</v>
      </c>
      <c r="M111" s="57">
        <f t="shared" si="53"/>
        <v>-1</v>
      </c>
      <c r="R111" s="53"/>
      <c r="S111" s="53"/>
      <c r="T111" s="53"/>
      <c r="U111" s="53"/>
      <c r="V111" s="53"/>
    </row>
    <row r="112" spans="1:22" s="51" customFormat="1" x14ac:dyDescent="0.2">
      <c r="A112" s="63" t="s">
        <v>239</v>
      </c>
      <c r="B112" s="74"/>
      <c r="C112" s="63"/>
      <c r="D112" s="64">
        <v>881281747.02999818</v>
      </c>
      <c r="E112" s="64">
        <v>891406872.44999838</v>
      </c>
      <c r="F112" s="64">
        <v>83947775.849999964</v>
      </c>
      <c r="G112" s="64">
        <v>202419775.57999974</v>
      </c>
      <c r="H112" s="64">
        <v>9735947.6900000013</v>
      </c>
      <c r="I112" s="64">
        <f t="shared" si="49"/>
        <v>212155723.26999974</v>
      </c>
      <c r="J112" s="64">
        <f t="shared" si="50"/>
        <v>679251149.17999864</v>
      </c>
      <c r="K112" s="65">
        <f t="shared" si="51"/>
        <v>0.76199900424045675</v>
      </c>
      <c r="L112" s="65">
        <f t="shared" si="52"/>
        <v>-0.90582552317633291</v>
      </c>
      <c r="M112" s="65">
        <f t="shared" si="53"/>
        <v>-0.31876301887714892</v>
      </c>
      <c r="R112" s="53"/>
      <c r="S112" s="53"/>
      <c r="T112" s="53"/>
      <c r="U112" s="53"/>
      <c r="V112" s="53"/>
    </row>
    <row r="113" spans="1:22" s="51" customFormat="1" x14ac:dyDescent="0.2">
      <c r="A113" s="51" t="s">
        <v>240</v>
      </c>
      <c r="B113" s="66" t="s">
        <v>106</v>
      </c>
      <c r="C113" s="51" t="s">
        <v>107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49"/>
        <v>0</v>
      </c>
      <c r="J113" s="56">
        <f t="shared" si="50"/>
        <v>0</v>
      </c>
      <c r="K113" s="57" t="str">
        <f t="shared" si="51"/>
        <v>NA</v>
      </c>
      <c r="L113" s="57" t="str">
        <f t="shared" si="52"/>
        <v>NA</v>
      </c>
      <c r="M113" s="57" t="str">
        <f t="shared" si="53"/>
        <v>NA</v>
      </c>
      <c r="R113" s="53"/>
      <c r="S113" s="53"/>
      <c r="T113" s="53"/>
      <c r="U113" s="53"/>
      <c r="V113" s="53"/>
    </row>
    <row r="114" spans="1:22" s="51" customFormat="1" x14ac:dyDescent="0.2">
      <c r="B114" s="66" t="s">
        <v>110</v>
      </c>
      <c r="C114" s="51" t="s">
        <v>109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49"/>
        <v>0</v>
      </c>
      <c r="J114" s="56">
        <f t="shared" si="50"/>
        <v>0</v>
      </c>
      <c r="K114" s="57" t="str">
        <f t="shared" si="51"/>
        <v>NA</v>
      </c>
      <c r="L114" s="57" t="str">
        <f t="shared" si="52"/>
        <v>NA</v>
      </c>
      <c r="M114" s="57" t="str">
        <f t="shared" si="53"/>
        <v>NA</v>
      </c>
      <c r="R114" s="53"/>
      <c r="S114" s="53"/>
      <c r="T114" s="53"/>
      <c r="U114" s="53"/>
      <c r="V114" s="53"/>
    </row>
    <row r="115" spans="1:22" s="51" customFormat="1" x14ac:dyDescent="0.2">
      <c r="B115" s="66" t="s">
        <v>113</v>
      </c>
      <c r="C115" s="51" t="s">
        <v>114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49"/>
        <v>0</v>
      </c>
      <c r="J115" s="56">
        <f t="shared" si="50"/>
        <v>0</v>
      </c>
      <c r="K115" s="57" t="str">
        <f t="shared" si="51"/>
        <v>NA</v>
      </c>
      <c r="L115" s="57" t="str">
        <f t="shared" si="52"/>
        <v>NA</v>
      </c>
      <c r="M115" s="57" t="str">
        <f t="shared" si="53"/>
        <v>NA</v>
      </c>
      <c r="R115" s="53"/>
      <c r="S115" s="53"/>
      <c r="T115" s="53"/>
      <c r="U115" s="53"/>
      <c r="V115" s="53"/>
    </row>
    <row r="116" spans="1:22" s="51" customFormat="1" x14ac:dyDescent="0.2">
      <c r="B116" s="66" t="s">
        <v>121</v>
      </c>
      <c r="C116" s="51" t="s">
        <v>122</v>
      </c>
      <c r="D116" s="56">
        <v>0</v>
      </c>
      <c r="E116" s="56">
        <v>0</v>
      </c>
      <c r="F116" s="56">
        <v>1267.5</v>
      </c>
      <c r="G116" s="56">
        <v>2797.5</v>
      </c>
      <c r="H116" s="56">
        <v>0</v>
      </c>
      <c r="I116" s="56">
        <f t="shared" si="49"/>
        <v>2797.5</v>
      </c>
      <c r="J116" s="56">
        <f t="shared" si="50"/>
        <v>-2797.5</v>
      </c>
      <c r="K116" s="57" t="str">
        <f t="shared" si="51"/>
        <v>NA</v>
      </c>
      <c r="L116" s="57" t="str">
        <f t="shared" si="52"/>
        <v>NA</v>
      </c>
      <c r="M116" s="57" t="str">
        <f t="shared" si="53"/>
        <v>NA</v>
      </c>
      <c r="R116" s="53"/>
      <c r="S116" s="53"/>
      <c r="T116" s="53"/>
      <c r="U116" s="53"/>
      <c r="V116" s="53"/>
    </row>
    <row r="117" spans="1:22" s="51" customFormat="1" x14ac:dyDescent="0.2">
      <c r="B117" s="66" t="s">
        <v>123</v>
      </c>
      <c r="C117" s="51" t="s">
        <v>124</v>
      </c>
      <c r="D117" s="56">
        <v>2499351.4299999997</v>
      </c>
      <c r="E117" s="56">
        <v>2440136.8299999996</v>
      </c>
      <c r="F117" s="56">
        <v>181874.48</v>
      </c>
      <c r="G117" s="56">
        <v>806802.3</v>
      </c>
      <c r="H117" s="56">
        <v>0</v>
      </c>
      <c r="I117" s="56">
        <f t="shared" si="49"/>
        <v>806802.3</v>
      </c>
      <c r="J117" s="56">
        <f t="shared" si="50"/>
        <v>1633334.5299999996</v>
      </c>
      <c r="K117" s="57">
        <f t="shared" si="51"/>
        <v>0.66936186115431884</v>
      </c>
      <c r="L117" s="57">
        <f t="shared" si="52"/>
        <v>-0.92546545842677186</v>
      </c>
      <c r="M117" s="57">
        <f t="shared" si="53"/>
        <v>-8.0855834629567011E-3</v>
      </c>
      <c r="R117" s="53"/>
      <c r="S117" s="53"/>
      <c r="T117" s="53"/>
      <c r="U117" s="53"/>
      <c r="V117" s="53"/>
    </row>
    <row r="118" spans="1:22" s="51" customFormat="1" x14ac:dyDescent="0.2">
      <c r="B118" s="66" t="s">
        <v>125</v>
      </c>
      <c r="C118" s="51" t="s">
        <v>126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f t="shared" si="49"/>
        <v>0</v>
      </c>
      <c r="J118" s="56">
        <f t="shared" si="50"/>
        <v>0</v>
      </c>
      <c r="K118" s="57" t="str">
        <f t="shared" si="51"/>
        <v>NA</v>
      </c>
      <c r="L118" s="57" t="str">
        <f t="shared" si="52"/>
        <v>NA</v>
      </c>
      <c r="M118" s="57" t="str">
        <f t="shared" si="53"/>
        <v>NA</v>
      </c>
      <c r="R118" s="53"/>
      <c r="S118" s="53"/>
      <c r="T118" s="53"/>
      <c r="U118" s="53"/>
      <c r="V118" s="53"/>
    </row>
    <row r="119" spans="1:22" s="51" customFormat="1" x14ac:dyDescent="0.2">
      <c r="B119" s="66" t="s">
        <v>241</v>
      </c>
      <c r="C119" s="51" t="s">
        <v>242</v>
      </c>
      <c r="D119" s="56">
        <v>1399391</v>
      </c>
      <c r="E119" s="56">
        <v>1322410.02</v>
      </c>
      <c r="F119" s="56">
        <v>136126.1</v>
      </c>
      <c r="G119" s="56">
        <v>487261.21</v>
      </c>
      <c r="H119" s="56">
        <v>0</v>
      </c>
      <c r="I119" s="56">
        <f t="shared" si="49"/>
        <v>487261.21</v>
      </c>
      <c r="J119" s="56">
        <f t="shared" si="50"/>
        <v>835148.81</v>
      </c>
      <c r="K119" s="57">
        <f t="shared" si="51"/>
        <v>0.63153545221927465</v>
      </c>
      <c r="L119" s="57">
        <f t="shared" si="52"/>
        <v>-0.89706210786273377</v>
      </c>
      <c r="M119" s="57">
        <f t="shared" si="53"/>
        <v>0.10539364334217612</v>
      </c>
      <c r="R119" s="53"/>
      <c r="S119" s="53"/>
      <c r="T119" s="53"/>
      <c r="U119" s="53"/>
      <c r="V119" s="53"/>
    </row>
    <row r="120" spans="1:22" s="51" customFormat="1" x14ac:dyDescent="0.2">
      <c r="B120" s="66" t="s">
        <v>129</v>
      </c>
      <c r="C120" s="51" t="s">
        <v>130</v>
      </c>
      <c r="D120" s="56">
        <v>6414786.179999996</v>
      </c>
      <c r="E120" s="56">
        <v>6414786.179999996</v>
      </c>
      <c r="F120" s="56">
        <v>558751.75000000023</v>
      </c>
      <c r="G120" s="56">
        <v>1555575.5200000003</v>
      </c>
      <c r="H120" s="56">
        <v>0</v>
      </c>
      <c r="I120" s="56">
        <f t="shared" si="49"/>
        <v>1555575.5200000003</v>
      </c>
      <c r="J120" s="56">
        <f t="shared" si="50"/>
        <v>4859210.6599999955</v>
      </c>
      <c r="K120" s="57">
        <f t="shared" si="51"/>
        <v>0.75750157895364156</v>
      </c>
      <c r="L120" s="57">
        <f t="shared" si="52"/>
        <v>-0.91289627832926457</v>
      </c>
      <c r="M120" s="57">
        <f t="shared" si="53"/>
        <v>-0.27250473686092469</v>
      </c>
      <c r="R120" s="53"/>
      <c r="S120" s="53"/>
      <c r="T120" s="53"/>
      <c r="U120" s="53"/>
      <c r="V120" s="53"/>
    </row>
    <row r="121" spans="1:22" s="51" customFormat="1" x14ac:dyDescent="0.2">
      <c r="B121" s="66" t="s">
        <v>131</v>
      </c>
      <c r="C121" s="51" t="s">
        <v>132</v>
      </c>
      <c r="D121" s="56">
        <v>120347</v>
      </c>
      <c r="E121" s="56">
        <v>120347</v>
      </c>
      <c r="F121" s="56">
        <v>0</v>
      </c>
      <c r="G121" s="56">
        <v>0</v>
      </c>
      <c r="H121" s="56">
        <v>0</v>
      </c>
      <c r="I121" s="56">
        <f t="shared" si="49"/>
        <v>0</v>
      </c>
      <c r="J121" s="56">
        <f t="shared" si="50"/>
        <v>120347</v>
      </c>
      <c r="K121" s="57">
        <f t="shared" si="51"/>
        <v>1</v>
      </c>
      <c r="L121" s="57">
        <f t="shared" si="52"/>
        <v>-1</v>
      </c>
      <c r="M121" s="57">
        <f t="shared" si="53"/>
        <v>-1</v>
      </c>
      <c r="R121" s="53"/>
      <c r="S121" s="53"/>
      <c r="T121" s="53"/>
      <c r="U121" s="53"/>
      <c r="V121" s="53"/>
    </row>
    <row r="122" spans="1:22" s="51" customFormat="1" x14ac:dyDescent="0.2">
      <c r="B122" s="66" t="s">
        <v>243</v>
      </c>
      <c r="C122" s="51" t="s">
        <v>244</v>
      </c>
      <c r="D122" s="56">
        <v>813648.53</v>
      </c>
      <c r="E122" s="56">
        <v>813648.53</v>
      </c>
      <c r="F122" s="56">
        <v>68724.409999999989</v>
      </c>
      <c r="G122" s="56">
        <v>109788.66999999998</v>
      </c>
      <c r="H122" s="56">
        <v>0</v>
      </c>
      <c r="I122" s="56">
        <f t="shared" si="49"/>
        <v>109788.66999999998</v>
      </c>
      <c r="J122" s="56">
        <f t="shared" si="50"/>
        <v>703859.8600000001</v>
      </c>
      <c r="K122" s="57">
        <f t="shared" si="51"/>
        <v>0.86506622214385376</v>
      </c>
      <c r="L122" s="57">
        <f t="shared" si="52"/>
        <v>-0.91553550769642511</v>
      </c>
      <c r="M122" s="57">
        <f t="shared" si="53"/>
        <v>-0.59519866643156116</v>
      </c>
      <c r="R122" s="53"/>
      <c r="S122" s="53"/>
      <c r="T122" s="53"/>
      <c r="U122" s="53"/>
      <c r="V122" s="53"/>
    </row>
    <row r="123" spans="1:22" s="51" customFormat="1" x14ac:dyDescent="0.2">
      <c r="B123" s="66" t="s">
        <v>133</v>
      </c>
      <c r="C123" s="51" t="s">
        <v>134</v>
      </c>
      <c r="D123" s="56">
        <v>9451279.5299999919</v>
      </c>
      <c r="E123" s="56">
        <v>9451279.5299999919</v>
      </c>
      <c r="F123" s="56">
        <v>893255.11000000034</v>
      </c>
      <c r="G123" s="56">
        <v>2022862.4900000007</v>
      </c>
      <c r="H123" s="56">
        <v>0</v>
      </c>
      <c r="I123" s="56">
        <f t="shared" si="49"/>
        <v>2022862.4900000007</v>
      </c>
      <c r="J123" s="56">
        <f t="shared" si="50"/>
        <v>7428417.0399999917</v>
      </c>
      <c r="K123" s="57">
        <f t="shared" si="51"/>
        <v>0.7859694569842014</v>
      </c>
      <c r="L123" s="57">
        <f t="shared" si="52"/>
        <v>-0.90548844659977989</v>
      </c>
      <c r="M123" s="57">
        <f t="shared" si="53"/>
        <v>-0.35790837095260403</v>
      </c>
      <c r="R123" s="53"/>
      <c r="S123" s="53"/>
      <c r="T123" s="53"/>
      <c r="U123" s="53"/>
      <c r="V123" s="53"/>
    </row>
    <row r="124" spans="1:22" s="51" customFormat="1" x14ac:dyDescent="0.2">
      <c r="B124" s="66" t="s">
        <v>135</v>
      </c>
      <c r="C124" s="51" t="s">
        <v>136</v>
      </c>
      <c r="D124" s="56">
        <v>12753657.079999989</v>
      </c>
      <c r="E124" s="56">
        <v>12711144.359999988</v>
      </c>
      <c r="F124" s="56">
        <v>1998961.31</v>
      </c>
      <c r="G124" s="56">
        <v>4734235.7899999991</v>
      </c>
      <c r="H124" s="56">
        <v>0</v>
      </c>
      <c r="I124" s="56">
        <f t="shared" si="49"/>
        <v>4734235.7899999991</v>
      </c>
      <c r="J124" s="56">
        <f t="shared" si="50"/>
        <v>7976908.5699999891</v>
      </c>
      <c r="K124" s="57">
        <f t="shared" si="51"/>
        <v>0.62755235438141121</v>
      </c>
      <c r="L124" s="57">
        <f t="shared" si="52"/>
        <v>-0.84273946913147935</v>
      </c>
      <c r="M124" s="57">
        <f t="shared" si="53"/>
        <v>0.11734293685576626</v>
      </c>
      <c r="R124" s="53"/>
      <c r="S124" s="53"/>
      <c r="T124" s="53"/>
      <c r="U124" s="53"/>
      <c r="V124" s="53"/>
    </row>
    <row r="125" spans="1:22" s="51" customFormat="1" x14ac:dyDescent="0.2">
      <c r="B125" s="66" t="s">
        <v>245</v>
      </c>
      <c r="C125" s="51" t="s">
        <v>246</v>
      </c>
      <c r="D125" s="56">
        <v>4020316.8800000101</v>
      </c>
      <c r="E125" s="56">
        <v>4020316.8800000101</v>
      </c>
      <c r="F125" s="56">
        <v>341260.92</v>
      </c>
      <c r="G125" s="56">
        <v>847591.29999999993</v>
      </c>
      <c r="H125" s="56">
        <v>0</v>
      </c>
      <c r="I125" s="56">
        <f t="shared" si="49"/>
        <v>847591.29999999993</v>
      </c>
      <c r="J125" s="56">
        <f t="shared" si="50"/>
        <v>3172725.5800000103</v>
      </c>
      <c r="K125" s="57">
        <f t="shared" si="51"/>
        <v>0.7891730116557385</v>
      </c>
      <c r="L125" s="57">
        <f t="shared" si="52"/>
        <v>-0.91511591494250599</v>
      </c>
      <c r="M125" s="57">
        <f t="shared" si="53"/>
        <v>-0.36751903496721544</v>
      </c>
      <c r="R125" s="53"/>
      <c r="S125" s="53"/>
      <c r="T125" s="53"/>
      <c r="U125" s="53"/>
      <c r="V125" s="53"/>
    </row>
    <row r="126" spans="1:22" s="51" customFormat="1" x14ac:dyDescent="0.2">
      <c r="B126" s="66" t="s">
        <v>247</v>
      </c>
      <c r="C126" s="51" t="s">
        <v>248</v>
      </c>
      <c r="D126" s="56">
        <v>5185440.3099999959</v>
      </c>
      <c r="E126" s="56">
        <v>5185440.3099999959</v>
      </c>
      <c r="F126" s="56">
        <v>496876.61000000004</v>
      </c>
      <c r="G126" s="56">
        <v>1275274.31</v>
      </c>
      <c r="H126" s="56">
        <v>0</v>
      </c>
      <c r="I126" s="56">
        <f t="shared" si="49"/>
        <v>1275274.31</v>
      </c>
      <c r="J126" s="56">
        <f t="shared" si="50"/>
        <v>3910165.9999999958</v>
      </c>
      <c r="K126" s="57">
        <f t="shared" si="51"/>
        <v>0.75406634080028567</v>
      </c>
      <c r="L126" s="57">
        <f t="shared" si="52"/>
        <v>-0.90417851131334293</v>
      </c>
      <c r="M126" s="57">
        <f t="shared" si="53"/>
        <v>-0.26219902240085696</v>
      </c>
      <c r="R126" s="53"/>
      <c r="S126" s="53"/>
      <c r="T126" s="53"/>
      <c r="U126" s="53"/>
      <c r="V126" s="53"/>
    </row>
    <row r="127" spans="1:22" s="51" customFormat="1" x14ac:dyDescent="0.2">
      <c r="B127" s="66" t="s">
        <v>249</v>
      </c>
      <c r="C127" s="51" t="s">
        <v>250</v>
      </c>
      <c r="D127" s="56">
        <v>2810778.7800000003</v>
      </c>
      <c r="E127" s="56">
        <v>2810778.7800000003</v>
      </c>
      <c r="F127" s="56">
        <v>301892.92</v>
      </c>
      <c r="G127" s="56">
        <v>1107098.04</v>
      </c>
      <c r="H127" s="56">
        <v>0</v>
      </c>
      <c r="I127" s="56">
        <f t="shared" si="49"/>
        <v>1107098.04</v>
      </c>
      <c r="J127" s="56">
        <f t="shared" si="50"/>
        <v>1703680.7400000002</v>
      </c>
      <c r="K127" s="57">
        <f t="shared" si="51"/>
        <v>0.60612409347988605</v>
      </c>
      <c r="L127" s="57">
        <f t="shared" si="52"/>
        <v>-0.8925945641300167</v>
      </c>
      <c r="M127" s="57">
        <f t="shared" si="53"/>
        <v>0.18162771956034179</v>
      </c>
      <c r="R127" s="53"/>
      <c r="S127" s="53"/>
      <c r="T127" s="53"/>
      <c r="U127" s="53"/>
      <c r="V127" s="53"/>
    </row>
    <row r="128" spans="1:22" s="51" customFormat="1" x14ac:dyDescent="0.2">
      <c r="B128" s="66" t="s">
        <v>137</v>
      </c>
      <c r="C128" s="51" t="s">
        <v>138</v>
      </c>
      <c r="D128" s="56">
        <v>2628297.81</v>
      </c>
      <c r="E128" s="56">
        <v>2628297.81</v>
      </c>
      <c r="F128" s="56">
        <v>240256.63</v>
      </c>
      <c r="G128" s="56">
        <v>976821</v>
      </c>
      <c r="H128" s="56">
        <v>0</v>
      </c>
      <c r="I128" s="56">
        <f t="shared" si="49"/>
        <v>976821</v>
      </c>
      <c r="J128" s="56">
        <f t="shared" si="50"/>
        <v>1651476.81</v>
      </c>
      <c r="K128" s="57">
        <f t="shared" si="51"/>
        <v>0.62834462811503089</v>
      </c>
      <c r="L128" s="57">
        <f t="shared" si="52"/>
        <v>-0.90858850580558836</v>
      </c>
      <c r="M128" s="57">
        <f t="shared" si="53"/>
        <v>0.11496611565490744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139</v>
      </c>
      <c r="C129" s="51" t="s">
        <v>140</v>
      </c>
      <c r="D129" s="56">
        <v>3008380.44</v>
      </c>
      <c r="E129" s="56">
        <v>3008380.44</v>
      </c>
      <c r="F129" s="56">
        <v>719997.65</v>
      </c>
      <c r="G129" s="56">
        <v>1940838.9100000001</v>
      </c>
      <c r="H129" s="56">
        <v>0</v>
      </c>
      <c r="I129" s="56">
        <f t="shared" si="49"/>
        <v>1940838.9100000001</v>
      </c>
      <c r="J129" s="56">
        <f t="shared" si="50"/>
        <v>1067541.5299999998</v>
      </c>
      <c r="K129" s="57">
        <f t="shared" si="51"/>
        <v>0.35485589382438604</v>
      </c>
      <c r="L129" s="57">
        <f t="shared" si="52"/>
        <v>-0.76066934872106806</v>
      </c>
      <c r="M129" s="57">
        <f t="shared" si="53"/>
        <v>0.93543231852684183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141</v>
      </c>
      <c r="C130" s="51" t="s">
        <v>142</v>
      </c>
      <c r="D130" s="56">
        <v>19078708</v>
      </c>
      <c r="E130" s="56">
        <v>10930708</v>
      </c>
      <c r="F130" s="56">
        <v>24490.260000000002</v>
      </c>
      <c r="G130" s="56">
        <v>44769.07</v>
      </c>
      <c r="H130" s="56">
        <v>0</v>
      </c>
      <c r="I130" s="56">
        <f t="shared" si="49"/>
        <v>44769.07</v>
      </c>
      <c r="J130" s="56">
        <f t="shared" si="50"/>
        <v>10885938.93</v>
      </c>
      <c r="K130" s="57">
        <f t="shared" si="51"/>
        <v>0.99590428451661139</v>
      </c>
      <c r="L130" s="57">
        <f t="shared" si="52"/>
        <v>-0.9977594992016986</v>
      </c>
      <c r="M130" s="57">
        <f t="shared" si="53"/>
        <v>-0.98771285354983418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143</v>
      </c>
      <c r="C131" s="51" t="s">
        <v>144</v>
      </c>
      <c r="D131" s="56">
        <v>60000</v>
      </c>
      <c r="E131" s="56">
        <v>60000</v>
      </c>
      <c r="F131" s="56">
        <v>0</v>
      </c>
      <c r="G131" s="56">
        <v>3420</v>
      </c>
      <c r="H131" s="56">
        <v>0</v>
      </c>
      <c r="I131" s="56">
        <f t="shared" si="49"/>
        <v>3420</v>
      </c>
      <c r="J131" s="56">
        <f t="shared" si="50"/>
        <v>56580</v>
      </c>
      <c r="K131" s="57">
        <f t="shared" si="51"/>
        <v>0.94299999999999995</v>
      </c>
      <c r="L131" s="57">
        <f t="shared" si="52"/>
        <v>-1</v>
      </c>
      <c r="M131" s="57">
        <f t="shared" si="53"/>
        <v>-0.82899999999999996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147</v>
      </c>
      <c r="C132" s="51" t="s">
        <v>148</v>
      </c>
      <c r="D132" s="56">
        <v>9462700</v>
      </c>
      <c r="E132" s="56">
        <v>9441605.5099999998</v>
      </c>
      <c r="F132" s="56">
        <v>959543.72</v>
      </c>
      <c r="G132" s="56">
        <v>2296361.19</v>
      </c>
      <c r="H132" s="56">
        <v>0</v>
      </c>
      <c r="I132" s="56">
        <f t="shared" si="49"/>
        <v>2296361.19</v>
      </c>
      <c r="J132" s="56">
        <f t="shared" si="50"/>
        <v>7145244.3200000003</v>
      </c>
      <c r="K132" s="57">
        <f t="shared" si="51"/>
        <v>0.75678276458724869</v>
      </c>
      <c r="L132" s="57">
        <f t="shared" si="52"/>
        <v>-0.89837070411555453</v>
      </c>
      <c r="M132" s="57">
        <f t="shared" si="53"/>
        <v>-0.27034829376174602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149</v>
      </c>
      <c r="C133" s="51" t="s">
        <v>150</v>
      </c>
      <c r="D133" s="56">
        <v>0</v>
      </c>
      <c r="E133" s="56">
        <v>0</v>
      </c>
      <c r="F133" s="56">
        <v>77165.780000000013</v>
      </c>
      <c r="G133" s="56">
        <v>217313.97999999998</v>
      </c>
      <c r="H133" s="56">
        <v>0</v>
      </c>
      <c r="I133" s="56">
        <f t="shared" si="49"/>
        <v>217313.97999999998</v>
      </c>
      <c r="J133" s="56">
        <f t="shared" si="50"/>
        <v>-217313.97999999998</v>
      </c>
      <c r="K133" s="57" t="str">
        <f t="shared" si="51"/>
        <v>NA</v>
      </c>
      <c r="L133" s="57" t="str">
        <f t="shared" si="52"/>
        <v>NA</v>
      </c>
      <c r="M133" s="57" t="str">
        <f t="shared" si="53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151</v>
      </c>
      <c r="C134" s="51" t="s">
        <v>152</v>
      </c>
      <c r="D134" s="56">
        <v>9568732.3799999934</v>
      </c>
      <c r="E134" s="56">
        <v>9552010.5099999942</v>
      </c>
      <c r="F134" s="56">
        <v>1030873.4400000002</v>
      </c>
      <c r="G134" s="56">
        <v>2558178.8299999977</v>
      </c>
      <c r="H134" s="56">
        <v>0</v>
      </c>
      <c r="I134" s="56">
        <f t="shared" si="49"/>
        <v>2558178.8299999977</v>
      </c>
      <c r="J134" s="56">
        <f t="shared" si="50"/>
        <v>6993831.679999996</v>
      </c>
      <c r="K134" s="57">
        <f t="shared" si="51"/>
        <v>0.73218425300916046</v>
      </c>
      <c r="L134" s="57">
        <f t="shared" si="52"/>
        <v>-0.89207785743945966</v>
      </c>
      <c r="M134" s="57">
        <f t="shared" si="53"/>
        <v>-0.19655275902748168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155</v>
      </c>
      <c r="C135" s="51" t="s">
        <v>156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49"/>
        <v>0</v>
      </c>
      <c r="J135" s="56">
        <f t="shared" si="50"/>
        <v>0</v>
      </c>
      <c r="K135" s="57" t="str">
        <f t="shared" si="51"/>
        <v>NA</v>
      </c>
      <c r="L135" s="57" t="str">
        <f t="shared" si="52"/>
        <v>NA</v>
      </c>
      <c r="M135" s="57" t="str">
        <f t="shared" si="53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165</v>
      </c>
      <c r="C136" s="51" t="s">
        <v>166</v>
      </c>
      <c r="D136" s="56">
        <v>0</v>
      </c>
      <c r="E136" s="56">
        <v>0</v>
      </c>
      <c r="F136" s="56">
        <v>798.34</v>
      </c>
      <c r="G136" s="56">
        <v>2558.6200000000003</v>
      </c>
      <c r="H136" s="56">
        <v>0</v>
      </c>
      <c r="I136" s="56">
        <f t="shared" si="49"/>
        <v>2558.6200000000003</v>
      </c>
      <c r="J136" s="56">
        <f t="shared" si="50"/>
        <v>-2558.6200000000003</v>
      </c>
      <c r="K136" s="57" t="str">
        <f t="shared" si="51"/>
        <v>NA</v>
      </c>
      <c r="L136" s="57" t="str">
        <f t="shared" si="52"/>
        <v>NA</v>
      </c>
      <c r="M136" s="57" t="str">
        <f t="shared" si="53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167</v>
      </c>
      <c r="C137" s="51" t="s">
        <v>168</v>
      </c>
      <c r="D137" s="56">
        <v>1239069.690000002</v>
      </c>
      <c r="E137" s="56">
        <v>1236937.2100000021</v>
      </c>
      <c r="F137" s="56">
        <v>76564.149999999921</v>
      </c>
      <c r="G137" s="56">
        <v>191953.27999999994</v>
      </c>
      <c r="H137" s="56">
        <v>0</v>
      </c>
      <c r="I137" s="56">
        <f t="shared" si="49"/>
        <v>191953.27999999994</v>
      </c>
      <c r="J137" s="56">
        <f t="shared" si="50"/>
        <v>1044983.9300000021</v>
      </c>
      <c r="K137" s="57">
        <f t="shared" si="51"/>
        <v>0.84481566368271876</v>
      </c>
      <c r="L137" s="57">
        <f t="shared" si="52"/>
        <v>-0.93810182976062317</v>
      </c>
      <c r="M137" s="57">
        <f t="shared" si="53"/>
        <v>-0.53444699104815607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169</v>
      </c>
      <c r="C138" s="51" t="s">
        <v>170</v>
      </c>
      <c r="D138" s="56">
        <v>678440</v>
      </c>
      <c r="E138" s="56">
        <v>4842990.32</v>
      </c>
      <c r="F138" s="56">
        <v>292110.64</v>
      </c>
      <c r="G138" s="56">
        <v>405610.06999999995</v>
      </c>
      <c r="H138" s="56">
        <v>2828226.0500000003</v>
      </c>
      <c r="I138" s="56">
        <f t="shared" si="49"/>
        <v>3233836.12</v>
      </c>
      <c r="J138" s="56">
        <f t="shared" si="50"/>
        <v>1609154.2000000002</v>
      </c>
      <c r="K138" s="57">
        <f t="shared" si="51"/>
        <v>0.332264591435318</v>
      </c>
      <c r="L138" s="57">
        <f t="shared" si="52"/>
        <v>-0.93968382740851741</v>
      </c>
      <c r="M138" s="57">
        <f t="shared" si="53"/>
        <v>-0.74874403424370251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251</v>
      </c>
      <c r="C139" s="51" t="s">
        <v>252</v>
      </c>
      <c r="D139" s="56">
        <v>0</v>
      </c>
      <c r="E139" s="56">
        <v>0</v>
      </c>
      <c r="F139" s="56">
        <v>0</v>
      </c>
      <c r="G139" s="56">
        <v>7000</v>
      </c>
      <c r="H139" s="56">
        <v>1875</v>
      </c>
      <c r="I139" s="56">
        <f t="shared" si="49"/>
        <v>8875</v>
      </c>
      <c r="J139" s="56">
        <f t="shared" si="50"/>
        <v>-8875</v>
      </c>
      <c r="K139" s="57" t="str">
        <f t="shared" si="51"/>
        <v>NA</v>
      </c>
      <c r="L139" s="57" t="str">
        <f t="shared" si="52"/>
        <v>NA</v>
      </c>
      <c r="M139" s="57" t="str">
        <f t="shared" si="53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253</v>
      </c>
      <c r="C140" s="51" t="s">
        <v>254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49"/>
        <v>0</v>
      </c>
      <c r="J140" s="56">
        <f t="shared" si="50"/>
        <v>0</v>
      </c>
      <c r="K140" s="57" t="str">
        <f t="shared" si="51"/>
        <v>NA</v>
      </c>
      <c r="L140" s="57" t="str">
        <f t="shared" si="52"/>
        <v>NA</v>
      </c>
      <c r="M140" s="57" t="str">
        <f t="shared" si="53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255</v>
      </c>
      <c r="C141" s="51" t="s">
        <v>256</v>
      </c>
      <c r="D141" s="56">
        <v>175000</v>
      </c>
      <c r="E141" s="56">
        <v>157500</v>
      </c>
      <c r="F141" s="56">
        <v>0</v>
      </c>
      <c r="G141" s="56">
        <v>0</v>
      </c>
      <c r="H141" s="56">
        <v>0</v>
      </c>
      <c r="I141" s="56">
        <f t="shared" si="49"/>
        <v>0</v>
      </c>
      <c r="J141" s="56">
        <f t="shared" si="50"/>
        <v>157500</v>
      </c>
      <c r="K141" s="57">
        <f t="shared" si="51"/>
        <v>1</v>
      </c>
      <c r="L141" s="57">
        <f t="shared" si="52"/>
        <v>-1</v>
      </c>
      <c r="M141" s="57">
        <f t="shared" si="53"/>
        <v>-1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257</v>
      </c>
      <c r="C142" s="51" t="s">
        <v>258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49"/>
        <v>0</v>
      </c>
      <c r="J142" s="56">
        <f t="shared" si="50"/>
        <v>0</v>
      </c>
      <c r="K142" s="57" t="str">
        <f t="shared" si="51"/>
        <v>NA</v>
      </c>
      <c r="L142" s="57" t="str">
        <f t="shared" si="52"/>
        <v>NA</v>
      </c>
      <c r="M142" s="57" t="str">
        <f t="shared" si="53"/>
        <v>NA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181</v>
      </c>
      <c r="C143" s="51" t="s">
        <v>182</v>
      </c>
      <c r="D143" s="56">
        <v>250800</v>
      </c>
      <c r="E143" s="56">
        <v>250800</v>
      </c>
      <c r="F143" s="56">
        <v>67758</v>
      </c>
      <c r="G143" s="56">
        <v>67758</v>
      </c>
      <c r="H143" s="56">
        <v>67968.290000000008</v>
      </c>
      <c r="I143" s="56">
        <f t="shared" si="49"/>
        <v>135726.29</v>
      </c>
      <c r="J143" s="56">
        <f t="shared" si="50"/>
        <v>115073.70999999999</v>
      </c>
      <c r="K143" s="57">
        <f t="shared" si="51"/>
        <v>0.45882659489633171</v>
      </c>
      <c r="L143" s="57">
        <f t="shared" si="52"/>
        <v>-0.7298325358851675</v>
      </c>
      <c r="M143" s="57">
        <f t="shared" si="53"/>
        <v>-0.18949760765550239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183</v>
      </c>
      <c r="C144" s="51" t="s">
        <v>184</v>
      </c>
      <c r="D144" s="56">
        <v>4000</v>
      </c>
      <c r="E144" s="56">
        <v>4000</v>
      </c>
      <c r="F144" s="56">
        <v>0</v>
      </c>
      <c r="G144" s="56">
        <v>0</v>
      </c>
      <c r="H144" s="56">
        <v>0</v>
      </c>
      <c r="I144" s="56">
        <f t="shared" si="49"/>
        <v>0</v>
      </c>
      <c r="J144" s="56">
        <f t="shared" si="50"/>
        <v>4000</v>
      </c>
      <c r="K144" s="57">
        <f t="shared" si="51"/>
        <v>1</v>
      </c>
      <c r="L144" s="57">
        <f t="shared" si="52"/>
        <v>-1</v>
      </c>
      <c r="M144" s="57">
        <f t="shared" si="53"/>
        <v>-1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185</v>
      </c>
      <c r="C145" s="51" t="s">
        <v>186</v>
      </c>
      <c r="D145" s="56">
        <v>10500</v>
      </c>
      <c r="E145" s="56">
        <v>10500</v>
      </c>
      <c r="F145" s="56">
        <v>4167.5</v>
      </c>
      <c r="G145" s="56">
        <v>4167.5</v>
      </c>
      <c r="H145" s="56">
        <v>0</v>
      </c>
      <c r="I145" s="56">
        <f t="shared" si="49"/>
        <v>4167.5</v>
      </c>
      <c r="J145" s="56">
        <f t="shared" si="50"/>
        <v>6332.5</v>
      </c>
      <c r="K145" s="57">
        <f t="shared" si="51"/>
        <v>0.60309523809523813</v>
      </c>
      <c r="L145" s="57">
        <f t="shared" si="52"/>
        <v>-0.60309523809523813</v>
      </c>
      <c r="M145" s="57">
        <f t="shared" si="53"/>
        <v>0.19071428571428573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259</v>
      </c>
      <c r="C146" s="51" t="s">
        <v>260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9"/>
        <v>0</v>
      </c>
      <c r="J146" s="56">
        <f t="shared" si="50"/>
        <v>0</v>
      </c>
      <c r="K146" s="57" t="str">
        <f t="shared" si="51"/>
        <v>NA</v>
      </c>
      <c r="L146" s="57" t="str">
        <f t="shared" si="52"/>
        <v>NA</v>
      </c>
      <c r="M146" s="57" t="str">
        <f t="shared" si="53"/>
        <v>NA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261</v>
      </c>
      <c r="C147" s="51" t="s">
        <v>262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49"/>
        <v>0</v>
      </c>
      <c r="J147" s="56">
        <f t="shared" si="50"/>
        <v>0</v>
      </c>
      <c r="K147" s="57" t="str">
        <f t="shared" si="51"/>
        <v>NA</v>
      </c>
      <c r="L147" s="57" t="str">
        <f t="shared" si="52"/>
        <v>NA</v>
      </c>
      <c r="M147" s="57" t="str">
        <f t="shared" si="53"/>
        <v>NA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187</v>
      </c>
      <c r="C148" s="51" t="s">
        <v>188</v>
      </c>
      <c r="D148" s="56">
        <v>13000</v>
      </c>
      <c r="E148" s="56">
        <v>12500</v>
      </c>
      <c r="F148" s="56">
        <v>0</v>
      </c>
      <c r="G148" s="56">
        <v>0</v>
      </c>
      <c r="H148" s="56">
        <v>0</v>
      </c>
      <c r="I148" s="56">
        <f t="shared" si="49"/>
        <v>0</v>
      </c>
      <c r="J148" s="56">
        <f t="shared" si="50"/>
        <v>12500</v>
      </c>
      <c r="K148" s="57">
        <f t="shared" si="51"/>
        <v>1</v>
      </c>
      <c r="L148" s="57">
        <f t="shared" si="52"/>
        <v>-1</v>
      </c>
      <c r="M148" s="57">
        <f t="shared" si="53"/>
        <v>-1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189</v>
      </c>
      <c r="C149" s="51" t="s">
        <v>190</v>
      </c>
      <c r="D149" s="56">
        <v>500</v>
      </c>
      <c r="E149" s="56">
        <v>53004.87</v>
      </c>
      <c r="F149" s="56">
        <v>16500.02</v>
      </c>
      <c r="G149" s="56">
        <v>16769.02</v>
      </c>
      <c r="H149" s="56">
        <v>2303.04</v>
      </c>
      <c r="I149" s="56">
        <f t="shared" si="49"/>
        <v>19072.060000000001</v>
      </c>
      <c r="J149" s="56">
        <f t="shared" si="50"/>
        <v>33932.81</v>
      </c>
      <c r="K149" s="57">
        <f t="shared" si="51"/>
        <v>0.64018287376235417</v>
      </c>
      <c r="L149" s="57">
        <f t="shared" si="52"/>
        <v>-0.68870747159647794</v>
      </c>
      <c r="M149" s="57">
        <f t="shared" si="53"/>
        <v>-5.0897398672989883E-2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197</v>
      </c>
      <c r="C150" s="51" t="s">
        <v>198</v>
      </c>
      <c r="D150" s="56">
        <v>138900</v>
      </c>
      <c r="E150" s="56">
        <v>120926.7</v>
      </c>
      <c r="F150" s="56">
        <v>1500.48</v>
      </c>
      <c r="G150" s="56">
        <v>17944.620000000003</v>
      </c>
      <c r="H150" s="56">
        <v>0</v>
      </c>
      <c r="I150" s="56">
        <f t="shared" si="49"/>
        <v>17944.620000000003</v>
      </c>
      <c r="J150" s="56">
        <f t="shared" si="50"/>
        <v>102982.07999999999</v>
      </c>
      <c r="K150" s="57">
        <f t="shared" si="51"/>
        <v>0.85160746137949672</v>
      </c>
      <c r="L150" s="57">
        <f t="shared" si="52"/>
        <v>-0.98759182215342023</v>
      </c>
      <c r="M150" s="57">
        <f t="shared" si="53"/>
        <v>-0.5548223841384905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203</v>
      </c>
      <c r="C151" s="51" t="s">
        <v>204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49"/>
        <v>0</v>
      </c>
      <c r="J151" s="56">
        <f t="shared" si="50"/>
        <v>0</v>
      </c>
      <c r="K151" s="57" t="str">
        <f t="shared" si="51"/>
        <v>NA</v>
      </c>
      <c r="L151" s="57" t="str">
        <f t="shared" si="52"/>
        <v>NA</v>
      </c>
      <c r="M151" s="57" t="str">
        <f t="shared" si="53"/>
        <v>NA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205</v>
      </c>
      <c r="C152" s="51" t="s">
        <v>206</v>
      </c>
      <c r="D152" s="56">
        <v>626729.5</v>
      </c>
      <c r="E152" s="56">
        <v>781238.09</v>
      </c>
      <c r="F152" s="56">
        <v>41437.199999999997</v>
      </c>
      <c r="G152" s="56">
        <v>52470.079999999994</v>
      </c>
      <c r="H152" s="56">
        <v>9909.57</v>
      </c>
      <c r="I152" s="56">
        <f t="shared" si="49"/>
        <v>62379.649999999994</v>
      </c>
      <c r="J152" s="56">
        <f t="shared" si="50"/>
        <v>718858.44</v>
      </c>
      <c r="K152" s="57">
        <f t="shared" si="51"/>
        <v>0.92015283074587417</v>
      </c>
      <c r="L152" s="57">
        <f t="shared" si="52"/>
        <v>-0.94695957540933529</v>
      </c>
      <c r="M152" s="57">
        <f t="shared" si="53"/>
        <v>-0.79851182115301111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209</v>
      </c>
      <c r="C153" s="51" t="s">
        <v>210</v>
      </c>
      <c r="D153" s="56">
        <v>3600</v>
      </c>
      <c r="E153" s="56">
        <v>17100</v>
      </c>
      <c r="F153" s="56">
        <v>8876</v>
      </c>
      <c r="G153" s="56">
        <v>11155.1</v>
      </c>
      <c r="H153" s="56">
        <v>0</v>
      </c>
      <c r="I153" s="56">
        <f t="shared" si="49"/>
        <v>11155.1</v>
      </c>
      <c r="J153" s="56">
        <f t="shared" si="50"/>
        <v>5944.9</v>
      </c>
      <c r="K153" s="57">
        <f t="shared" si="51"/>
        <v>0.34765497076023388</v>
      </c>
      <c r="L153" s="57">
        <f t="shared" si="52"/>
        <v>-0.48093567251461988</v>
      </c>
      <c r="M153" s="57">
        <f t="shared" si="53"/>
        <v>0.95703508771929835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211</v>
      </c>
      <c r="C154" s="51" t="s">
        <v>212</v>
      </c>
      <c r="D154" s="56">
        <v>15000</v>
      </c>
      <c r="E154" s="56">
        <v>13500</v>
      </c>
      <c r="F154" s="56">
        <v>0</v>
      </c>
      <c r="G154" s="56">
        <v>0</v>
      </c>
      <c r="H154" s="56">
        <v>0</v>
      </c>
      <c r="I154" s="56">
        <f t="shared" si="49"/>
        <v>0</v>
      </c>
      <c r="J154" s="56">
        <f t="shared" si="50"/>
        <v>13500</v>
      </c>
      <c r="K154" s="57">
        <f t="shared" si="51"/>
        <v>1</v>
      </c>
      <c r="L154" s="57">
        <f t="shared" si="52"/>
        <v>-1</v>
      </c>
      <c r="M154" s="57">
        <f t="shared" si="53"/>
        <v>-1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213</v>
      </c>
      <c r="C155" s="51" t="s">
        <v>214</v>
      </c>
      <c r="D155" s="56">
        <v>10000</v>
      </c>
      <c r="E155" s="56">
        <v>16000</v>
      </c>
      <c r="F155" s="56">
        <v>0</v>
      </c>
      <c r="G155" s="56">
        <v>3958.82</v>
      </c>
      <c r="H155" s="56">
        <v>4600</v>
      </c>
      <c r="I155" s="56">
        <f t="shared" si="49"/>
        <v>8558.82</v>
      </c>
      <c r="J155" s="56">
        <f t="shared" si="50"/>
        <v>7441.18</v>
      </c>
      <c r="K155" s="57">
        <f t="shared" si="51"/>
        <v>0.46507375000000001</v>
      </c>
      <c r="L155" s="57">
        <f t="shared" si="52"/>
        <v>-1</v>
      </c>
      <c r="M155" s="57">
        <f t="shared" si="53"/>
        <v>-0.2577212499999999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217</v>
      </c>
      <c r="C156" s="51" t="s">
        <v>218</v>
      </c>
      <c r="D156" s="56">
        <v>102825</v>
      </c>
      <c r="E156" s="56">
        <v>160883.15</v>
      </c>
      <c r="F156" s="56">
        <v>25920</v>
      </c>
      <c r="G156" s="56">
        <v>28610</v>
      </c>
      <c r="H156" s="56">
        <v>17980</v>
      </c>
      <c r="I156" s="56">
        <f t="shared" si="49"/>
        <v>46590</v>
      </c>
      <c r="J156" s="56">
        <f t="shared" si="50"/>
        <v>114293.15</v>
      </c>
      <c r="K156" s="57">
        <f t="shared" si="51"/>
        <v>0.71041094110850012</v>
      </c>
      <c r="L156" s="57">
        <f t="shared" si="52"/>
        <v>-0.8388892808227586</v>
      </c>
      <c r="M156" s="57">
        <f t="shared" si="53"/>
        <v>-0.46650721346517643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221</v>
      </c>
      <c r="C157" s="51" t="s">
        <v>222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49"/>
        <v>0</v>
      </c>
      <c r="J157" s="56">
        <f t="shared" si="50"/>
        <v>0</v>
      </c>
      <c r="K157" s="57" t="str">
        <f t="shared" si="51"/>
        <v>NA</v>
      </c>
      <c r="L157" s="57" t="str">
        <f t="shared" si="52"/>
        <v>NA</v>
      </c>
      <c r="M157" s="57" t="str">
        <f t="shared" si="53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225</v>
      </c>
      <c r="C158" s="51" t="s">
        <v>226</v>
      </c>
      <c r="D158" s="56">
        <v>0</v>
      </c>
      <c r="E158" s="56">
        <v>7000</v>
      </c>
      <c r="F158" s="56">
        <v>0</v>
      </c>
      <c r="G158" s="56">
        <v>0</v>
      </c>
      <c r="H158" s="56">
        <v>3800</v>
      </c>
      <c r="I158" s="56">
        <f t="shared" si="49"/>
        <v>3800</v>
      </c>
      <c r="J158" s="56">
        <f t="shared" si="50"/>
        <v>3200</v>
      </c>
      <c r="K158" s="57">
        <f t="shared" si="51"/>
        <v>0.45714285714285713</v>
      </c>
      <c r="L158" s="57">
        <f t="shared" si="52"/>
        <v>-1</v>
      </c>
      <c r="M158" s="57">
        <f t="shared" si="53"/>
        <v>-1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233</v>
      </c>
      <c r="C159" s="51" t="s">
        <v>234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49"/>
        <v>0</v>
      </c>
      <c r="J159" s="56">
        <f t="shared" si="50"/>
        <v>0</v>
      </c>
      <c r="K159" s="57" t="str">
        <f t="shared" si="51"/>
        <v>NA</v>
      </c>
      <c r="L159" s="57" t="str">
        <f t="shared" si="52"/>
        <v>NA</v>
      </c>
      <c r="M159" s="57" t="str">
        <f t="shared" si="53"/>
        <v>NA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263</v>
      </c>
      <c r="C160" s="51" t="s">
        <v>264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49"/>
        <v>0</v>
      </c>
      <c r="J160" s="56">
        <f t="shared" si="50"/>
        <v>0</v>
      </c>
      <c r="K160" s="57" t="str">
        <f t="shared" si="51"/>
        <v>NA</v>
      </c>
      <c r="L160" s="57" t="str">
        <f t="shared" si="52"/>
        <v>NA</v>
      </c>
      <c r="M160" s="57" t="str">
        <f t="shared" si="53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235</v>
      </c>
      <c r="C161" s="51" t="s">
        <v>236</v>
      </c>
      <c r="D161" s="56">
        <v>46800</v>
      </c>
      <c r="E161" s="56">
        <v>58456</v>
      </c>
      <c r="F161" s="56">
        <v>0</v>
      </c>
      <c r="G161" s="56">
        <v>6327</v>
      </c>
      <c r="H161" s="56">
        <v>6925</v>
      </c>
      <c r="I161" s="56">
        <f t="shared" si="49"/>
        <v>13252</v>
      </c>
      <c r="J161" s="56">
        <f t="shared" si="50"/>
        <v>45204</v>
      </c>
      <c r="K161" s="57">
        <f t="shared" si="51"/>
        <v>0.77329957574928154</v>
      </c>
      <c r="L161" s="57">
        <f t="shared" si="52"/>
        <v>-1</v>
      </c>
      <c r="M161" s="57">
        <f t="shared" si="53"/>
        <v>-0.6752942384015328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237</v>
      </c>
      <c r="C162" s="51" t="s">
        <v>238</v>
      </c>
      <c r="D162" s="56">
        <v>553678.74</v>
      </c>
      <c r="E162" s="56">
        <v>552178.74</v>
      </c>
      <c r="F162" s="56">
        <v>0</v>
      </c>
      <c r="G162" s="56">
        <v>0</v>
      </c>
      <c r="H162" s="56">
        <v>0</v>
      </c>
      <c r="I162" s="56">
        <f t="shared" si="49"/>
        <v>0</v>
      </c>
      <c r="J162" s="56">
        <f t="shared" si="50"/>
        <v>552178.74</v>
      </c>
      <c r="K162" s="57">
        <f t="shared" si="51"/>
        <v>1</v>
      </c>
      <c r="L162" s="57">
        <f t="shared" si="52"/>
        <v>-1</v>
      </c>
      <c r="M162" s="57">
        <f t="shared" si="53"/>
        <v>-1</v>
      </c>
      <c r="R162" s="53"/>
      <c r="S162" s="53"/>
      <c r="T162" s="53"/>
      <c r="U162" s="53"/>
      <c r="V162" s="53"/>
    </row>
    <row r="163" spans="1:22" s="51" customFormat="1" x14ac:dyDescent="0.2">
      <c r="A163" s="63" t="s">
        <v>265</v>
      </c>
      <c r="B163" s="74"/>
      <c r="C163" s="63"/>
      <c r="D163" s="64">
        <v>93144658.279999971</v>
      </c>
      <c r="E163" s="64">
        <v>89206805.769999981</v>
      </c>
      <c r="F163" s="64">
        <v>8566950.9199999999</v>
      </c>
      <c r="G163" s="64">
        <v>21803272.220000006</v>
      </c>
      <c r="H163" s="64">
        <v>2943586.95</v>
      </c>
      <c r="I163" s="64">
        <f t="shared" si="49"/>
        <v>24746859.170000006</v>
      </c>
      <c r="J163" s="64">
        <f t="shared" si="50"/>
        <v>64459946.599999979</v>
      </c>
      <c r="K163" s="65">
        <f t="shared" si="51"/>
        <v>0.72259000917705418</v>
      </c>
      <c r="L163" s="65">
        <f t="shared" si="52"/>
        <v>-0.9039652765721935</v>
      </c>
      <c r="M163" s="65">
        <f t="shared" si="53"/>
        <v>-0.26676203575044755</v>
      </c>
      <c r="R163" s="53"/>
      <c r="S163" s="53"/>
      <c r="T163" s="53"/>
      <c r="U163" s="53"/>
      <c r="V163" s="53"/>
    </row>
    <row r="164" spans="1:22" s="51" customFormat="1" x14ac:dyDescent="0.2">
      <c r="A164" s="51" t="s">
        <v>266</v>
      </c>
      <c r="B164" s="66" t="s">
        <v>106</v>
      </c>
      <c r="C164" s="51" t="s">
        <v>107</v>
      </c>
      <c r="D164" s="56">
        <v>159405</v>
      </c>
      <c r="E164" s="56">
        <v>159405</v>
      </c>
      <c r="F164" s="56">
        <v>1450</v>
      </c>
      <c r="G164" s="56">
        <v>2550</v>
      </c>
      <c r="H164" s="56">
        <v>0</v>
      </c>
      <c r="I164" s="56">
        <f t="shared" si="49"/>
        <v>2550</v>
      </c>
      <c r="J164" s="56">
        <f t="shared" si="50"/>
        <v>156855</v>
      </c>
      <c r="K164" s="57">
        <f t="shared" si="51"/>
        <v>0.98400301119789213</v>
      </c>
      <c r="L164" s="57">
        <f t="shared" si="52"/>
        <v>-0.99090367303409554</v>
      </c>
      <c r="M164" s="57">
        <f t="shared" si="53"/>
        <v>-0.9520090335936765</v>
      </c>
      <c r="R164" s="53"/>
      <c r="S164" s="53"/>
      <c r="T164" s="53"/>
      <c r="U164" s="53"/>
      <c r="V164" s="53"/>
    </row>
    <row r="165" spans="1:22" s="51" customFormat="1" x14ac:dyDescent="0.2">
      <c r="B165" s="66" t="s">
        <v>108</v>
      </c>
      <c r="C165" s="51" t="s">
        <v>109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9"/>
        <v>0</v>
      </c>
      <c r="J165" s="56">
        <f t="shared" si="50"/>
        <v>0</v>
      </c>
      <c r="K165" s="57" t="str">
        <f t="shared" si="51"/>
        <v>NA</v>
      </c>
      <c r="L165" s="57" t="str">
        <f t="shared" si="52"/>
        <v>NA</v>
      </c>
      <c r="M165" s="57" t="str">
        <f t="shared" si="53"/>
        <v>NA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113</v>
      </c>
      <c r="C166" s="51" t="s">
        <v>114</v>
      </c>
      <c r="D166" s="56">
        <v>71000</v>
      </c>
      <c r="E166" s="56">
        <v>174375</v>
      </c>
      <c r="F166" s="56">
        <v>17205</v>
      </c>
      <c r="G166" s="56">
        <v>22848.75</v>
      </c>
      <c r="H166" s="56">
        <v>0</v>
      </c>
      <c r="I166" s="56">
        <f t="shared" si="49"/>
        <v>22848.75</v>
      </c>
      <c r="J166" s="56">
        <f t="shared" si="50"/>
        <v>151526.25</v>
      </c>
      <c r="K166" s="57">
        <f t="shared" si="51"/>
        <v>0.86896774193548387</v>
      </c>
      <c r="L166" s="57">
        <f t="shared" si="52"/>
        <v>-0.90133333333333332</v>
      </c>
      <c r="M166" s="57">
        <f t="shared" si="53"/>
        <v>-0.60690322580645162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267</v>
      </c>
      <c r="C167" s="51" t="s">
        <v>268</v>
      </c>
      <c r="D167" s="56">
        <v>844277.48</v>
      </c>
      <c r="E167" s="56">
        <v>844277.48</v>
      </c>
      <c r="F167" s="56">
        <v>0</v>
      </c>
      <c r="G167" s="56">
        <v>0</v>
      </c>
      <c r="H167" s="56">
        <v>0</v>
      </c>
      <c r="I167" s="56">
        <f t="shared" si="49"/>
        <v>0</v>
      </c>
      <c r="J167" s="56">
        <f t="shared" si="50"/>
        <v>844277.48</v>
      </c>
      <c r="K167" s="57">
        <f t="shared" si="51"/>
        <v>1</v>
      </c>
      <c r="L167" s="57">
        <f t="shared" si="52"/>
        <v>-1</v>
      </c>
      <c r="M167" s="57">
        <f t="shared" si="53"/>
        <v>-1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123</v>
      </c>
      <c r="C168" s="51" t="s">
        <v>124</v>
      </c>
      <c r="D168" s="56">
        <v>206465.5</v>
      </c>
      <c r="E168" s="56">
        <v>206465.5</v>
      </c>
      <c r="F168" s="56">
        <v>5015.9799999999996</v>
      </c>
      <c r="G168" s="56">
        <v>16951.63</v>
      </c>
      <c r="H168" s="56">
        <v>0</v>
      </c>
      <c r="I168" s="56">
        <f t="shared" si="49"/>
        <v>16951.63</v>
      </c>
      <c r="J168" s="56">
        <f t="shared" si="50"/>
        <v>189513.87</v>
      </c>
      <c r="K168" s="57">
        <f t="shared" si="51"/>
        <v>0.91789606496000542</v>
      </c>
      <c r="L168" s="57">
        <f t="shared" si="52"/>
        <v>-0.97570548106100041</v>
      </c>
      <c r="M168" s="57">
        <f t="shared" si="53"/>
        <v>-0.75368819488001615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125</v>
      </c>
      <c r="C169" s="51" t="s">
        <v>126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9"/>
        <v>0</v>
      </c>
      <c r="J169" s="56">
        <f t="shared" si="50"/>
        <v>0</v>
      </c>
      <c r="K169" s="57" t="str">
        <f t="shared" si="51"/>
        <v>NA</v>
      </c>
      <c r="L169" s="57" t="str">
        <f t="shared" si="52"/>
        <v>NA</v>
      </c>
      <c r="M169" s="57" t="str">
        <f t="shared" si="53"/>
        <v>NA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243</v>
      </c>
      <c r="C170" s="51" t="s">
        <v>244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49"/>
        <v>0</v>
      </c>
      <c r="J170" s="56">
        <f t="shared" si="50"/>
        <v>0</v>
      </c>
      <c r="K170" s="57" t="str">
        <f t="shared" si="51"/>
        <v>NA</v>
      </c>
      <c r="L170" s="57" t="str">
        <f t="shared" si="52"/>
        <v>NA</v>
      </c>
      <c r="M170" s="57" t="str">
        <f t="shared" si="53"/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249</v>
      </c>
      <c r="C171" s="51" t="s">
        <v>250</v>
      </c>
      <c r="D171" s="56">
        <v>201720.2</v>
      </c>
      <c r="E171" s="56">
        <v>201720.2</v>
      </c>
      <c r="F171" s="56">
        <v>13018.9</v>
      </c>
      <c r="G171" s="56">
        <v>38019.699999999997</v>
      </c>
      <c r="H171" s="56">
        <v>0</v>
      </c>
      <c r="I171" s="56">
        <f t="shared" ref="I171:I185" si="54">SUM(G171:H171)</f>
        <v>38019.699999999997</v>
      </c>
      <c r="J171" s="56">
        <f t="shared" ref="J171:J185" si="55">E171-I171</f>
        <v>163700.5</v>
      </c>
      <c r="K171" s="57">
        <f t="shared" ref="K171:K185" si="56">IF(E171=0,"NA",J171/E171)</f>
        <v>0.81152259416756478</v>
      </c>
      <c r="L171" s="57">
        <f t="shared" ref="L171:L185" si="57">IF(E171=0,"NA",(  ( F171 - (E171/$L$6)) / (E171/$L$6)))</f>
        <v>-0.93546060335058168</v>
      </c>
      <c r="M171" s="57">
        <f t="shared" ref="M171:M185" si="58">IF(E171=0,"NA",(  ( G171 - ($M$6*(E171/12))) / ($M$6*(E171/12))))</f>
        <v>-0.43456778250269434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269</v>
      </c>
      <c r="C172" s="51" t="s">
        <v>270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54"/>
        <v>0</v>
      </c>
      <c r="J172" s="56">
        <f t="shared" si="55"/>
        <v>0</v>
      </c>
      <c r="K172" s="57" t="str">
        <f t="shared" si="56"/>
        <v>NA</v>
      </c>
      <c r="L172" s="57" t="str">
        <f t="shared" si="57"/>
        <v>NA</v>
      </c>
      <c r="M172" s="57" t="str">
        <f t="shared" si="58"/>
        <v>NA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137</v>
      </c>
      <c r="C173" s="51" t="s">
        <v>138</v>
      </c>
      <c r="D173" s="56">
        <v>2255990.8199999998</v>
      </c>
      <c r="E173" s="56">
        <v>2330210.8199999998</v>
      </c>
      <c r="F173" s="56">
        <v>324444.65999999997</v>
      </c>
      <c r="G173" s="56">
        <v>1308615.42</v>
      </c>
      <c r="H173" s="56">
        <v>0</v>
      </c>
      <c r="I173" s="56">
        <f t="shared" si="54"/>
        <v>1308615.42</v>
      </c>
      <c r="J173" s="56">
        <f t="shared" si="55"/>
        <v>1021595.3999999999</v>
      </c>
      <c r="K173" s="57">
        <f t="shared" si="56"/>
        <v>0.43841329343754398</v>
      </c>
      <c r="L173" s="57">
        <f t="shared" si="57"/>
        <v>-0.86076596279816431</v>
      </c>
      <c r="M173" s="57">
        <f t="shared" si="58"/>
        <v>0.68476011968736805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139</v>
      </c>
      <c r="C174" s="51" t="s">
        <v>140</v>
      </c>
      <c r="D174" s="56">
        <v>6451699.5</v>
      </c>
      <c r="E174" s="56">
        <v>6594411.5</v>
      </c>
      <c r="F174" s="56">
        <v>561619.62</v>
      </c>
      <c r="G174" s="56">
        <v>1799152.85</v>
      </c>
      <c r="H174" s="56">
        <v>0</v>
      </c>
      <c r="I174" s="56">
        <f t="shared" si="54"/>
        <v>1799152.85</v>
      </c>
      <c r="J174" s="56">
        <f t="shared" si="55"/>
        <v>4795258.6500000004</v>
      </c>
      <c r="K174" s="57">
        <f t="shared" si="56"/>
        <v>0.72717006665416628</v>
      </c>
      <c r="L174" s="57">
        <f t="shared" si="57"/>
        <v>-0.91483400452034269</v>
      </c>
      <c r="M174" s="57">
        <f t="shared" si="58"/>
        <v>-0.18151019996249845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141</v>
      </c>
      <c r="C175" s="51" t="s">
        <v>142</v>
      </c>
      <c r="D175" s="56">
        <v>3863486.62</v>
      </c>
      <c r="E175" s="56">
        <v>3863486.62</v>
      </c>
      <c r="F175" s="56">
        <v>59522.58</v>
      </c>
      <c r="G175" s="56">
        <v>152548.37</v>
      </c>
      <c r="H175" s="56">
        <v>0</v>
      </c>
      <c r="I175" s="56">
        <f t="shared" si="54"/>
        <v>152548.37</v>
      </c>
      <c r="J175" s="56">
        <f t="shared" si="55"/>
        <v>3710938.25</v>
      </c>
      <c r="K175" s="57">
        <f t="shared" si="56"/>
        <v>0.96051536215751143</v>
      </c>
      <c r="L175" s="57">
        <f t="shared" si="57"/>
        <v>-0.9845935586545399</v>
      </c>
      <c r="M175" s="57">
        <f t="shared" si="58"/>
        <v>-0.88154608647253463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143</v>
      </c>
      <c r="C176" s="51" t="s">
        <v>144</v>
      </c>
      <c r="D176" s="56">
        <v>25080</v>
      </c>
      <c r="E176" s="56">
        <v>27580</v>
      </c>
      <c r="F176" s="56">
        <v>10.24</v>
      </c>
      <c r="G176" s="56">
        <v>1602.05</v>
      </c>
      <c r="H176" s="56">
        <v>0</v>
      </c>
      <c r="I176" s="56">
        <f t="shared" si="54"/>
        <v>1602.05</v>
      </c>
      <c r="J176" s="56">
        <f t="shared" si="55"/>
        <v>25977.95</v>
      </c>
      <c r="K176" s="57">
        <f t="shared" si="56"/>
        <v>0.94191261783901381</v>
      </c>
      <c r="L176" s="57">
        <f t="shared" si="57"/>
        <v>-0.99962871646120366</v>
      </c>
      <c r="M176" s="57">
        <f t="shared" si="58"/>
        <v>-0.82573785351704132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147</v>
      </c>
      <c r="C177" s="51" t="s">
        <v>148</v>
      </c>
      <c r="D177" s="56">
        <v>1268750</v>
      </c>
      <c r="E177" s="56">
        <v>1266113.19</v>
      </c>
      <c r="F177" s="56">
        <v>108351.62</v>
      </c>
      <c r="G177" s="56">
        <v>418506.36999999994</v>
      </c>
      <c r="H177" s="56">
        <v>0</v>
      </c>
      <c r="I177" s="56">
        <f t="shared" si="54"/>
        <v>418506.36999999994</v>
      </c>
      <c r="J177" s="56">
        <f t="shared" si="55"/>
        <v>847606.82000000007</v>
      </c>
      <c r="K177" s="57">
        <f t="shared" si="56"/>
        <v>0.66945580118314707</v>
      </c>
      <c r="L177" s="57">
        <f t="shared" si="57"/>
        <v>-0.91442185354691696</v>
      </c>
      <c r="M177" s="57">
        <f t="shared" si="58"/>
        <v>-8.3674035494410524E-3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149</v>
      </c>
      <c r="C178" s="51" t="s">
        <v>150</v>
      </c>
      <c r="D178" s="56">
        <v>0</v>
      </c>
      <c r="E178" s="56">
        <v>0</v>
      </c>
      <c r="F178" s="56">
        <v>20859.570000000003</v>
      </c>
      <c r="G178" s="56">
        <v>69144.860000000015</v>
      </c>
      <c r="H178" s="56">
        <v>0</v>
      </c>
      <c r="I178" s="56">
        <f t="shared" si="54"/>
        <v>69144.860000000015</v>
      </c>
      <c r="J178" s="56">
        <f t="shared" si="55"/>
        <v>-69144.860000000015</v>
      </c>
      <c r="K178" s="57" t="str">
        <f t="shared" si="56"/>
        <v>NA</v>
      </c>
      <c r="L178" s="57" t="str">
        <f t="shared" si="57"/>
        <v>NA</v>
      </c>
      <c r="M178" s="57" t="str">
        <f t="shared" si="58"/>
        <v>NA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151</v>
      </c>
      <c r="C179" s="51" t="s">
        <v>152</v>
      </c>
      <c r="D179" s="56">
        <v>1814697.4999999998</v>
      </c>
      <c r="E179" s="56">
        <v>1825703.43</v>
      </c>
      <c r="F179" s="56">
        <v>136208.93</v>
      </c>
      <c r="G179" s="56">
        <v>523343.2</v>
      </c>
      <c r="H179" s="56">
        <v>0</v>
      </c>
      <c r="I179" s="56">
        <f t="shared" si="54"/>
        <v>523343.2</v>
      </c>
      <c r="J179" s="56">
        <f t="shared" si="55"/>
        <v>1302360.23</v>
      </c>
      <c r="K179" s="57">
        <f t="shared" si="56"/>
        <v>0.71334709055128409</v>
      </c>
      <c r="L179" s="57">
        <f t="shared" si="57"/>
        <v>-0.92539372618695248</v>
      </c>
      <c r="M179" s="57">
        <f t="shared" si="58"/>
        <v>-0.14004127165385225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167</v>
      </c>
      <c r="C180" s="51" t="s">
        <v>168</v>
      </c>
      <c r="D180" s="56">
        <v>237387.68</v>
      </c>
      <c r="E180" s="56">
        <v>236824.39</v>
      </c>
      <c r="F180" s="56">
        <v>11355.799999999997</v>
      </c>
      <c r="G180" s="56">
        <v>49218.69</v>
      </c>
      <c r="H180" s="56">
        <v>0</v>
      </c>
      <c r="I180" s="56">
        <f t="shared" si="54"/>
        <v>49218.69</v>
      </c>
      <c r="J180" s="56">
        <f t="shared" si="55"/>
        <v>187605.7</v>
      </c>
      <c r="K180" s="57">
        <f t="shared" si="56"/>
        <v>0.79217220827635193</v>
      </c>
      <c r="L180" s="57">
        <f t="shared" si="57"/>
        <v>-0.9520497023131782</v>
      </c>
      <c r="M180" s="57">
        <f t="shared" si="58"/>
        <v>-0.37651662482905579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169</v>
      </c>
      <c r="C181" s="51" t="s">
        <v>170</v>
      </c>
      <c r="D181" s="56">
        <v>1290336.6400000006</v>
      </c>
      <c r="E181" s="56">
        <v>975876.6400000006</v>
      </c>
      <c r="F181" s="56">
        <v>78292.13</v>
      </c>
      <c r="G181" s="56">
        <v>177440.71000000002</v>
      </c>
      <c r="H181" s="56">
        <v>187292.73</v>
      </c>
      <c r="I181" s="56">
        <f t="shared" si="54"/>
        <v>364733.44000000006</v>
      </c>
      <c r="J181" s="56">
        <f t="shared" si="55"/>
        <v>611143.20000000054</v>
      </c>
      <c r="K181" s="57">
        <f t="shared" si="56"/>
        <v>0.62625046542767959</v>
      </c>
      <c r="L181" s="57">
        <f t="shared" si="57"/>
        <v>-0.91977251346030786</v>
      </c>
      <c r="M181" s="57">
        <f t="shared" si="58"/>
        <v>-0.45451903634049512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271</v>
      </c>
      <c r="C182" s="51" t="s">
        <v>272</v>
      </c>
      <c r="D182" s="56">
        <v>108000</v>
      </c>
      <c r="E182" s="56">
        <v>108000</v>
      </c>
      <c r="F182" s="56">
        <v>0</v>
      </c>
      <c r="G182" s="56">
        <v>0</v>
      </c>
      <c r="H182" s="56">
        <v>0</v>
      </c>
      <c r="I182" s="56">
        <f t="shared" si="54"/>
        <v>0</v>
      </c>
      <c r="J182" s="56">
        <f t="shared" si="55"/>
        <v>108000</v>
      </c>
      <c r="K182" s="57">
        <f t="shared" si="56"/>
        <v>1</v>
      </c>
      <c r="L182" s="57">
        <f t="shared" si="57"/>
        <v>-1</v>
      </c>
      <c r="M182" s="57">
        <f t="shared" si="58"/>
        <v>-1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273</v>
      </c>
      <c r="C183" s="51" t="s">
        <v>274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54"/>
        <v>0</v>
      </c>
      <c r="J183" s="56">
        <f t="shared" si="55"/>
        <v>0</v>
      </c>
      <c r="K183" s="57" t="str">
        <f t="shared" si="56"/>
        <v>NA</v>
      </c>
      <c r="L183" s="57" t="str">
        <f t="shared" si="57"/>
        <v>NA</v>
      </c>
      <c r="M183" s="57" t="str">
        <f t="shared" si="58"/>
        <v>NA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181</v>
      </c>
      <c r="C184" s="51" t="s">
        <v>182</v>
      </c>
      <c r="D184" s="56">
        <v>270000</v>
      </c>
      <c r="E184" s="56">
        <v>260000</v>
      </c>
      <c r="F184" s="56">
        <v>0</v>
      </c>
      <c r="G184" s="56">
        <v>0</v>
      </c>
      <c r="H184" s="56">
        <v>0</v>
      </c>
      <c r="I184" s="56">
        <f t="shared" si="54"/>
        <v>0</v>
      </c>
      <c r="J184" s="56">
        <f t="shared" si="55"/>
        <v>260000</v>
      </c>
      <c r="K184" s="57">
        <f t="shared" si="56"/>
        <v>1</v>
      </c>
      <c r="L184" s="57">
        <f t="shared" si="57"/>
        <v>-1</v>
      </c>
      <c r="M184" s="57">
        <f t="shared" si="58"/>
        <v>-1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275</v>
      </c>
      <c r="C185" s="51" t="s">
        <v>276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54"/>
        <v>0</v>
      </c>
      <c r="J185" s="56">
        <f t="shared" si="55"/>
        <v>0</v>
      </c>
      <c r="K185" s="57" t="str">
        <f t="shared" si="56"/>
        <v>NA</v>
      </c>
      <c r="L185" s="57" t="str">
        <f t="shared" si="57"/>
        <v>NA</v>
      </c>
      <c r="M185" s="57" t="str">
        <f t="shared" si="58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183</v>
      </c>
      <c r="C186" s="51" t="s">
        <v>184</v>
      </c>
      <c r="D186" s="56">
        <v>1200</v>
      </c>
      <c r="E186" s="56">
        <v>1200</v>
      </c>
      <c r="F186" s="56">
        <v>0</v>
      </c>
      <c r="G186" s="56">
        <v>0</v>
      </c>
      <c r="H186" s="56">
        <v>0</v>
      </c>
      <c r="I186" s="56">
        <f t="shared" si="49"/>
        <v>0</v>
      </c>
      <c r="J186" s="56">
        <f t="shared" si="50"/>
        <v>1200</v>
      </c>
      <c r="K186" s="57">
        <f t="shared" si="51"/>
        <v>1</v>
      </c>
      <c r="L186" s="57">
        <f t="shared" si="52"/>
        <v>-1</v>
      </c>
      <c r="M186" s="57">
        <f t="shared" si="53"/>
        <v>-1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185</v>
      </c>
      <c r="C187" s="51" t="s">
        <v>186</v>
      </c>
      <c r="D187" s="56">
        <v>500</v>
      </c>
      <c r="E187" s="56">
        <v>500</v>
      </c>
      <c r="F187" s="56">
        <v>0</v>
      </c>
      <c r="G187" s="56">
        <v>0</v>
      </c>
      <c r="H187" s="56">
        <v>0</v>
      </c>
      <c r="I187" s="56">
        <f t="shared" si="49"/>
        <v>0</v>
      </c>
      <c r="J187" s="56">
        <f t="shared" si="50"/>
        <v>500</v>
      </c>
      <c r="K187" s="57">
        <f t="shared" si="51"/>
        <v>1</v>
      </c>
      <c r="L187" s="57">
        <f t="shared" si="52"/>
        <v>-1</v>
      </c>
      <c r="M187" s="57">
        <f t="shared" si="53"/>
        <v>-1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187</v>
      </c>
      <c r="C188" s="51" t="s">
        <v>188</v>
      </c>
      <c r="D188" s="56">
        <v>7248.5</v>
      </c>
      <c r="E188" s="56">
        <v>5624</v>
      </c>
      <c r="F188" s="56">
        <v>0</v>
      </c>
      <c r="G188" s="56">
        <v>42.78</v>
      </c>
      <c r="H188" s="56">
        <v>0</v>
      </c>
      <c r="I188" s="56">
        <f t="shared" si="49"/>
        <v>42.78</v>
      </c>
      <c r="J188" s="56">
        <f t="shared" si="50"/>
        <v>5581.22</v>
      </c>
      <c r="K188" s="57">
        <f t="shared" si="51"/>
        <v>0.99239331436699862</v>
      </c>
      <c r="L188" s="57">
        <f t="shared" si="52"/>
        <v>-1</v>
      </c>
      <c r="M188" s="57">
        <f t="shared" si="53"/>
        <v>-0.97717994310099576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189</v>
      </c>
      <c r="C189" s="51" t="s">
        <v>190</v>
      </c>
      <c r="D189" s="56">
        <v>1916000</v>
      </c>
      <c r="E189" s="56">
        <v>1884800</v>
      </c>
      <c r="F189" s="56">
        <v>39846.6</v>
      </c>
      <c r="G189" s="56">
        <v>765905.08</v>
      </c>
      <c r="H189" s="56">
        <v>902931.2</v>
      </c>
      <c r="I189" s="56">
        <f t="shared" si="49"/>
        <v>1668836.2799999998</v>
      </c>
      <c r="J189" s="56">
        <f t="shared" si="50"/>
        <v>215963.7200000002</v>
      </c>
      <c r="K189" s="57">
        <f t="shared" si="51"/>
        <v>0.11458176994906633</v>
      </c>
      <c r="L189" s="57">
        <f t="shared" si="52"/>
        <v>-0.97885897707979619</v>
      </c>
      <c r="M189" s="57">
        <f t="shared" si="53"/>
        <v>0.21907642190152801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197</v>
      </c>
      <c r="C190" s="51" t="s">
        <v>198</v>
      </c>
      <c r="D190" s="56">
        <v>285849</v>
      </c>
      <c r="E190" s="56">
        <v>386489.37</v>
      </c>
      <c r="F190" s="56">
        <v>4043.7799999999997</v>
      </c>
      <c r="G190" s="56">
        <v>44175.720000000008</v>
      </c>
      <c r="H190" s="56">
        <v>223.5</v>
      </c>
      <c r="I190" s="56">
        <f t="shared" si="49"/>
        <v>44399.220000000008</v>
      </c>
      <c r="J190" s="56">
        <f t="shared" si="50"/>
        <v>342090.14999999997</v>
      </c>
      <c r="K190" s="57">
        <f t="shared" si="51"/>
        <v>0.88512175638879786</v>
      </c>
      <c r="L190" s="57">
        <f t="shared" si="52"/>
        <v>-0.9895371507889078</v>
      </c>
      <c r="M190" s="57">
        <f t="shared" si="53"/>
        <v>-0.65710011636283794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205</v>
      </c>
      <c r="C191" s="51" t="s">
        <v>206</v>
      </c>
      <c r="D191" s="56">
        <v>522806.29</v>
      </c>
      <c r="E191" s="56">
        <v>662471.77</v>
      </c>
      <c r="F191" s="56">
        <v>31345.4</v>
      </c>
      <c r="G191" s="56">
        <v>87949.750000000015</v>
      </c>
      <c r="H191" s="56">
        <v>18236.490000000002</v>
      </c>
      <c r="I191" s="56">
        <f t="shared" si="49"/>
        <v>106186.24000000002</v>
      </c>
      <c r="J191" s="56">
        <f t="shared" si="50"/>
        <v>556285.53</v>
      </c>
      <c r="K191" s="57">
        <f t="shared" si="51"/>
        <v>0.83971205293774254</v>
      </c>
      <c r="L191" s="57">
        <f t="shared" si="52"/>
        <v>-0.95268417248934245</v>
      </c>
      <c r="M191" s="57">
        <f t="shared" si="53"/>
        <v>-0.60172000989566699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209</v>
      </c>
      <c r="C192" s="51" t="s">
        <v>210</v>
      </c>
      <c r="D192" s="56">
        <v>249705.9</v>
      </c>
      <c r="E192" s="56">
        <v>261785.9</v>
      </c>
      <c r="F192" s="56">
        <v>6229.9500000000007</v>
      </c>
      <c r="G192" s="56">
        <v>18880.11</v>
      </c>
      <c r="H192" s="56">
        <v>33112.03</v>
      </c>
      <c r="I192" s="56">
        <f t="shared" si="49"/>
        <v>51992.14</v>
      </c>
      <c r="J192" s="56">
        <f t="shared" si="50"/>
        <v>209793.76</v>
      </c>
      <c r="K192" s="57">
        <f t="shared" si="51"/>
        <v>0.80139442193028732</v>
      </c>
      <c r="L192" s="57">
        <f t="shared" si="52"/>
        <v>-0.97620211783751532</v>
      </c>
      <c r="M192" s="57">
        <f t="shared" si="53"/>
        <v>-0.78363872920581279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211</v>
      </c>
      <c r="C193" s="51" t="s">
        <v>212</v>
      </c>
      <c r="D193" s="56">
        <v>200000</v>
      </c>
      <c r="E193" s="56">
        <v>170000</v>
      </c>
      <c r="F193" s="56">
        <v>0</v>
      </c>
      <c r="G193" s="56">
        <v>0</v>
      </c>
      <c r="H193" s="56">
        <v>0</v>
      </c>
      <c r="I193" s="56">
        <f t="shared" si="49"/>
        <v>0</v>
      </c>
      <c r="J193" s="56">
        <f t="shared" si="50"/>
        <v>170000</v>
      </c>
      <c r="K193" s="57">
        <f t="shared" si="51"/>
        <v>1</v>
      </c>
      <c r="L193" s="57">
        <f t="shared" si="52"/>
        <v>-1</v>
      </c>
      <c r="M193" s="57">
        <f t="shared" si="53"/>
        <v>-1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213</v>
      </c>
      <c r="C194" s="51" t="s">
        <v>214</v>
      </c>
      <c r="D194" s="56">
        <v>56347</v>
      </c>
      <c r="E194" s="56">
        <v>239810</v>
      </c>
      <c r="F194" s="56">
        <v>1751.8899999999999</v>
      </c>
      <c r="G194" s="56">
        <v>14817.409999999998</v>
      </c>
      <c r="H194" s="56">
        <v>27379.57</v>
      </c>
      <c r="I194" s="56">
        <f t="shared" si="49"/>
        <v>42196.979999999996</v>
      </c>
      <c r="J194" s="56">
        <f t="shared" si="50"/>
        <v>197613.02000000002</v>
      </c>
      <c r="K194" s="57">
        <f t="shared" si="51"/>
        <v>0.82403994829239824</v>
      </c>
      <c r="L194" s="57">
        <f t="shared" si="52"/>
        <v>-0.99269467495100283</v>
      </c>
      <c r="M194" s="57">
        <f t="shared" si="53"/>
        <v>-0.81463562820566282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217</v>
      </c>
      <c r="C195" s="51" t="s">
        <v>218</v>
      </c>
      <c r="D195" s="56">
        <v>144950</v>
      </c>
      <c r="E195" s="56">
        <v>146507</v>
      </c>
      <c r="F195" s="56">
        <v>16098.36</v>
      </c>
      <c r="G195" s="56">
        <v>58823.040000000001</v>
      </c>
      <c r="H195" s="56">
        <v>3995.89</v>
      </c>
      <c r="I195" s="56">
        <f t="shared" si="49"/>
        <v>62818.93</v>
      </c>
      <c r="J195" s="56">
        <f t="shared" si="50"/>
        <v>83688.070000000007</v>
      </c>
      <c r="K195" s="57">
        <f t="shared" si="51"/>
        <v>0.57122233067361972</v>
      </c>
      <c r="L195" s="57">
        <f t="shared" si="52"/>
        <v>-0.89011883391237279</v>
      </c>
      <c r="M195" s="57">
        <f t="shared" si="53"/>
        <v>0.20450981864347786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277</v>
      </c>
      <c r="C196" s="51" t="s">
        <v>278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si="49"/>
        <v>0</v>
      </c>
      <c r="J196" s="56">
        <f t="shared" si="50"/>
        <v>0</v>
      </c>
      <c r="K196" s="57" t="str">
        <f t="shared" si="51"/>
        <v>NA</v>
      </c>
      <c r="L196" s="57" t="str">
        <f t="shared" si="52"/>
        <v>NA</v>
      </c>
      <c r="M196" s="57" t="str">
        <f t="shared" si="53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225</v>
      </c>
      <c r="C197" s="51" t="s">
        <v>226</v>
      </c>
      <c r="D197" s="56">
        <v>198112</v>
      </c>
      <c r="E197" s="56">
        <v>182012</v>
      </c>
      <c r="F197" s="56">
        <v>30068.58</v>
      </c>
      <c r="G197" s="56">
        <v>31910.210000000003</v>
      </c>
      <c r="H197" s="56">
        <v>14657</v>
      </c>
      <c r="I197" s="56">
        <f t="shared" si="49"/>
        <v>46567.210000000006</v>
      </c>
      <c r="J197" s="56">
        <f t="shared" si="50"/>
        <v>135444.78999999998</v>
      </c>
      <c r="K197" s="57">
        <f t="shared" si="51"/>
        <v>0.74415307781904483</v>
      </c>
      <c r="L197" s="57">
        <f t="shared" si="52"/>
        <v>-0.83479891435729503</v>
      </c>
      <c r="M197" s="57">
        <f t="shared" si="53"/>
        <v>-0.47404220600839497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231</v>
      </c>
      <c r="C198" s="51" t="s">
        <v>232</v>
      </c>
      <c r="D198" s="56">
        <v>104400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49"/>
        <v>0</v>
      </c>
      <c r="J198" s="56">
        <f t="shared" si="50"/>
        <v>0</v>
      </c>
      <c r="K198" s="57" t="str">
        <f t="shared" si="51"/>
        <v>NA</v>
      </c>
      <c r="L198" s="57" t="str">
        <f t="shared" si="52"/>
        <v>NA</v>
      </c>
      <c r="M198" s="57" t="str">
        <f t="shared" si="53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235</v>
      </c>
      <c r="C199" s="51" t="s">
        <v>236</v>
      </c>
      <c r="D199" s="56">
        <v>79938</v>
      </c>
      <c r="E199" s="56">
        <v>168613</v>
      </c>
      <c r="F199" s="56">
        <v>575</v>
      </c>
      <c r="G199" s="56">
        <v>67788.5</v>
      </c>
      <c r="H199" s="56">
        <v>950</v>
      </c>
      <c r="I199" s="56">
        <f t="shared" si="49"/>
        <v>68738.5</v>
      </c>
      <c r="J199" s="56">
        <f t="shared" si="50"/>
        <v>99874.5</v>
      </c>
      <c r="K199" s="57">
        <f t="shared" si="51"/>
        <v>0.59232977291193445</v>
      </c>
      <c r="L199" s="57">
        <f t="shared" si="52"/>
        <v>-0.99658982403492025</v>
      </c>
      <c r="M199" s="57">
        <f t="shared" si="53"/>
        <v>0.20610806995901854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237</v>
      </c>
      <c r="C200" s="51" t="s">
        <v>238</v>
      </c>
      <c r="D200" s="56">
        <v>538678.74</v>
      </c>
      <c r="E200" s="56">
        <v>513678.74</v>
      </c>
      <c r="F200" s="56">
        <v>0</v>
      </c>
      <c r="G200" s="56">
        <v>0</v>
      </c>
      <c r="H200" s="56">
        <v>0</v>
      </c>
      <c r="I200" s="56">
        <f t="shared" si="49"/>
        <v>0</v>
      </c>
      <c r="J200" s="56">
        <f t="shared" si="50"/>
        <v>513678.74</v>
      </c>
      <c r="K200" s="57">
        <f t="shared" si="51"/>
        <v>1</v>
      </c>
      <c r="L200" s="57">
        <f t="shared" si="52"/>
        <v>-1</v>
      </c>
      <c r="M200" s="57">
        <f t="shared" si="53"/>
        <v>-1</v>
      </c>
      <c r="R200" s="53"/>
      <c r="S200" s="53"/>
      <c r="T200" s="53"/>
      <c r="U200" s="53"/>
      <c r="V200" s="53"/>
    </row>
    <row r="201" spans="1:22" s="51" customFormat="1" x14ac:dyDescent="0.2">
      <c r="A201" s="63" t="s">
        <v>279</v>
      </c>
      <c r="B201" s="74"/>
      <c r="C201" s="63"/>
      <c r="D201" s="64">
        <v>23374032.369999997</v>
      </c>
      <c r="E201" s="64">
        <v>23697941.550000001</v>
      </c>
      <c r="F201" s="64">
        <v>1467314.5899999999</v>
      </c>
      <c r="G201" s="64">
        <v>5670235.2000000011</v>
      </c>
      <c r="H201" s="64">
        <v>1188778.4099999999</v>
      </c>
      <c r="I201" s="64">
        <f t="shared" si="49"/>
        <v>6859013.6100000013</v>
      </c>
      <c r="J201" s="64">
        <f t="shared" si="50"/>
        <v>16838927.939999998</v>
      </c>
      <c r="K201" s="65">
        <f t="shared" si="51"/>
        <v>0.71056500432629333</v>
      </c>
      <c r="L201" s="65">
        <f t="shared" si="52"/>
        <v>-0.93808261418384675</v>
      </c>
      <c r="M201" s="65">
        <f t="shared" si="53"/>
        <v>-0.28218636356624816</v>
      </c>
      <c r="R201" s="53"/>
      <c r="S201" s="53"/>
      <c r="T201" s="53"/>
      <c r="U201" s="53"/>
      <c r="V201" s="53"/>
    </row>
    <row r="202" spans="1:22" s="51" customFormat="1" x14ac:dyDescent="0.2">
      <c r="A202" s="51" t="s">
        <v>280</v>
      </c>
      <c r="B202" s="66" t="s">
        <v>108</v>
      </c>
      <c r="C202" s="51" t="s">
        <v>109</v>
      </c>
      <c r="D202" s="56">
        <v>0</v>
      </c>
      <c r="E202" s="56">
        <v>51773.75</v>
      </c>
      <c r="F202" s="56">
        <v>3760.52</v>
      </c>
      <c r="G202" s="56">
        <v>3760.52</v>
      </c>
      <c r="H202" s="56">
        <v>0</v>
      </c>
      <c r="I202" s="56">
        <f t="shared" si="49"/>
        <v>3760.52</v>
      </c>
      <c r="J202" s="56">
        <f t="shared" si="50"/>
        <v>48013.23</v>
      </c>
      <c r="K202" s="57">
        <f t="shared" si="51"/>
        <v>0.92736628117530606</v>
      </c>
      <c r="L202" s="57">
        <f t="shared" si="52"/>
        <v>-0.92736628117530606</v>
      </c>
      <c r="M202" s="57">
        <f t="shared" si="53"/>
        <v>-0.78209884352591807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110</v>
      </c>
      <c r="C203" s="51" t="s">
        <v>109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f t="shared" si="49"/>
        <v>0</v>
      </c>
      <c r="J203" s="56">
        <f t="shared" si="50"/>
        <v>0</v>
      </c>
      <c r="K203" s="57" t="str">
        <f t="shared" si="51"/>
        <v>NA</v>
      </c>
      <c r="L203" s="57" t="str">
        <f t="shared" si="52"/>
        <v>NA</v>
      </c>
      <c r="M203" s="57" t="str">
        <f t="shared" si="53"/>
        <v>NA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113</v>
      </c>
      <c r="C204" s="51" t="s">
        <v>114</v>
      </c>
      <c r="D204" s="56">
        <v>11500</v>
      </c>
      <c r="E204" s="56">
        <v>12850</v>
      </c>
      <c r="F204" s="56">
        <v>0</v>
      </c>
      <c r="G204" s="56">
        <v>7440</v>
      </c>
      <c r="H204" s="56">
        <v>0</v>
      </c>
      <c r="I204" s="56">
        <f t="shared" si="49"/>
        <v>7440</v>
      </c>
      <c r="J204" s="56">
        <f t="shared" si="50"/>
        <v>5410</v>
      </c>
      <c r="K204" s="57">
        <f t="shared" si="51"/>
        <v>0.42101167315175098</v>
      </c>
      <c r="L204" s="57">
        <f t="shared" si="52"/>
        <v>-1</v>
      </c>
      <c r="M204" s="57">
        <f t="shared" si="53"/>
        <v>0.73696498054474724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137</v>
      </c>
      <c r="C205" s="51" t="s">
        <v>138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f t="shared" si="49"/>
        <v>0</v>
      </c>
      <c r="J205" s="56">
        <f t="shared" si="50"/>
        <v>0</v>
      </c>
      <c r="K205" s="57" t="str">
        <f t="shared" si="51"/>
        <v>NA</v>
      </c>
      <c r="L205" s="57" t="str">
        <f t="shared" si="52"/>
        <v>NA</v>
      </c>
      <c r="M205" s="57" t="str">
        <f t="shared" si="53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139</v>
      </c>
      <c r="C206" s="51" t="s">
        <v>140</v>
      </c>
      <c r="D206" s="56">
        <v>0</v>
      </c>
      <c r="E206" s="56">
        <v>0</v>
      </c>
      <c r="F206" s="56">
        <v>0</v>
      </c>
      <c r="G206" s="56">
        <v>46061.760000000002</v>
      </c>
      <c r="H206" s="56">
        <v>0</v>
      </c>
      <c r="I206" s="56">
        <f t="shared" si="49"/>
        <v>46061.760000000002</v>
      </c>
      <c r="J206" s="56">
        <f t="shared" si="50"/>
        <v>-46061.760000000002</v>
      </c>
      <c r="K206" s="57" t="str">
        <f t="shared" si="51"/>
        <v>NA</v>
      </c>
      <c r="L206" s="57" t="str">
        <f t="shared" si="52"/>
        <v>NA</v>
      </c>
      <c r="M206" s="57" t="str">
        <f t="shared" si="53"/>
        <v>NA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141</v>
      </c>
      <c r="C207" s="51" t="s">
        <v>142</v>
      </c>
      <c r="D207" s="56">
        <v>5416</v>
      </c>
      <c r="E207" s="56">
        <v>5416</v>
      </c>
      <c r="F207" s="56">
        <v>0</v>
      </c>
      <c r="G207" s="56">
        <v>0</v>
      </c>
      <c r="H207" s="56">
        <v>0</v>
      </c>
      <c r="I207" s="56">
        <f t="shared" si="49"/>
        <v>0</v>
      </c>
      <c r="J207" s="56">
        <f t="shared" si="50"/>
        <v>5416</v>
      </c>
      <c r="K207" s="57">
        <f t="shared" si="51"/>
        <v>1</v>
      </c>
      <c r="L207" s="57">
        <f t="shared" si="52"/>
        <v>-1</v>
      </c>
      <c r="M207" s="57">
        <f t="shared" si="53"/>
        <v>-1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143</v>
      </c>
      <c r="C208" s="51" t="s">
        <v>144</v>
      </c>
      <c r="D208" s="56">
        <v>0</v>
      </c>
      <c r="E208" s="56">
        <v>15000</v>
      </c>
      <c r="F208" s="56">
        <v>0</v>
      </c>
      <c r="G208" s="56">
        <v>24660</v>
      </c>
      <c r="H208" s="56">
        <v>0</v>
      </c>
      <c r="I208" s="56">
        <f t="shared" si="49"/>
        <v>24660</v>
      </c>
      <c r="J208" s="56">
        <f t="shared" si="50"/>
        <v>-9660</v>
      </c>
      <c r="K208" s="57">
        <f t="shared" si="51"/>
        <v>-0.64400000000000002</v>
      </c>
      <c r="L208" s="57">
        <f t="shared" si="52"/>
        <v>-1</v>
      </c>
      <c r="M208" s="57">
        <f t="shared" si="53"/>
        <v>3.9319999999999999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147</v>
      </c>
      <c r="C209" s="51" t="s">
        <v>148</v>
      </c>
      <c r="D209" s="56">
        <v>0</v>
      </c>
      <c r="E209" s="56">
        <v>0</v>
      </c>
      <c r="F209" s="56">
        <v>0</v>
      </c>
      <c r="G209" s="56">
        <v>12570.3</v>
      </c>
      <c r="H209" s="56">
        <v>0</v>
      </c>
      <c r="I209" s="56">
        <f t="shared" si="49"/>
        <v>12570.3</v>
      </c>
      <c r="J209" s="56">
        <f t="shared" si="50"/>
        <v>-12570.3</v>
      </c>
      <c r="K209" s="57" t="str">
        <f t="shared" si="51"/>
        <v>NA</v>
      </c>
      <c r="L209" s="57" t="str">
        <f t="shared" si="52"/>
        <v>NA</v>
      </c>
      <c r="M209" s="57" t="str">
        <f t="shared" si="53"/>
        <v>NA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149</v>
      </c>
      <c r="C210" s="51" t="s">
        <v>150</v>
      </c>
      <c r="D210" s="56">
        <v>0</v>
      </c>
      <c r="E210" s="56">
        <v>0</v>
      </c>
      <c r="F210" s="56">
        <v>287.67</v>
      </c>
      <c r="G210" s="56">
        <v>1371.7600000000002</v>
      </c>
      <c r="H210" s="56">
        <v>0</v>
      </c>
      <c r="I210" s="56">
        <f t="shared" si="49"/>
        <v>1371.7600000000002</v>
      </c>
      <c r="J210" s="56">
        <f t="shared" si="50"/>
        <v>-1371.7600000000002</v>
      </c>
      <c r="K210" s="57" t="str">
        <f t="shared" si="51"/>
        <v>NA</v>
      </c>
      <c r="L210" s="57" t="str">
        <f t="shared" si="52"/>
        <v>NA</v>
      </c>
      <c r="M210" s="57" t="str">
        <f t="shared" si="53"/>
        <v>NA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151</v>
      </c>
      <c r="C211" s="51" t="s">
        <v>152</v>
      </c>
      <c r="D211" s="56">
        <v>0</v>
      </c>
      <c r="E211" s="56">
        <v>0</v>
      </c>
      <c r="F211" s="56">
        <v>0</v>
      </c>
      <c r="G211" s="56">
        <v>9517.57</v>
      </c>
      <c r="H211" s="56">
        <v>0</v>
      </c>
      <c r="I211" s="56">
        <f t="shared" si="49"/>
        <v>9517.57</v>
      </c>
      <c r="J211" s="56">
        <f t="shared" si="50"/>
        <v>-9517.57</v>
      </c>
      <c r="K211" s="57" t="str">
        <f t="shared" si="51"/>
        <v>NA</v>
      </c>
      <c r="L211" s="57" t="str">
        <f t="shared" si="52"/>
        <v>NA</v>
      </c>
      <c r="M211" s="57" t="str">
        <f t="shared" si="53"/>
        <v>NA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167</v>
      </c>
      <c r="C212" s="51" t="s">
        <v>168</v>
      </c>
      <c r="D212" s="56">
        <v>0</v>
      </c>
      <c r="E212" s="56">
        <v>0</v>
      </c>
      <c r="F212" s="56">
        <v>0</v>
      </c>
      <c r="G212" s="56">
        <v>638.76</v>
      </c>
      <c r="H212" s="56">
        <v>0</v>
      </c>
      <c r="I212" s="56">
        <f t="shared" si="49"/>
        <v>638.76</v>
      </c>
      <c r="J212" s="56">
        <f t="shared" si="50"/>
        <v>-638.76</v>
      </c>
      <c r="K212" s="57" t="str">
        <f t="shared" si="51"/>
        <v>NA</v>
      </c>
      <c r="L212" s="57" t="str">
        <f t="shared" si="52"/>
        <v>NA</v>
      </c>
      <c r="M212" s="57" t="str">
        <f t="shared" si="53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169</v>
      </c>
      <c r="C213" s="51" t="s">
        <v>170</v>
      </c>
      <c r="D213" s="56">
        <v>0</v>
      </c>
      <c r="E213" s="56">
        <v>40050</v>
      </c>
      <c r="F213" s="56">
        <v>0</v>
      </c>
      <c r="G213" s="56">
        <v>0</v>
      </c>
      <c r="H213" s="56">
        <v>1197</v>
      </c>
      <c r="I213" s="56">
        <f t="shared" si="49"/>
        <v>1197</v>
      </c>
      <c r="J213" s="56">
        <f t="shared" si="50"/>
        <v>38853</v>
      </c>
      <c r="K213" s="57">
        <f t="shared" si="51"/>
        <v>0.97011235955056174</v>
      </c>
      <c r="L213" s="57">
        <f t="shared" si="52"/>
        <v>-1</v>
      </c>
      <c r="M213" s="57">
        <f t="shared" si="53"/>
        <v>-1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181</v>
      </c>
      <c r="C214" s="51" t="s">
        <v>182</v>
      </c>
      <c r="D214" s="56">
        <v>0</v>
      </c>
      <c r="E214" s="56">
        <v>8000</v>
      </c>
      <c r="F214" s="56">
        <v>0</v>
      </c>
      <c r="G214" s="56">
        <v>0</v>
      </c>
      <c r="H214" s="56">
        <v>0</v>
      </c>
      <c r="I214" s="56">
        <f t="shared" si="49"/>
        <v>0</v>
      </c>
      <c r="J214" s="56">
        <f t="shared" si="50"/>
        <v>8000</v>
      </c>
      <c r="K214" s="57">
        <f t="shared" si="51"/>
        <v>1</v>
      </c>
      <c r="L214" s="57">
        <f t="shared" si="52"/>
        <v>-1</v>
      </c>
      <c r="M214" s="57">
        <f t="shared" si="53"/>
        <v>-1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197</v>
      </c>
      <c r="C215" s="51" t="s">
        <v>198</v>
      </c>
      <c r="D215" s="56">
        <v>0</v>
      </c>
      <c r="E215" s="56">
        <v>19800</v>
      </c>
      <c r="F215" s="56">
        <v>0</v>
      </c>
      <c r="G215" s="56">
        <v>0</v>
      </c>
      <c r="H215" s="56">
        <v>0</v>
      </c>
      <c r="I215" s="56">
        <f t="shared" si="49"/>
        <v>0</v>
      </c>
      <c r="J215" s="56">
        <f t="shared" si="50"/>
        <v>19800</v>
      </c>
      <c r="K215" s="57">
        <f t="shared" si="51"/>
        <v>1</v>
      </c>
      <c r="L215" s="57">
        <f t="shared" si="52"/>
        <v>-1</v>
      </c>
      <c r="M215" s="57">
        <f t="shared" si="53"/>
        <v>-1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205</v>
      </c>
      <c r="C216" s="51" t="s">
        <v>206</v>
      </c>
      <c r="D216" s="56">
        <v>9360</v>
      </c>
      <c r="E216" s="56">
        <v>23510</v>
      </c>
      <c r="F216" s="56">
        <v>0</v>
      </c>
      <c r="G216" s="56">
        <v>0</v>
      </c>
      <c r="H216" s="56">
        <v>0</v>
      </c>
      <c r="I216" s="56">
        <f t="shared" si="49"/>
        <v>0</v>
      </c>
      <c r="J216" s="56">
        <f t="shared" si="50"/>
        <v>23510</v>
      </c>
      <c r="K216" s="57">
        <f t="shared" si="51"/>
        <v>1</v>
      </c>
      <c r="L216" s="57">
        <f t="shared" si="52"/>
        <v>-1</v>
      </c>
      <c r="M216" s="57">
        <f t="shared" si="53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209</v>
      </c>
      <c r="C217" s="51" t="s">
        <v>210</v>
      </c>
      <c r="D217" s="56">
        <v>3420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9"/>
        <v>0</v>
      </c>
      <c r="J217" s="56">
        <f t="shared" si="50"/>
        <v>0</v>
      </c>
      <c r="K217" s="57" t="str">
        <f t="shared" si="51"/>
        <v>NA</v>
      </c>
      <c r="L217" s="57" t="str">
        <f t="shared" si="52"/>
        <v>NA</v>
      </c>
      <c r="M217" s="57" t="str">
        <f t="shared" si="53"/>
        <v>NA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213</v>
      </c>
      <c r="C218" s="51" t="s">
        <v>214</v>
      </c>
      <c r="D218" s="56">
        <v>1000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49"/>
        <v>0</v>
      </c>
      <c r="J218" s="56">
        <f t="shared" si="50"/>
        <v>0</v>
      </c>
      <c r="K218" s="57" t="str">
        <f t="shared" si="51"/>
        <v>NA</v>
      </c>
      <c r="L218" s="57" t="str">
        <f t="shared" si="52"/>
        <v>NA</v>
      </c>
      <c r="M218" s="57" t="str">
        <f t="shared" si="53"/>
        <v>NA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225</v>
      </c>
      <c r="C219" s="51" t="s">
        <v>226</v>
      </c>
      <c r="D219" s="56">
        <v>79800</v>
      </c>
      <c r="E219" s="56">
        <v>77944.540000000008</v>
      </c>
      <c r="F219" s="56">
        <v>0</v>
      </c>
      <c r="G219" s="56">
        <v>0</v>
      </c>
      <c r="H219" s="56">
        <v>241.43</v>
      </c>
      <c r="I219" s="56">
        <f t="shared" si="49"/>
        <v>241.43</v>
      </c>
      <c r="J219" s="56">
        <f t="shared" si="50"/>
        <v>77703.110000000015</v>
      </c>
      <c r="K219" s="57">
        <f t="shared" si="51"/>
        <v>0.99690254121712707</v>
      </c>
      <c r="L219" s="57">
        <f t="shared" si="52"/>
        <v>-1</v>
      </c>
      <c r="M219" s="57">
        <f t="shared" si="53"/>
        <v>-1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235</v>
      </c>
      <c r="C220" s="51" t="s">
        <v>236</v>
      </c>
      <c r="D220" s="56">
        <v>10800</v>
      </c>
      <c r="E220" s="56">
        <v>16000</v>
      </c>
      <c r="F220" s="56">
        <v>0</v>
      </c>
      <c r="G220" s="56">
        <v>0</v>
      </c>
      <c r="H220" s="56">
        <v>675</v>
      </c>
      <c r="I220" s="56">
        <f t="shared" si="49"/>
        <v>675</v>
      </c>
      <c r="J220" s="56">
        <f t="shared" si="50"/>
        <v>15325</v>
      </c>
      <c r="K220" s="57">
        <f t="shared" si="51"/>
        <v>0.95781249999999996</v>
      </c>
      <c r="L220" s="57">
        <f t="shared" si="52"/>
        <v>-1</v>
      </c>
      <c r="M220" s="57">
        <f t="shared" si="53"/>
        <v>-1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237</v>
      </c>
      <c r="C221" s="51" t="s">
        <v>238</v>
      </c>
      <c r="D221" s="56">
        <v>538678.74</v>
      </c>
      <c r="E221" s="56">
        <v>538678.74</v>
      </c>
      <c r="F221" s="56">
        <v>0</v>
      </c>
      <c r="G221" s="56">
        <v>0</v>
      </c>
      <c r="H221" s="56">
        <v>0</v>
      </c>
      <c r="I221" s="56">
        <f t="shared" si="49"/>
        <v>0</v>
      </c>
      <c r="J221" s="56">
        <f t="shared" si="50"/>
        <v>538678.74</v>
      </c>
      <c r="K221" s="57">
        <f t="shared" si="51"/>
        <v>1</v>
      </c>
      <c r="L221" s="57">
        <f t="shared" si="52"/>
        <v>-1</v>
      </c>
      <c r="M221" s="57">
        <f t="shared" si="53"/>
        <v>-1</v>
      </c>
      <c r="R221" s="53"/>
      <c r="S221" s="53"/>
      <c r="T221" s="53"/>
      <c r="U221" s="53"/>
      <c r="V221" s="53"/>
    </row>
    <row r="222" spans="1:22" s="51" customFormat="1" x14ac:dyDescent="0.2">
      <c r="A222" s="63" t="s">
        <v>281</v>
      </c>
      <c r="B222" s="74"/>
      <c r="C222" s="63"/>
      <c r="D222" s="64">
        <v>659974.74</v>
      </c>
      <c r="E222" s="64">
        <v>809023.03</v>
      </c>
      <c r="F222" s="64">
        <v>4048.19</v>
      </c>
      <c r="G222" s="64">
        <v>106020.67</v>
      </c>
      <c r="H222" s="64">
        <v>2113.4300000000003</v>
      </c>
      <c r="I222" s="64">
        <f t="shared" si="49"/>
        <v>108134.1</v>
      </c>
      <c r="J222" s="64">
        <f t="shared" si="50"/>
        <v>700888.93</v>
      </c>
      <c r="K222" s="65">
        <f t="shared" si="51"/>
        <v>0.86633989887778595</v>
      </c>
      <c r="L222" s="65">
        <f t="shared" si="52"/>
        <v>-0.99499619930473437</v>
      </c>
      <c r="M222" s="65">
        <f t="shared" si="53"/>
        <v>-0.60685666760314605</v>
      </c>
      <c r="R222" s="53"/>
      <c r="S222" s="53"/>
      <c r="T222" s="53"/>
      <c r="U222" s="53"/>
      <c r="V222" s="53"/>
    </row>
    <row r="223" spans="1:22" s="51" customFormat="1" x14ac:dyDescent="0.2">
      <c r="A223" s="51" t="s">
        <v>282</v>
      </c>
      <c r="B223" s="66" t="s">
        <v>123</v>
      </c>
      <c r="C223" s="51" t="s">
        <v>124</v>
      </c>
      <c r="D223" s="56">
        <v>174314.96</v>
      </c>
      <c r="E223" s="56">
        <v>174314.96</v>
      </c>
      <c r="F223" s="56">
        <v>112564.16</v>
      </c>
      <c r="G223" s="56">
        <v>398782.66000000003</v>
      </c>
      <c r="H223" s="56">
        <v>0</v>
      </c>
      <c r="I223" s="56">
        <f t="shared" si="49"/>
        <v>398782.66000000003</v>
      </c>
      <c r="J223" s="56">
        <f t="shared" si="50"/>
        <v>-224467.70000000004</v>
      </c>
      <c r="K223" s="57">
        <f t="shared" si="51"/>
        <v>-1.2877133437084232</v>
      </c>
      <c r="L223" s="57">
        <f t="shared" si="52"/>
        <v>-0.35424842480530638</v>
      </c>
      <c r="M223" s="57">
        <f t="shared" si="53"/>
        <v>5.863140031125269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283</v>
      </c>
      <c r="C224" s="51" t="s">
        <v>284</v>
      </c>
      <c r="D224" s="56">
        <v>10486932.259999979</v>
      </c>
      <c r="E224" s="56">
        <v>10486932.259999979</v>
      </c>
      <c r="F224" s="56">
        <v>1158365.0500000005</v>
      </c>
      <c r="G224" s="56">
        <v>2924718.1000000015</v>
      </c>
      <c r="H224" s="56">
        <v>0</v>
      </c>
      <c r="I224" s="56">
        <f t="shared" si="49"/>
        <v>2924718.1000000015</v>
      </c>
      <c r="J224" s="56">
        <f t="shared" si="50"/>
        <v>7562214.1599999778</v>
      </c>
      <c r="K224" s="57">
        <f t="shared" si="51"/>
        <v>0.72110832534356362</v>
      </c>
      <c r="L224" s="57">
        <f t="shared" si="52"/>
        <v>-0.88954204897286115</v>
      </c>
      <c r="M224" s="57">
        <f t="shared" si="53"/>
        <v>-0.16332497603069085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137</v>
      </c>
      <c r="C225" s="51" t="s">
        <v>138</v>
      </c>
      <c r="D225" s="56">
        <v>0</v>
      </c>
      <c r="E225" s="56">
        <v>8393.0400000000009</v>
      </c>
      <c r="F225" s="56">
        <v>0</v>
      </c>
      <c r="G225" s="56">
        <v>0</v>
      </c>
      <c r="H225" s="56">
        <v>0</v>
      </c>
      <c r="I225" s="56">
        <f t="shared" si="49"/>
        <v>0</v>
      </c>
      <c r="J225" s="56">
        <f t="shared" si="50"/>
        <v>8393.0400000000009</v>
      </c>
      <c r="K225" s="57">
        <f t="shared" si="51"/>
        <v>1</v>
      </c>
      <c r="L225" s="57">
        <f t="shared" si="52"/>
        <v>-1</v>
      </c>
      <c r="M225" s="57">
        <f t="shared" si="53"/>
        <v>-1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141</v>
      </c>
      <c r="C226" s="51" t="s">
        <v>142</v>
      </c>
      <c r="D226" s="56">
        <v>725190</v>
      </c>
      <c r="E226" s="56">
        <v>725617.09</v>
      </c>
      <c r="F226" s="56">
        <v>0</v>
      </c>
      <c r="G226" s="56">
        <v>0</v>
      </c>
      <c r="H226" s="56">
        <v>0</v>
      </c>
      <c r="I226" s="56">
        <f t="shared" si="49"/>
        <v>0</v>
      </c>
      <c r="J226" s="56">
        <f t="shared" si="50"/>
        <v>725617.09</v>
      </c>
      <c r="K226" s="57">
        <f t="shared" si="51"/>
        <v>1</v>
      </c>
      <c r="L226" s="57">
        <f t="shared" si="52"/>
        <v>-1</v>
      </c>
      <c r="M226" s="57">
        <f t="shared" si="53"/>
        <v>-1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147</v>
      </c>
      <c r="C227" s="51" t="s">
        <v>148</v>
      </c>
      <c r="D227" s="56">
        <v>1870500</v>
      </c>
      <c r="E227" s="56">
        <v>1870500</v>
      </c>
      <c r="F227" s="56">
        <v>262842.16000000003</v>
      </c>
      <c r="G227" s="56">
        <v>608764.55999999994</v>
      </c>
      <c r="H227" s="56">
        <v>0</v>
      </c>
      <c r="I227" s="56">
        <f t="shared" si="49"/>
        <v>608764.55999999994</v>
      </c>
      <c r="J227" s="56">
        <f t="shared" si="50"/>
        <v>1261735.44</v>
      </c>
      <c r="K227" s="57">
        <f t="shared" si="51"/>
        <v>0.67454447473937451</v>
      </c>
      <c r="L227" s="57">
        <f t="shared" si="52"/>
        <v>-0.85948026730820626</v>
      </c>
      <c r="M227" s="57">
        <f t="shared" si="53"/>
        <v>-2.3633424218123592E-2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149</v>
      </c>
      <c r="C228" s="51" t="s">
        <v>150</v>
      </c>
      <c r="D228" s="56">
        <v>0</v>
      </c>
      <c r="E228" s="56">
        <v>0</v>
      </c>
      <c r="F228" s="56">
        <v>19286.75</v>
      </c>
      <c r="G228" s="56">
        <v>50223.290000000008</v>
      </c>
      <c r="H228" s="56">
        <v>0</v>
      </c>
      <c r="I228" s="56">
        <f t="shared" si="49"/>
        <v>50223.290000000008</v>
      </c>
      <c r="J228" s="56">
        <f t="shared" si="50"/>
        <v>-50223.290000000008</v>
      </c>
      <c r="K228" s="57" t="str">
        <f t="shared" si="51"/>
        <v>NA</v>
      </c>
      <c r="L228" s="57" t="str">
        <f t="shared" si="52"/>
        <v>NA</v>
      </c>
      <c r="M228" s="57" t="str">
        <f t="shared" si="53"/>
        <v>NA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151</v>
      </c>
      <c r="C229" s="51" t="s">
        <v>152</v>
      </c>
      <c r="D229" s="56">
        <v>2198419.9100000006</v>
      </c>
      <c r="E229" s="56">
        <v>2198419.9100000006</v>
      </c>
      <c r="F229" s="56">
        <v>256968.08999999994</v>
      </c>
      <c r="G229" s="56">
        <v>587818.61999999988</v>
      </c>
      <c r="H229" s="56">
        <v>0</v>
      </c>
      <c r="I229" s="56">
        <f t="shared" si="49"/>
        <v>587818.61999999988</v>
      </c>
      <c r="J229" s="56">
        <f t="shared" si="50"/>
        <v>1610601.2900000007</v>
      </c>
      <c r="K229" s="57">
        <f t="shared" si="51"/>
        <v>0.73261767812137413</v>
      </c>
      <c r="L229" s="57">
        <f t="shared" si="52"/>
        <v>-0.88311237137585796</v>
      </c>
      <c r="M229" s="57">
        <f t="shared" si="53"/>
        <v>-0.19785303436412235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155</v>
      </c>
      <c r="C230" s="51" t="s">
        <v>156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9"/>
        <v>0</v>
      </c>
      <c r="J230" s="56">
        <f t="shared" si="50"/>
        <v>0</v>
      </c>
      <c r="K230" s="57" t="str">
        <f t="shared" si="51"/>
        <v>NA</v>
      </c>
      <c r="L230" s="57" t="str">
        <f t="shared" si="52"/>
        <v>NA</v>
      </c>
      <c r="M230" s="57" t="str">
        <f t="shared" si="53"/>
        <v>NA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165</v>
      </c>
      <c r="C231" s="51" t="s">
        <v>166</v>
      </c>
      <c r="D231" s="56">
        <v>0</v>
      </c>
      <c r="E231" s="56">
        <v>0</v>
      </c>
      <c r="F231" s="56">
        <v>228.66</v>
      </c>
      <c r="G231" s="56">
        <v>792.63</v>
      </c>
      <c r="H231" s="56">
        <v>0</v>
      </c>
      <c r="I231" s="56">
        <f t="shared" si="49"/>
        <v>792.63</v>
      </c>
      <c r="J231" s="56">
        <f t="shared" si="50"/>
        <v>-792.63</v>
      </c>
      <c r="K231" s="57" t="str">
        <f t="shared" si="51"/>
        <v>NA</v>
      </c>
      <c r="L231" s="57" t="str">
        <f t="shared" si="52"/>
        <v>NA</v>
      </c>
      <c r="M231" s="57" t="str">
        <f t="shared" si="53"/>
        <v>NA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167</v>
      </c>
      <c r="C232" s="51" t="s">
        <v>168</v>
      </c>
      <c r="D232" s="56">
        <v>280356.82000000082</v>
      </c>
      <c r="E232" s="56">
        <v>280393.91000000085</v>
      </c>
      <c r="F232" s="56">
        <v>21316.050000000003</v>
      </c>
      <c r="G232" s="56">
        <v>47156.770000000011</v>
      </c>
      <c r="H232" s="56">
        <v>0</v>
      </c>
      <c r="I232" s="56">
        <f t="shared" si="49"/>
        <v>47156.770000000011</v>
      </c>
      <c r="J232" s="56">
        <f t="shared" si="50"/>
        <v>233237.14000000083</v>
      </c>
      <c r="K232" s="57">
        <f t="shared" si="51"/>
        <v>0.83181956412676772</v>
      </c>
      <c r="L232" s="57">
        <f t="shared" si="52"/>
        <v>-0.92397819909854706</v>
      </c>
      <c r="M232" s="57">
        <f t="shared" si="53"/>
        <v>-0.4954586923803031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169</v>
      </c>
      <c r="C233" s="51" t="s">
        <v>170</v>
      </c>
      <c r="D233" s="56">
        <v>374414</v>
      </c>
      <c r="E233" s="56">
        <v>298637.12</v>
      </c>
      <c r="F233" s="56">
        <v>251100.36</v>
      </c>
      <c r="G233" s="56">
        <v>269975.42</v>
      </c>
      <c r="H233" s="56">
        <v>27761</v>
      </c>
      <c r="I233" s="56">
        <f t="shared" si="49"/>
        <v>297736.42</v>
      </c>
      <c r="J233" s="56">
        <f t="shared" si="50"/>
        <v>900.70000000001164</v>
      </c>
      <c r="K233" s="57">
        <f t="shared" si="51"/>
        <v>3.0160349791747646E-3</v>
      </c>
      <c r="L233" s="57">
        <f t="shared" si="52"/>
        <v>-0.15917900628026418</v>
      </c>
      <c r="M233" s="57">
        <f t="shared" si="53"/>
        <v>1.7120749758101068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187</v>
      </c>
      <c r="C234" s="51" t="s">
        <v>188</v>
      </c>
      <c r="D234" s="56">
        <v>594</v>
      </c>
      <c r="E234" s="56">
        <v>997.59</v>
      </c>
      <c r="F234" s="56">
        <v>0</v>
      </c>
      <c r="G234" s="56">
        <v>51.3</v>
      </c>
      <c r="H234" s="56">
        <v>0</v>
      </c>
      <c r="I234" s="56">
        <f t="shared" si="49"/>
        <v>51.3</v>
      </c>
      <c r="J234" s="56">
        <f t="shared" si="50"/>
        <v>946.29000000000008</v>
      </c>
      <c r="K234" s="57">
        <f t="shared" si="51"/>
        <v>0.94857606832466246</v>
      </c>
      <c r="L234" s="57">
        <f t="shared" si="52"/>
        <v>-1</v>
      </c>
      <c r="M234" s="57">
        <f t="shared" si="53"/>
        <v>-0.84572820497398726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189</v>
      </c>
      <c r="C235" s="51" t="s">
        <v>190</v>
      </c>
      <c r="D235" s="56">
        <v>0</v>
      </c>
      <c r="E235" s="56">
        <v>445956.44999999995</v>
      </c>
      <c r="F235" s="56">
        <v>288812.23</v>
      </c>
      <c r="G235" s="56">
        <v>295826.83</v>
      </c>
      <c r="H235" s="56">
        <v>20638.48</v>
      </c>
      <c r="I235" s="56">
        <f t="shared" si="49"/>
        <v>316465.31</v>
      </c>
      <c r="J235" s="56">
        <f t="shared" si="50"/>
        <v>129491.13999999996</v>
      </c>
      <c r="K235" s="57">
        <f t="shared" si="51"/>
        <v>0.29036723204698567</v>
      </c>
      <c r="L235" s="57">
        <f t="shared" si="52"/>
        <v>-0.35237570843520705</v>
      </c>
      <c r="M235" s="57">
        <f t="shared" si="53"/>
        <v>0.99006089047484369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197</v>
      </c>
      <c r="C236" s="51" t="s">
        <v>198</v>
      </c>
      <c r="D236" s="56">
        <v>5271.66</v>
      </c>
      <c r="E236" s="56">
        <v>11104.97</v>
      </c>
      <c r="F236" s="56">
        <v>0</v>
      </c>
      <c r="G236" s="56">
        <v>595.07000000000005</v>
      </c>
      <c r="H236" s="56">
        <v>0</v>
      </c>
      <c r="I236" s="56">
        <f t="shared" si="49"/>
        <v>595.07000000000005</v>
      </c>
      <c r="J236" s="56">
        <f t="shared" si="50"/>
        <v>10509.9</v>
      </c>
      <c r="K236" s="57">
        <f t="shared" si="51"/>
        <v>0.94641408306370933</v>
      </c>
      <c r="L236" s="57">
        <f t="shared" si="52"/>
        <v>-1</v>
      </c>
      <c r="M236" s="57">
        <f t="shared" si="53"/>
        <v>-0.83924224919112789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205</v>
      </c>
      <c r="C237" s="51" t="s">
        <v>206</v>
      </c>
      <c r="D237" s="56">
        <v>11610</v>
      </c>
      <c r="E237" s="56">
        <v>371345.57999999996</v>
      </c>
      <c r="F237" s="56">
        <v>5486.76</v>
      </c>
      <c r="G237" s="56">
        <v>24429.32</v>
      </c>
      <c r="H237" s="56">
        <v>6466.7000000000007</v>
      </c>
      <c r="I237" s="56">
        <f t="shared" si="49"/>
        <v>30896.02</v>
      </c>
      <c r="J237" s="56">
        <f t="shared" si="50"/>
        <v>340449.55999999994</v>
      </c>
      <c r="K237" s="57">
        <f t="shared" si="51"/>
        <v>0.91679981757154605</v>
      </c>
      <c r="L237" s="57">
        <f t="shared" si="52"/>
        <v>-0.98522465246523194</v>
      </c>
      <c r="M237" s="57">
        <f t="shared" si="53"/>
        <v>-0.80264216420725942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209</v>
      </c>
      <c r="C238" s="51" t="s">
        <v>210</v>
      </c>
      <c r="D238" s="56">
        <v>0</v>
      </c>
      <c r="E238" s="56">
        <v>30926.120000000003</v>
      </c>
      <c r="F238" s="56">
        <v>159.51</v>
      </c>
      <c r="G238" s="56">
        <v>402.44000000000005</v>
      </c>
      <c r="H238" s="56">
        <v>8247</v>
      </c>
      <c r="I238" s="56">
        <f t="shared" ref="I238:I256" si="59">SUM(G238:H238)</f>
        <v>8649.44</v>
      </c>
      <c r="J238" s="56">
        <f t="shared" ref="J238:J256" si="60">E238-I238</f>
        <v>22276.68</v>
      </c>
      <c r="K238" s="57">
        <f t="shared" ref="K238:K256" si="61">IF(E238=0,"NA",J238/E238)</f>
        <v>0.72031926410425873</v>
      </c>
      <c r="L238" s="57">
        <f t="shared" ref="L238:L256" si="62">IF(E238=0,"NA",(  ( F238 - (E238/$L$6)) / (E238/$L$6)))</f>
        <v>-0.99484222398412736</v>
      </c>
      <c r="M238" s="57">
        <f t="shared" ref="M238:M256" si="63">IF(E238=0,"NA",(  ( G238 - ($M$6*(E238/12))) / ($M$6*(E238/12))))</f>
        <v>-0.9609611551659244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213</v>
      </c>
      <c r="C239" s="51" t="s">
        <v>214</v>
      </c>
      <c r="D239" s="56">
        <v>4050</v>
      </c>
      <c r="E239" s="56">
        <v>45356.55</v>
      </c>
      <c r="F239" s="56">
        <v>1165.3499999999999</v>
      </c>
      <c r="G239" s="56">
        <v>4810.7199999999993</v>
      </c>
      <c r="H239" s="56">
        <v>3614.16</v>
      </c>
      <c r="I239" s="56">
        <f t="shared" si="59"/>
        <v>8424.8799999999992</v>
      </c>
      <c r="J239" s="56">
        <f t="shared" si="60"/>
        <v>36931.670000000006</v>
      </c>
      <c r="K239" s="57">
        <f t="shared" si="61"/>
        <v>0.81425218628841922</v>
      </c>
      <c r="L239" s="57">
        <f t="shared" si="62"/>
        <v>-0.9743069082635254</v>
      </c>
      <c r="M239" s="57">
        <f t="shared" si="63"/>
        <v>-0.68180648660447063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217</v>
      </c>
      <c r="C240" s="51" t="s">
        <v>218</v>
      </c>
      <c r="D240" s="56">
        <v>0</v>
      </c>
      <c r="E240" s="56">
        <v>29880.970000000008</v>
      </c>
      <c r="F240" s="56">
        <v>750.57999999999993</v>
      </c>
      <c r="G240" s="56">
        <v>4163.58</v>
      </c>
      <c r="H240" s="56">
        <v>797.11</v>
      </c>
      <c r="I240" s="56">
        <f t="shared" si="59"/>
        <v>4960.6899999999996</v>
      </c>
      <c r="J240" s="56">
        <f t="shared" si="60"/>
        <v>24920.28000000001</v>
      </c>
      <c r="K240" s="57">
        <f t="shared" si="61"/>
        <v>0.83398497438336183</v>
      </c>
      <c r="L240" s="57">
        <f t="shared" si="62"/>
        <v>-0.97488100285901025</v>
      </c>
      <c r="M240" s="57">
        <f t="shared" si="63"/>
        <v>-0.58198344966712934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221</v>
      </c>
      <c r="C241" s="51" t="s">
        <v>222</v>
      </c>
      <c r="D241" s="56">
        <v>0</v>
      </c>
      <c r="E241" s="56">
        <v>148993.20000000001</v>
      </c>
      <c r="F241" s="56">
        <v>145941.79</v>
      </c>
      <c r="G241" s="56">
        <v>145941.79</v>
      </c>
      <c r="H241" s="56">
        <v>0</v>
      </c>
      <c r="I241" s="56">
        <f t="shared" si="59"/>
        <v>145941.79</v>
      </c>
      <c r="J241" s="56">
        <f t="shared" si="60"/>
        <v>3051.4100000000035</v>
      </c>
      <c r="K241" s="57">
        <f t="shared" si="61"/>
        <v>2.048019641164834E-2</v>
      </c>
      <c r="L241" s="57">
        <f t="shared" si="62"/>
        <v>-2.048019641164834E-2</v>
      </c>
      <c r="M241" s="57">
        <f t="shared" si="63"/>
        <v>1.9385594107650552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225</v>
      </c>
      <c r="C242" s="51" t="s">
        <v>226</v>
      </c>
      <c r="D242" s="56">
        <v>110463</v>
      </c>
      <c r="E242" s="56">
        <v>972609.77999999991</v>
      </c>
      <c r="F242" s="56">
        <v>2793.42</v>
      </c>
      <c r="G242" s="56">
        <v>48149.36</v>
      </c>
      <c r="H242" s="56">
        <v>26607.94</v>
      </c>
      <c r="I242" s="56">
        <f t="shared" si="59"/>
        <v>74757.3</v>
      </c>
      <c r="J242" s="56">
        <f t="shared" si="60"/>
        <v>897852.47999999986</v>
      </c>
      <c r="K242" s="57">
        <f t="shared" si="61"/>
        <v>0.92313741694022444</v>
      </c>
      <c r="L242" s="57">
        <f t="shared" si="62"/>
        <v>-0.99712791290254144</v>
      </c>
      <c r="M242" s="57">
        <f t="shared" si="63"/>
        <v>-0.8514840350464089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231</v>
      </c>
      <c r="C243" s="51" t="s">
        <v>232</v>
      </c>
      <c r="D243" s="56">
        <v>43560</v>
      </c>
      <c r="E243" s="56">
        <v>21560</v>
      </c>
      <c r="F243" s="56">
        <v>0</v>
      </c>
      <c r="G243" s="56">
        <v>0</v>
      </c>
      <c r="H243" s="56">
        <v>0</v>
      </c>
      <c r="I243" s="56">
        <f t="shared" si="59"/>
        <v>0</v>
      </c>
      <c r="J243" s="56">
        <f t="shared" si="60"/>
        <v>21560</v>
      </c>
      <c r="K243" s="57">
        <f t="shared" si="61"/>
        <v>1</v>
      </c>
      <c r="L243" s="57">
        <f t="shared" si="62"/>
        <v>-1</v>
      </c>
      <c r="M243" s="57">
        <f t="shared" si="63"/>
        <v>-1</v>
      </c>
      <c r="R243" s="53"/>
      <c r="S243" s="53"/>
      <c r="T243" s="53"/>
      <c r="U243" s="53"/>
      <c r="V243" s="53"/>
    </row>
    <row r="244" spans="1:22" s="51" customFormat="1" x14ac:dyDescent="0.2">
      <c r="B244" s="66" t="s">
        <v>235</v>
      </c>
      <c r="C244" s="51" t="s">
        <v>236</v>
      </c>
      <c r="D244" s="56">
        <v>2178</v>
      </c>
      <c r="E244" s="56">
        <v>2438.58</v>
      </c>
      <c r="F244" s="56">
        <v>0</v>
      </c>
      <c r="G244" s="56">
        <v>0</v>
      </c>
      <c r="H244" s="56">
        <v>0</v>
      </c>
      <c r="I244" s="56">
        <f t="shared" si="59"/>
        <v>0</v>
      </c>
      <c r="J244" s="56">
        <f t="shared" si="60"/>
        <v>2438.58</v>
      </c>
      <c r="K244" s="57">
        <f t="shared" si="61"/>
        <v>1</v>
      </c>
      <c r="L244" s="57">
        <f t="shared" si="62"/>
        <v>-1</v>
      </c>
      <c r="M244" s="57">
        <f t="shared" si="63"/>
        <v>-1</v>
      </c>
      <c r="R244" s="53"/>
      <c r="S244" s="53"/>
      <c r="T244" s="53"/>
      <c r="U244" s="53"/>
      <c r="V244" s="53"/>
    </row>
    <row r="245" spans="1:22" s="51" customFormat="1" x14ac:dyDescent="0.2">
      <c r="A245" s="63" t="s">
        <v>285</v>
      </c>
      <c r="B245" s="74"/>
      <c r="C245" s="63"/>
      <c r="D245" s="64">
        <v>16287854.609999981</v>
      </c>
      <c r="E245" s="64">
        <v>18124378.079999976</v>
      </c>
      <c r="F245" s="64">
        <v>2527780.92</v>
      </c>
      <c r="G245" s="64">
        <v>5412602.4600000018</v>
      </c>
      <c r="H245" s="64">
        <v>94132.39</v>
      </c>
      <c r="I245" s="64">
        <f t="shared" si="59"/>
        <v>5506734.8500000015</v>
      </c>
      <c r="J245" s="64">
        <f t="shared" si="60"/>
        <v>12617643.229999974</v>
      </c>
      <c r="K245" s="65">
        <f t="shared" si="61"/>
        <v>0.69616972093091489</v>
      </c>
      <c r="L245" s="65">
        <f t="shared" si="62"/>
        <v>-0.86053143954277944</v>
      </c>
      <c r="M245" s="65">
        <f t="shared" si="63"/>
        <v>-0.104090230940491</v>
      </c>
      <c r="R245" s="53"/>
      <c r="S245" s="53"/>
      <c r="T245" s="53"/>
      <c r="U245" s="53"/>
      <c r="V245" s="53"/>
    </row>
    <row r="246" spans="1:22" s="51" customFormat="1" x14ac:dyDescent="0.2">
      <c r="A246" s="51" t="s">
        <v>286</v>
      </c>
      <c r="B246" s="66" t="s">
        <v>287</v>
      </c>
      <c r="C246" s="51" t="s">
        <v>288</v>
      </c>
      <c r="D246" s="56">
        <v>163800</v>
      </c>
      <c r="E246" s="56">
        <v>163800</v>
      </c>
      <c r="F246" s="56">
        <v>17733.38</v>
      </c>
      <c r="G246" s="56">
        <v>70933.52</v>
      </c>
      <c r="H246" s="56">
        <v>0</v>
      </c>
      <c r="I246" s="56">
        <f t="shared" si="59"/>
        <v>70933.52</v>
      </c>
      <c r="J246" s="56">
        <f t="shared" si="60"/>
        <v>92866.48</v>
      </c>
      <c r="K246" s="57">
        <f t="shared" si="61"/>
        <v>0.56695042735042733</v>
      </c>
      <c r="L246" s="57">
        <f t="shared" si="62"/>
        <v>-0.89173760683760683</v>
      </c>
      <c r="M246" s="57">
        <f t="shared" si="63"/>
        <v>0.299148717948718</v>
      </c>
      <c r="R246" s="53"/>
      <c r="S246" s="53"/>
      <c r="T246" s="53"/>
      <c r="U246" s="53"/>
      <c r="V246" s="53"/>
    </row>
    <row r="247" spans="1:22" s="51" customFormat="1" x14ac:dyDescent="0.2">
      <c r="B247" s="66" t="s">
        <v>110</v>
      </c>
      <c r="C247" s="51" t="s">
        <v>109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59"/>
        <v>0</v>
      </c>
      <c r="J247" s="56">
        <f t="shared" si="60"/>
        <v>0</v>
      </c>
      <c r="K247" s="57" t="str">
        <f t="shared" si="61"/>
        <v>NA</v>
      </c>
      <c r="L247" s="57" t="str">
        <f t="shared" si="62"/>
        <v>NA</v>
      </c>
      <c r="M247" s="57" t="str">
        <f t="shared" si="63"/>
        <v>NA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289</v>
      </c>
      <c r="C248" s="51" t="s">
        <v>290</v>
      </c>
      <c r="D248" s="56">
        <v>343000</v>
      </c>
      <c r="E248" s="56">
        <v>343000</v>
      </c>
      <c r="F248" s="56">
        <v>27083.34</v>
      </c>
      <c r="G248" s="56">
        <v>108333.36</v>
      </c>
      <c r="H248" s="56">
        <v>0</v>
      </c>
      <c r="I248" s="56">
        <f t="shared" si="59"/>
        <v>108333.36</v>
      </c>
      <c r="J248" s="56">
        <f t="shared" si="60"/>
        <v>234666.64</v>
      </c>
      <c r="K248" s="57">
        <f t="shared" si="61"/>
        <v>0.68415930029154526</v>
      </c>
      <c r="L248" s="57">
        <f t="shared" si="62"/>
        <v>-0.92103982507288618</v>
      </c>
      <c r="M248" s="57">
        <f t="shared" si="63"/>
        <v>-5.2477900874635525E-2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267</v>
      </c>
      <c r="C249" s="51" t="s">
        <v>268</v>
      </c>
      <c r="D249" s="56">
        <v>4777363.09</v>
      </c>
      <c r="E249" s="56">
        <v>4777363.09</v>
      </c>
      <c r="F249" s="56">
        <v>370547.84</v>
      </c>
      <c r="G249" s="56">
        <v>1559009.59</v>
      </c>
      <c r="H249" s="56">
        <v>0</v>
      </c>
      <c r="I249" s="56">
        <f t="shared" si="59"/>
        <v>1559009.59</v>
      </c>
      <c r="J249" s="56">
        <f t="shared" si="60"/>
        <v>3218353.5</v>
      </c>
      <c r="K249" s="57">
        <f t="shared" si="61"/>
        <v>0.67366734312840348</v>
      </c>
      <c r="L249" s="57">
        <f t="shared" si="62"/>
        <v>-0.92243674323694747</v>
      </c>
      <c r="M249" s="57">
        <f t="shared" si="63"/>
        <v>-2.1002029385210411E-2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291</v>
      </c>
      <c r="C250" s="51" t="s">
        <v>292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59"/>
        <v>0</v>
      </c>
      <c r="J250" s="56">
        <f t="shared" si="60"/>
        <v>0</v>
      </c>
      <c r="K250" s="57" t="str">
        <f t="shared" si="61"/>
        <v>NA</v>
      </c>
      <c r="L250" s="57" t="str">
        <f t="shared" si="62"/>
        <v>NA</v>
      </c>
      <c r="M250" s="57" t="str">
        <f t="shared" si="63"/>
        <v>NA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123</v>
      </c>
      <c r="C251" s="51" t="s">
        <v>124</v>
      </c>
      <c r="D251" s="56">
        <v>8374679.2600000044</v>
      </c>
      <c r="E251" s="56">
        <v>8863098.200000003</v>
      </c>
      <c r="F251" s="56">
        <v>484296.39999999997</v>
      </c>
      <c r="G251" s="56">
        <v>2054406.4799999997</v>
      </c>
      <c r="H251" s="56">
        <v>0</v>
      </c>
      <c r="I251" s="56">
        <f t="shared" si="59"/>
        <v>2054406.4799999997</v>
      </c>
      <c r="J251" s="56">
        <f t="shared" si="60"/>
        <v>6808691.7200000035</v>
      </c>
      <c r="K251" s="57">
        <f t="shared" si="61"/>
        <v>0.76820673384844151</v>
      </c>
      <c r="L251" s="57">
        <f t="shared" si="62"/>
        <v>-0.94535811416373561</v>
      </c>
      <c r="M251" s="57">
        <f t="shared" si="63"/>
        <v>-0.30462020154532454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137</v>
      </c>
      <c r="C252" s="51" t="s">
        <v>138</v>
      </c>
      <c r="D252" s="56">
        <v>3312352.69</v>
      </c>
      <c r="E252" s="56">
        <v>3297352.69</v>
      </c>
      <c r="F252" s="56">
        <v>181706.06999999998</v>
      </c>
      <c r="G252" s="56">
        <v>623801.84</v>
      </c>
      <c r="H252" s="56">
        <v>0</v>
      </c>
      <c r="I252" s="56">
        <f t="shared" si="59"/>
        <v>623801.84</v>
      </c>
      <c r="J252" s="56">
        <f t="shared" si="60"/>
        <v>2673550.85</v>
      </c>
      <c r="K252" s="57">
        <f t="shared" si="61"/>
        <v>0.81081737422513944</v>
      </c>
      <c r="L252" s="57">
        <f t="shared" si="62"/>
        <v>-0.94489334715359197</v>
      </c>
      <c r="M252" s="57">
        <f t="shared" si="63"/>
        <v>-0.4324521226754181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139</v>
      </c>
      <c r="C253" s="51" t="s">
        <v>140</v>
      </c>
      <c r="D253" s="56">
        <v>4621464.75</v>
      </c>
      <c r="E253" s="56">
        <v>4621464.75</v>
      </c>
      <c r="F253" s="56">
        <v>335611.07</v>
      </c>
      <c r="G253" s="56">
        <v>465465.82</v>
      </c>
      <c r="H253" s="56">
        <v>0</v>
      </c>
      <c r="I253" s="56">
        <f t="shared" si="59"/>
        <v>465465.82</v>
      </c>
      <c r="J253" s="56">
        <f t="shared" si="60"/>
        <v>4155998.93</v>
      </c>
      <c r="K253" s="57">
        <f t="shared" si="61"/>
        <v>0.8992817547726617</v>
      </c>
      <c r="L253" s="57">
        <f t="shared" si="62"/>
        <v>-0.92737993511689121</v>
      </c>
      <c r="M253" s="57">
        <f t="shared" si="63"/>
        <v>-0.69784526431798488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141</v>
      </c>
      <c r="C254" s="51" t="s">
        <v>142</v>
      </c>
      <c r="D254" s="56">
        <v>1703483</v>
      </c>
      <c r="E254" s="56">
        <v>1703483</v>
      </c>
      <c r="F254" s="56">
        <v>11460</v>
      </c>
      <c r="G254" s="56">
        <v>54003.75</v>
      </c>
      <c r="H254" s="56">
        <v>0</v>
      </c>
      <c r="I254" s="56">
        <f t="shared" si="59"/>
        <v>54003.75</v>
      </c>
      <c r="J254" s="56">
        <f t="shared" si="60"/>
        <v>1649479.25</v>
      </c>
      <c r="K254" s="57">
        <f t="shared" si="61"/>
        <v>0.96829803995695873</v>
      </c>
      <c r="L254" s="57">
        <f t="shared" si="62"/>
        <v>-0.99327260677095108</v>
      </c>
      <c r="M254" s="57">
        <f t="shared" si="63"/>
        <v>-0.90489411987087631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143</v>
      </c>
      <c r="C255" s="51" t="s">
        <v>144</v>
      </c>
      <c r="D255" s="56">
        <v>0</v>
      </c>
      <c r="E255" s="56">
        <v>-3688.5</v>
      </c>
      <c r="F255" s="56">
        <v>0</v>
      </c>
      <c r="G255" s="56">
        <v>0</v>
      </c>
      <c r="H255" s="56">
        <v>0</v>
      </c>
      <c r="I255" s="56">
        <f t="shared" si="59"/>
        <v>0</v>
      </c>
      <c r="J255" s="56">
        <f t="shared" si="60"/>
        <v>-3688.5</v>
      </c>
      <c r="K255" s="57">
        <f t="shared" si="61"/>
        <v>1</v>
      </c>
      <c r="L255" s="57">
        <f t="shared" si="62"/>
        <v>-1</v>
      </c>
      <c r="M255" s="57">
        <f t="shared" si="63"/>
        <v>-1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293</v>
      </c>
      <c r="C256" s="51" t="s">
        <v>294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59"/>
        <v>0</v>
      </c>
      <c r="J256" s="56">
        <f t="shared" si="60"/>
        <v>0</v>
      </c>
      <c r="K256" s="57" t="str">
        <f t="shared" si="61"/>
        <v>NA</v>
      </c>
      <c r="L256" s="57" t="str">
        <f t="shared" si="62"/>
        <v>NA</v>
      </c>
      <c r="M256" s="57" t="str">
        <f t="shared" si="63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147</v>
      </c>
      <c r="C257" s="51" t="s">
        <v>148</v>
      </c>
      <c r="D257" s="56">
        <v>4719025</v>
      </c>
      <c r="E257" s="56">
        <v>4719025</v>
      </c>
      <c r="F257" s="56">
        <v>161367.16</v>
      </c>
      <c r="G257" s="56">
        <v>612756.49</v>
      </c>
      <c r="H257" s="56">
        <v>0</v>
      </c>
      <c r="I257" s="56">
        <f t="shared" si="49"/>
        <v>612756.49</v>
      </c>
      <c r="J257" s="56">
        <f t="shared" si="50"/>
        <v>4106268.51</v>
      </c>
      <c r="K257" s="57">
        <f t="shared" si="51"/>
        <v>0.8701518873072297</v>
      </c>
      <c r="L257" s="57">
        <f t="shared" si="52"/>
        <v>-0.96580497878269345</v>
      </c>
      <c r="M257" s="57">
        <f t="shared" si="53"/>
        <v>-0.61045566192168932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149</v>
      </c>
      <c r="C258" s="51" t="s">
        <v>150</v>
      </c>
      <c r="D258" s="56">
        <v>0</v>
      </c>
      <c r="E258" s="56">
        <v>0</v>
      </c>
      <c r="F258" s="56">
        <v>21604.619999999984</v>
      </c>
      <c r="G258" s="56">
        <v>74450.78</v>
      </c>
      <c r="H258" s="56">
        <v>0</v>
      </c>
      <c r="I258" s="56">
        <f t="shared" si="49"/>
        <v>74450.78</v>
      </c>
      <c r="J258" s="56">
        <f t="shared" si="50"/>
        <v>-74450.78</v>
      </c>
      <c r="K258" s="57" t="str">
        <f t="shared" si="51"/>
        <v>NA</v>
      </c>
      <c r="L258" s="57" t="str">
        <f t="shared" si="52"/>
        <v>NA</v>
      </c>
      <c r="M258" s="57" t="str">
        <f t="shared" si="53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151</v>
      </c>
      <c r="C259" s="51" t="s">
        <v>152</v>
      </c>
      <c r="D259" s="56">
        <v>4580710.3899999997</v>
      </c>
      <c r="E259" s="56">
        <v>4580710.3899999997</v>
      </c>
      <c r="F259" s="56">
        <v>280983.89999999997</v>
      </c>
      <c r="G259" s="56">
        <v>903885.6799999997</v>
      </c>
      <c r="H259" s="56">
        <v>0</v>
      </c>
      <c r="I259" s="56">
        <f t="shared" si="49"/>
        <v>903885.6799999997</v>
      </c>
      <c r="J259" s="56">
        <f t="shared" si="50"/>
        <v>3676824.71</v>
      </c>
      <c r="K259" s="57">
        <f t="shared" si="51"/>
        <v>0.80267565441961941</v>
      </c>
      <c r="L259" s="57">
        <f t="shared" si="52"/>
        <v>-0.93865931786183054</v>
      </c>
      <c r="M259" s="57">
        <f t="shared" si="53"/>
        <v>-0.40802696325885834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155</v>
      </c>
      <c r="C260" s="51" t="s">
        <v>156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9"/>
        <v>0</v>
      </c>
      <c r="J260" s="56">
        <f t="shared" si="50"/>
        <v>0</v>
      </c>
      <c r="K260" s="57" t="str">
        <f t="shared" si="51"/>
        <v>NA</v>
      </c>
      <c r="L260" s="57" t="str">
        <f t="shared" si="52"/>
        <v>NA</v>
      </c>
      <c r="M260" s="57" t="str">
        <f t="shared" si="53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295</v>
      </c>
      <c r="C261" s="51" t="s">
        <v>296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49"/>
        <v>0</v>
      </c>
      <c r="J261" s="56">
        <f t="shared" si="50"/>
        <v>0</v>
      </c>
      <c r="K261" s="57" t="str">
        <f t="shared" si="51"/>
        <v>NA</v>
      </c>
      <c r="L261" s="57" t="str">
        <f t="shared" si="52"/>
        <v>NA</v>
      </c>
      <c r="M261" s="57" t="str">
        <f t="shared" si="53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165</v>
      </c>
      <c r="C262" s="51" t="s">
        <v>166</v>
      </c>
      <c r="D262" s="56">
        <v>0</v>
      </c>
      <c r="E262" s="56">
        <v>0</v>
      </c>
      <c r="F262" s="56">
        <v>278.18</v>
      </c>
      <c r="G262" s="56">
        <v>1112.72</v>
      </c>
      <c r="H262" s="56">
        <v>0</v>
      </c>
      <c r="I262" s="56">
        <f t="shared" si="49"/>
        <v>1112.72</v>
      </c>
      <c r="J262" s="56">
        <f t="shared" si="50"/>
        <v>-1112.72</v>
      </c>
      <c r="K262" s="57" t="str">
        <f t="shared" si="51"/>
        <v>NA</v>
      </c>
      <c r="L262" s="57" t="str">
        <f t="shared" si="52"/>
        <v>NA</v>
      </c>
      <c r="M262" s="57" t="str">
        <f t="shared" si="53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167</v>
      </c>
      <c r="C263" s="51" t="s">
        <v>168</v>
      </c>
      <c r="D263" s="56">
        <v>592737.67000000004</v>
      </c>
      <c r="E263" s="56">
        <v>592737.67000000004</v>
      </c>
      <c r="F263" s="56">
        <v>29827.89</v>
      </c>
      <c r="G263" s="56">
        <v>83888.33</v>
      </c>
      <c r="H263" s="56">
        <v>0</v>
      </c>
      <c r="I263" s="56">
        <f t="shared" si="49"/>
        <v>83888.33</v>
      </c>
      <c r="J263" s="56">
        <f t="shared" si="50"/>
        <v>508849.34</v>
      </c>
      <c r="K263" s="57">
        <f t="shared" si="51"/>
        <v>0.85847309147738149</v>
      </c>
      <c r="L263" s="57">
        <f t="shared" si="52"/>
        <v>-0.94967775542256327</v>
      </c>
      <c r="M263" s="57">
        <f t="shared" si="53"/>
        <v>-0.57541927443214469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169</v>
      </c>
      <c r="C264" s="51" t="s">
        <v>170</v>
      </c>
      <c r="D264" s="56">
        <v>1615253.9</v>
      </c>
      <c r="E264" s="56">
        <v>2145391.75</v>
      </c>
      <c r="F264" s="56">
        <v>121539.15</v>
      </c>
      <c r="G264" s="56">
        <v>320838.43000000005</v>
      </c>
      <c r="H264" s="56">
        <v>414973.65</v>
      </c>
      <c r="I264" s="56">
        <f t="shared" si="49"/>
        <v>735812.08000000007</v>
      </c>
      <c r="J264" s="56">
        <f t="shared" si="50"/>
        <v>1409579.67</v>
      </c>
      <c r="K264" s="57">
        <f t="shared" si="51"/>
        <v>0.65702670386422435</v>
      </c>
      <c r="L264" s="57">
        <f t="shared" si="52"/>
        <v>-0.94334873805681418</v>
      </c>
      <c r="M264" s="57">
        <f t="shared" si="53"/>
        <v>-0.5513568605826884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297</v>
      </c>
      <c r="C265" s="51" t="s">
        <v>298</v>
      </c>
      <c r="D265" s="56">
        <v>23500000</v>
      </c>
      <c r="E265" s="56">
        <v>23188774.010000002</v>
      </c>
      <c r="F265" s="56">
        <v>0</v>
      </c>
      <c r="G265" s="56">
        <v>22204774.010000002</v>
      </c>
      <c r="H265" s="56">
        <v>0</v>
      </c>
      <c r="I265" s="56">
        <f t="shared" si="49"/>
        <v>22204774.010000002</v>
      </c>
      <c r="J265" s="56">
        <f t="shared" si="50"/>
        <v>984000</v>
      </c>
      <c r="K265" s="57">
        <f t="shared" si="51"/>
        <v>4.2434326177643401E-2</v>
      </c>
      <c r="L265" s="57">
        <f t="shared" si="52"/>
        <v>-1</v>
      </c>
      <c r="M265" s="57">
        <f t="shared" si="53"/>
        <v>1.87269702146707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171</v>
      </c>
      <c r="C266" s="51" t="s">
        <v>172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49"/>
        <v>0</v>
      </c>
      <c r="J266" s="56">
        <f t="shared" si="50"/>
        <v>0</v>
      </c>
      <c r="K266" s="57" t="str">
        <f t="shared" si="51"/>
        <v>NA</v>
      </c>
      <c r="L266" s="57" t="str">
        <f t="shared" si="52"/>
        <v>NA</v>
      </c>
      <c r="M266" s="57" t="str">
        <f t="shared" si="53"/>
        <v>NA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299</v>
      </c>
      <c r="C267" s="51" t="s">
        <v>300</v>
      </c>
      <c r="D267" s="56">
        <v>336000</v>
      </c>
      <c r="E267" s="56">
        <v>336500</v>
      </c>
      <c r="F267" s="56">
        <v>30706.5</v>
      </c>
      <c r="G267" s="56">
        <v>153368.5</v>
      </c>
      <c r="H267" s="56">
        <v>51221.25</v>
      </c>
      <c r="I267" s="56">
        <f t="shared" si="49"/>
        <v>204589.75</v>
      </c>
      <c r="J267" s="56">
        <f t="shared" si="50"/>
        <v>131910.25</v>
      </c>
      <c r="K267" s="57">
        <f t="shared" si="51"/>
        <v>0.39200668647845466</v>
      </c>
      <c r="L267" s="57">
        <f t="shared" si="52"/>
        <v>-0.90874739970282314</v>
      </c>
      <c r="M267" s="57">
        <f t="shared" si="53"/>
        <v>0.36732689450222877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255</v>
      </c>
      <c r="C268" s="51" t="s">
        <v>256</v>
      </c>
      <c r="D268" s="56">
        <v>3000000</v>
      </c>
      <c r="E268" s="56">
        <v>3000000</v>
      </c>
      <c r="F268" s="56">
        <v>531392.59</v>
      </c>
      <c r="G268" s="56">
        <v>907787.83</v>
      </c>
      <c r="H268" s="56">
        <v>2068607.41</v>
      </c>
      <c r="I268" s="56">
        <f t="shared" si="49"/>
        <v>2976395.2399999998</v>
      </c>
      <c r="J268" s="56">
        <f t="shared" si="50"/>
        <v>23604.760000000242</v>
      </c>
      <c r="K268" s="57">
        <f t="shared" si="51"/>
        <v>7.8682533333334134E-3</v>
      </c>
      <c r="L268" s="57">
        <f t="shared" si="52"/>
        <v>-0.82286913666666672</v>
      </c>
      <c r="M268" s="57">
        <f t="shared" si="53"/>
        <v>-9.2212170000000038E-2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183</v>
      </c>
      <c r="C269" s="51" t="s">
        <v>184</v>
      </c>
      <c r="D269" s="56">
        <v>8000</v>
      </c>
      <c r="E269" s="56">
        <v>13000</v>
      </c>
      <c r="F269" s="56">
        <v>0</v>
      </c>
      <c r="G269" s="56">
        <v>7892.27</v>
      </c>
      <c r="H269" s="56">
        <v>1010</v>
      </c>
      <c r="I269" s="56">
        <f t="shared" si="49"/>
        <v>8902.27</v>
      </c>
      <c r="J269" s="56">
        <f t="shared" si="50"/>
        <v>4097.7299999999996</v>
      </c>
      <c r="K269" s="57">
        <f t="shared" si="51"/>
        <v>0.31520999999999999</v>
      </c>
      <c r="L269" s="57">
        <f t="shared" si="52"/>
        <v>-1</v>
      </c>
      <c r="M269" s="57">
        <f t="shared" si="53"/>
        <v>0.82129307692307718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261</v>
      </c>
      <c r="C270" s="51" t="s">
        <v>262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49"/>
        <v>0</v>
      </c>
      <c r="J270" s="56">
        <f t="shared" si="50"/>
        <v>0</v>
      </c>
      <c r="K270" s="57" t="str">
        <f t="shared" si="51"/>
        <v>NA</v>
      </c>
      <c r="L270" s="57" t="str">
        <f t="shared" si="52"/>
        <v>NA</v>
      </c>
      <c r="M270" s="57" t="str">
        <f t="shared" si="53"/>
        <v>NA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187</v>
      </c>
      <c r="C271" s="51" t="s">
        <v>188</v>
      </c>
      <c r="D271" s="56">
        <v>5806</v>
      </c>
      <c r="E271" s="56">
        <v>5756</v>
      </c>
      <c r="F271" s="56">
        <v>0</v>
      </c>
      <c r="G271" s="56">
        <v>37.35</v>
      </c>
      <c r="H271" s="56">
        <v>0</v>
      </c>
      <c r="I271" s="56">
        <f t="shared" si="49"/>
        <v>37.35</v>
      </c>
      <c r="J271" s="56">
        <f t="shared" si="50"/>
        <v>5718.65</v>
      </c>
      <c r="K271" s="57">
        <f t="shared" si="51"/>
        <v>0.99351111883252252</v>
      </c>
      <c r="L271" s="57">
        <f t="shared" si="52"/>
        <v>-1</v>
      </c>
      <c r="M271" s="57">
        <f t="shared" si="53"/>
        <v>-0.98053335649756779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189</v>
      </c>
      <c r="C272" s="51" t="s">
        <v>190</v>
      </c>
      <c r="D272" s="56">
        <v>14000</v>
      </c>
      <c r="E272" s="56">
        <v>203900</v>
      </c>
      <c r="F272" s="56">
        <v>0</v>
      </c>
      <c r="G272" s="56">
        <v>330</v>
      </c>
      <c r="H272" s="56">
        <v>185106.97</v>
      </c>
      <c r="I272" s="56">
        <f t="shared" si="49"/>
        <v>185436.97</v>
      </c>
      <c r="J272" s="56">
        <f t="shared" si="50"/>
        <v>18463.03</v>
      </c>
      <c r="K272" s="57">
        <f t="shared" si="51"/>
        <v>9.0549435998038247E-2</v>
      </c>
      <c r="L272" s="57">
        <f t="shared" si="52"/>
        <v>-1</v>
      </c>
      <c r="M272" s="57">
        <f t="shared" si="53"/>
        <v>-0.99514467876410007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197</v>
      </c>
      <c r="C273" s="51" t="s">
        <v>198</v>
      </c>
      <c r="D273" s="56">
        <v>57850</v>
      </c>
      <c r="E273" s="56">
        <v>97850</v>
      </c>
      <c r="F273" s="56">
        <v>0</v>
      </c>
      <c r="G273" s="56">
        <v>10981.26</v>
      </c>
      <c r="H273" s="56">
        <v>0</v>
      </c>
      <c r="I273" s="56">
        <f t="shared" si="49"/>
        <v>10981.26</v>
      </c>
      <c r="J273" s="56">
        <f t="shared" si="50"/>
        <v>86868.74</v>
      </c>
      <c r="K273" s="57">
        <f t="shared" si="51"/>
        <v>0.88777455288707208</v>
      </c>
      <c r="L273" s="57">
        <f t="shared" si="52"/>
        <v>-1</v>
      </c>
      <c r="M273" s="57">
        <f t="shared" si="53"/>
        <v>-0.66332365866121623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301</v>
      </c>
      <c r="C274" s="51" t="s">
        <v>302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49"/>
        <v>0</v>
      </c>
      <c r="J274" s="56">
        <f t="shared" si="50"/>
        <v>0</v>
      </c>
      <c r="K274" s="57" t="str">
        <f t="shared" si="51"/>
        <v>NA</v>
      </c>
      <c r="L274" s="57" t="str">
        <f t="shared" si="52"/>
        <v>NA</v>
      </c>
      <c r="M274" s="57" t="str">
        <f t="shared" si="53"/>
        <v>NA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303</v>
      </c>
      <c r="C275" s="51" t="s">
        <v>304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9"/>
        <v>0</v>
      </c>
      <c r="J275" s="56">
        <f t="shared" si="50"/>
        <v>0</v>
      </c>
      <c r="K275" s="57" t="str">
        <f t="shared" si="51"/>
        <v>NA</v>
      </c>
      <c r="L275" s="57" t="str">
        <f t="shared" si="52"/>
        <v>NA</v>
      </c>
      <c r="M275" s="57" t="str">
        <f t="shared" si="53"/>
        <v>NA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305</v>
      </c>
      <c r="C276" s="51" t="s">
        <v>306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9"/>
        <v>0</v>
      </c>
      <c r="J276" s="56">
        <f t="shared" si="50"/>
        <v>0</v>
      </c>
      <c r="K276" s="57" t="str">
        <f t="shared" si="51"/>
        <v>NA</v>
      </c>
      <c r="L276" s="57" t="str">
        <f t="shared" si="52"/>
        <v>NA</v>
      </c>
      <c r="M276" s="57" t="str">
        <f t="shared" si="53"/>
        <v>NA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307</v>
      </c>
      <c r="C277" s="51" t="s">
        <v>308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49"/>
        <v>0</v>
      </c>
      <c r="J277" s="56">
        <f t="shared" si="50"/>
        <v>0</v>
      </c>
      <c r="K277" s="57" t="str">
        <f t="shared" si="51"/>
        <v>NA</v>
      </c>
      <c r="L277" s="57" t="str">
        <f t="shared" si="52"/>
        <v>NA</v>
      </c>
      <c r="M277" s="57" t="str">
        <f t="shared" si="53"/>
        <v>NA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309</v>
      </c>
      <c r="C278" s="51" t="s">
        <v>310</v>
      </c>
      <c r="D278" s="56">
        <v>8000</v>
      </c>
      <c r="E278" s="56">
        <v>8000</v>
      </c>
      <c r="F278" s="56">
        <v>0</v>
      </c>
      <c r="G278" s="56">
        <v>1837.38</v>
      </c>
      <c r="H278" s="56">
        <v>0</v>
      </c>
      <c r="I278" s="56">
        <f t="shared" si="49"/>
        <v>1837.38</v>
      </c>
      <c r="J278" s="56">
        <f t="shared" si="50"/>
        <v>6162.62</v>
      </c>
      <c r="K278" s="57">
        <f t="shared" si="51"/>
        <v>0.77032749999999994</v>
      </c>
      <c r="L278" s="57">
        <f t="shared" si="52"/>
        <v>-1</v>
      </c>
      <c r="M278" s="57">
        <f t="shared" si="53"/>
        <v>-0.31098249999999994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311</v>
      </c>
      <c r="C279" s="51" t="s">
        <v>312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9"/>
        <v>0</v>
      </c>
      <c r="J279" s="56">
        <f t="shared" si="50"/>
        <v>0</v>
      </c>
      <c r="K279" s="57" t="str">
        <f t="shared" si="51"/>
        <v>NA</v>
      </c>
      <c r="L279" s="57" t="str">
        <f t="shared" si="52"/>
        <v>NA</v>
      </c>
      <c r="M279" s="57" t="str">
        <f t="shared" si="53"/>
        <v>NA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313</v>
      </c>
      <c r="C280" s="51" t="s">
        <v>314</v>
      </c>
      <c r="D280" s="56">
        <v>8000</v>
      </c>
      <c r="E280" s="56">
        <v>8000</v>
      </c>
      <c r="F280" s="56">
        <v>0</v>
      </c>
      <c r="G280" s="56">
        <v>6121.67</v>
      </c>
      <c r="H280" s="56">
        <v>0</v>
      </c>
      <c r="I280" s="56">
        <f t="shared" si="49"/>
        <v>6121.67</v>
      </c>
      <c r="J280" s="56">
        <f t="shared" si="50"/>
        <v>1878.33</v>
      </c>
      <c r="K280" s="57">
        <f t="shared" si="51"/>
        <v>0.23479124999999998</v>
      </c>
      <c r="L280" s="57">
        <f t="shared" si="52"/>
        <v>-1</v>
      </c>
      <c r="M280" s="57">
        <f t="shared" si="53"/>
        <v>1.2956262500000002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315</v>
      </c>
      <c r="C281" s="51" t="s">
        <v>316</v>
      </c>
      <c r="D281" s="56">
        <v>8000</v>
      </c>
      <c r="E281" s="56">
        <v>8854.3700000000008</v>
      </c>
      <c r="F281" s="56">
        <v>0</v>
      </c>
      <c r="G281" s="56">
        <v>854.37</v>
      </c>
      <c r="H281" s="56">
        <v>0</v>
      </c>
      <c r="I281" s="56">
        <f t="shared" si="49"/>
        <v>854.37</v>
      </c>
      <c r="J281" s="56">
        <f t="shared" si="50"/>
        <v>8000.0000000000009</v>
      </c>
      <c r="K281" s="57">
        <f t="shared" si="51"/>
        <v>0.90350866295399901</v>
      </c>
      <c r="L281" s="57">
        <f t="shared" si="52"/>
        <v>-1</v>
      </c>
      <c r="M281" s="57">
        <f t="shared" si="53"/>
        <v>-0.71052598886199703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317</v>
      </c>
      <c r="C282" s="51" t="s">
        <v>318</v>
      </c>
      <c r="D282" s="56">
        <v>8000</v>
      </c>
      <c r="E282" s="56">
        <v>8000</v>
      </c>
      <c r="F282" s="56">
        <v>0</v>
      </c>
      <c r="G282" s="56">
        <v>5252.38</v>
      </c>
      <c r="H282" s="56">
        <v>0</v>
      </c>
      <c r="I282" s="56">
        <f t="shared" si="49"/>
        <v>5252.38</v>
      </c>
      <c r="J282" s="56">
        <f t="shared" si="50"/>
        <v>2747.62</v>
      </c>
      <c r="K282" s="57">
        <f t="shared" si="51"/>
        <v>0.34345249999999999</v>
      </c>
      <c r="L282" s="57">
        <f t="shared" si="52"/>
        <v>-1</v>
      </c>
      <c r="M282" s="57">
        <f t="shared" si="53"/>
        <v>0.96964250000000018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319</v>
      </c>
      <c r="C283" s="51" t="s">
        <v>320</v>
      </c>
      <c r="D283" s="56">
        <v>8000</v>
      </c>
      <c r="E283" s="56">
        <v>8000</v>
      </c>
      <c r="F283" s="56">
        <v>0</v>
      </c>
      <c r="G283" s="56">
        <v>0</v>
      </c>
      <c r="H283" s="56">
        <v>0</v>
      </c>
      <c r="I283" s="56">
        <f t="shared" si="49"/>
        <v>0</v>
      </c>
      <c r="J283" s="56">
        <f t="shared" si="50"/>
        <v>8000</v>
      </c>
      <c r="K283" s="57">
        <f t="shared" si="51"/>
        <v>1</v>
      </c>
      <c r="L283" s="57">
        <f t="shared" si="52"/>
        <v>-1</v>
      </c>
      <c r="M283" s="57">
        <f t="shared" si="53"/>
        <v>-1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321</v>
      </c>
      <c r="C284" s="51" t="s">
        <v>322</v>
      </c>
      <c r="D284" s="56">
        <v>8000</v>
      </c>
      <c r="E284" s="56">
        <v>8000</v>
      </c>
      <c r="F284" s="56">
        <v>0</v>
      </c>
      <c r="G284" s="56">
        <v>2134.0100000000002</v>
      </c>
      <c r="H284" s="56">
        <v>0</v>
      </c>
      <c r="I284" s="56">
        <f t="shared" si="49"/>
        <v>2134.0100000000002</v>
      </c>
      <c r="J284" s="56">
        <f t="shared" si="50"/>
        <v>5865.99</v>
      </c>
      <c r="K284" s="57">
        <f t="shared" si="51"/>
        <v>0.73324875</v>
      </c>
      <c r="L284" s="57">
        <f t="shared" si="52"/>
        <v>-1</v>
      </c>
      <c r="M284" s="57">
        <f t="shared" si="53"/>
        <v>-0.19974624999999988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323</v>
      </c>
      <c r="C285" s="51" t="s">
        <v>324</v>
      </c>
      <c r="D285" s="56">
        <v>8000</v>
      </c>
      <c r="E285" s="56">
        <v>8000</v>
      </c>
      <c r="F285" s="56">
        <v>0</v>
      </c>
      <c r="G285" s="56">
        <v>0</v>
      </c>
      <c r="H285" s="56">
        <v>0</v>
      </c>
      <c r="I285" s="56">
        <f t="shared" si="49"/>
        <v>0</v>
      </c>
      <c r="J285" s="56">
        <f t="shared" si="50"/>
        <v>8000</v>
      </c>
      <c r="K285" s="57">
        <f t="shared" si="51"/>
        <v>1</v>
      </c>
      <c r="L285" s="57">
        <f t="shared" si="52"/>
        <v>-1</v>
      </c>
      <c r="M285" s="57">
        <f t="shared" si="53"/>
        <v>-1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325</v>
      </c>
      <c r="C286" s="51" t="s">
        <v>326</v>
      </c>
      <c r="D286" s="56">
        <v>25956</v>
      </c>
      <c r="E286" s="56">
        <v>28756</v>
      </c>
      <c r="F286" s="56">
        <v>0</v>
      </c>
      <c r="G286" s="56">
        <v>4259.3999999999996</v>
      </c>
      <c r="H286" s="56">
        <v>0</v>
      </c>
      <c r="I286" s="56">
        <f t="shared" si="49"/>
        <v>4259.3999999999996</v>
      </c>
      <c r="J286" s="56">
        <f t="shared" si="50"/>
        <v>24496.6</v>
      </c>
      <c r="K286" s="57">
        <f t="shared" si="51"/>
        <v>0.85187786896647655</v>
      </c>
      <c r="L286" s="57">
        <f t="shared" si="52"/>
        <v>-1</v>
      </c>
      <c r="M286" s="57">
        <f t="shared" si="53"/>
        <v>-0.55563360689942976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205</v>
      </c>
      <c r="C287" s="51" t="s">
        <v>206</v>
      </c>
      <c r="D287" s="56">
        <v>369750</v>
      </c>
      <c r="E287" s="56">
        <v>461170.66</v>
      </c>
      <c r="F287" s="56">
        <v>17260.120000000003</v>
      </c>
      <c r="G287" s="56">
        <v>47709.47</v>
      </c>
      <c r="H287" s="56">
        <v>18972.759999999998</v>
      </c>
      <c r="I287" s="56">
        <f t="shared" si="49"/>
        <v>66682.23</v>
      </c>
      <c r="J287" s="56">
        <f t="shared" si="50"/>
        <v>394488.43</v>
      </c>
      <c r="K287" s="57">
        <f t="shared" si="51"/>
        <v>0.85540660804397228</v>
      </c>
      <c r="L287" s="57">
        <f t="shared" si="52"/>
        <v>-0.96257324782977305</v>
      </c>
      <c r="M287" s="57">
        <f t="shared" si="53"/>
        <v>-0.68964111897318003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209</v>
      </c>
      <c r="C288" s="51" t="s">
        <v>210</v>
      </c>
      <c r="D288" s="56">
        <v>26150</v>
      </c>
      <c r="E288" s="56">
        <v>27590</v>
      </c>
      <c r="F288" s="56">
        <v>501.98</v>
      </c>
      <c r="G288" s="56">
        <v>1014.94</v>
      </c>
      <c r="H288" s="56">
        <v>89.97</v>
      </c>
      <c r="I288" s="56">
        <f t="shared" si="49"/>
        <v>1104.9100000000001</v>
      </c>
      <c r="J288" s="56">
        <f t="shared" si="50"/>
        <v>26485.09</v>
      </c>
      <c r="K288" s="57">
        <f t="shared" si="51"/>
        <v>0.95995251902863354</v>
      </c>
      <c r="L288" s="57">
        <f t="shared" si="52"/>
        <v>-0.98180572671257704</v>
      </c>
      <c r="M288" s="57">
        <f t="shared" si="53"/>
        <v>-0.8896404494382022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211</v>
      </c>
      <c r="C289" s="51" t="s">
        <v>212</v>
      </c>
      <c r="D289" s="56">
        <v>77000</v>
      </c>
      <c r="E289" s="56">
        <v>77000</v>
      </c>
      <c r="F289" s="56">
        <v>44303.3</v>
      </c>
      <c r="G289" s="56">
        <v>62555.780000000006</v>
      </c>
      <c r="H289" s="56">
        <v>7120</v>
      </c>
      <c r="I289" s="56">
        <f t="shared" si="49"/>
        <v>69675.78</v>
      </c>
      <c r="J289" s="56">
        <f t="shared" si="50"/>
        <v>7324.2200000000012</v>
      </c>
      <c r="K289" s="57">
        <f t="shared" si="51"/>
        <v>9.5119740259740279E-2</v>
      </c>
      <c r="L289" s="57">
        <f t="shared" si="52"/>
        <v>-0.42463246753246747</v>
      </c>
      <c r="M289" s="57">
        <f t="shared" si="53"/>
        <v>1.4372381818181821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213</v>
      </c>
      <c r="C290" s="51" t="s">
        <v>214</v>
      </c>
      <c r="D290" s="56">
        <v>139200</v>
      </c>
      <c r="E290" s="56">
        <v>148254.70000000001</v>
      </c>
      <c r="F290" s="56">
        <v>1943.0400000000002</v>
      </c>
      <c r="G290" s="56">
        <v>2861.04</v>
      </c>
      <c r="H290" s="56">
        <v>12235.65</v>
      </c>
      <c r="I290" s="56">
        <f t="shared" si="49"/>
        <v>15096.689999999999</v>
      </c>
      <c r="J290" s="56">
        <f t="shared" si="50"/>
        <v>133158.01</v>
      </c>
      <c r="K290" s="57">
        <f t="shared" si="51"/>
        <v>0.89817058076404999</v>
      </c>
      <c r="L290" s="57">
        <f t="shared" si="52"/>
        <v>-0.9868939062302915</v>
      </c>
      <c r="M290" s="57">
        <f t="shared" si="53"/>
        <v>-0.94210557911486115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217</v>
      </c>
      <c r="C291" s="51" t="s">
        <v>218</v>
      </c>
      <c r="D291" s="56">
        <v>188920</v>
      </c>
      <c r="E291" s="56">
        <v>206279.35</v>
      </c>
      <c r="F291" s="56">
        <v>0</v>
      </c>
      <c r="G291" s="56">
        <v>42256.28</v>
      </c>
      <c r="H291" s="56">
        <v>16295.26</v>
      </c>
      <c r="I291" s="56">
        <f t="shared" si="49"/>
        <v>58551.54</v>
      </c>
      <c r="J291" s="56">
        <f t="shared" si="50"/>
        <v>147727.81</v>
      </c>
      <c r="K291" s="57">
        <f t="shared" si="51"/>
        <v>0.71615413758090662</v>
      </c>
      <c r="L291" s="57">
        <f t="shared" si="52"/>
        <v>-1</v>
      </c>
      <c r="M291" s="57">
        <f t="shared" si="53"/>
        <v>-0.38545065223445785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219</v>
      </c>
      <c r="C292" s="51" t="s">
        <v>220</v>
      </c>
      <c r="D292" s="56">
        <v>15000</v>
      </c>
      <c r="E292" s="56">
        <v>15000</v>
      </c>
      <c r="F292" s="56">
        <v>0</v>
      </c>
      <c r="G292" s="56">
        <v>488.88</v>
      </c>
      <c r="H292" s="56">
        <v>0</v>
      </c>
      <c r="I292" s="56">
        <f t="shared" si="49"/>
        <v>488.88</v>
      </c>
      <c r="J292" s="56">
        <f t="shared" si="50"/>
        <v>14511.12</v>
      </c>
      <c r="K292" s="57">
        <f t="shared" si="51"/>
        <v>0.96740800000000005</v>
      </c>
      <c r="L292" s="57">
        <f t="shared" si="52"/>
        <v>-1</v>
      </c>
      <c r="M292" s="57">
        <f t="shared" si="53"/>
        <v>-0.90222400000000003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225</v>
      </c>
      <c r="C293" s="51" t="s">
        <v>226</v>
      </c>
      <c r="D293" s="56">
        <v>20500</v>
      </c>
      <c r="E293" s="56">
        <v>20500</v>
      </c>
      <c r="F293" s="56">
        <v>0</v>
      </c>
      <c r="G293" s="56">
        <v>0</v>
      </c>
      <c r="H293" s="56">
        <v>0</v>
      </c>
      <c r="I293" s="56">
        <f t="shared" si="49"/>
        <v>0</v>
      </c>
      <c r="J293" s="56">
        <f t="shared" si="50"/>
        <v>20500</v>
      </c>
      <c r="K293" s="57">
        <f t="shared" si="51"/>
        <v>1</v>
      </c>
      <c r="L293" s="57">
        <f t="shared" si="52"/>
        <v>-1</v>
      </c>
      <c r="M293" s="57">
        <f t="shared" si="53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231</v>
      </c>
      <c r="C294" s="51" t="s">
        <v>232</v>
      </c>
      <c r="D294" s="56">
        <v>6750</v>
      </c>
      <c r="E294" s="56">
        <v>6750</v>
      </c>
      <c r="F294" s="56">
        <v>0</v>
      </c>
      <c r="G294" s="56">
        <v>0</v>
      </c>
      <c r="H294" s="56">
        <v>0</v>
      </c>
      <c r="I294" s="56">
        <f t="shared" si="49"/>
        <v>0</v>
      </c>
      <c r="J294" s="56">
        <f t="shared" si="50"/>
        <v>6750</v>
      </c>
      <c r="K294" s="57">
        <f t="shared" si="51"/>
        <v>1</v>
      </c>
      <c r="L294" s="57">
        <f t="shared" si="52"/>
        <v>-1</v>
      </c>
      <c r="M294" s="57">
        <f t="shared" si="53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233</v>
      </c>
      <c r="C295" s="51" t="s">
        <v>234</v>
      </c>
      <c r="D295" s="56">
        <v>20400</v>
      </c>
      <c r="E295" s="56">
        <v>13696.55</v>
      </c>
      <c r="F295" s="56">
        <v>0</v>
      </c>
      <c r="G295" s="56">
        <v>0</v>
      </c>
      <c r="H295" s="56">
        <v>5196.55</v>
      </c>
      <c r="I295" s="56">
        <f t="shared" si="49"/>
        <v>5196.55</v>
      </c>
      <c r="J295" s="56">
        <f t="shared" si="50"/>
        <v>8500</v>
      </c>
      <c r="K295" s="57">
        <f t="shared" si="51"/>
        <v>0.62059423723492413</v>
      </c>
      <c r="L295" s="57">
        <f t="shared" si="52"/>
        <v>-1</v>
      </c>
      <c r="M295" s="57">
        <f t="shared" si="53"/>
        <v>-1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263</v>
      </c>
      <c r="C296" s="51" t="s">
        <v>264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49"/>
        <v>0</v>
      </c>
      <c r="J296" s="56">
        <f t="shared" si="50"/>
        <v>0</v>
      </c>
      <c r="K296" s="57" t="str">
        <f t="shared" si="51"/>
        <v>NA</v>
      </c>
      <c r="L296" s="57" t="str">
        <f t="shared" si="52"/>
        <v>NA</v>
      </c>
      <c r="M296" s="57" t="str">
        <f t="shared" si="53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235</v>
      </c>
      <c r="C297" s="51" t="s">
        <v>236</v>
      </c>
      <c r="D297" s="56">
        <v>301557.09999999998</v>
      </c>
      <c r="E297" s="56">
        <v>313057.09999999998</v>
      </c>
      <c r="F297" s="56">
        <v>8000</v>
      </c>
      <c r="G297" s="56">
        <v>232218.85</v>
      </c>
      <c r="H297" s="56">
        <v>0</v>
      </c>
      <c r="I297" s="56">
        <f t="shared" si="49"/>
        <v>232218.85</v>
      </c>
      <c r="J297" s="56">
        <f t="shared" si="50"/>
        <v>80838.249999999971</v>
      </c>
      <c r="K297" s="57">
        <f t="shared" si="51"/>
        <v>0.25822206236498063</v>
      </c>
      <c r="L297" s="57">
        <f t="shared" si="52"/>
        <v>-0.97444555641766306</v>
      </c>
      <c r="M297" s="57">
        <f t="shared" si="53"/>
        <v>1.2253338129050582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327</v>
      </c>
      <c r="C298" s="51" t="s">
        <v>328</v>
      </c>
      <c r="D298" s="56">
        <v>20000</v>
      </c>
      <c r="E298" s="56">
        <v>20000</v>
      </c>
      <c r="F298" s="56">
        <v>0</v>
      </c>
      <c r="G298" s="56">
        <v>0</v>
      </c>
      <c r="H298" s="56">
        <v>0</v>
      </c>
      <c r="I298" s="56">
        <f t="shared" si="49"/>
        <v>0</v>
      </c>
      <c r="J298" s="56">
        <f t="shared" si="50"/>
        <v>20000</v>
      </c>
      <c r="K298" s="57">
        <f t="shared" si="51"/>
        <v>1</v>
      </c>
      <c r="L298" s="57">
        <f t="shared" si="52"/>
        <v>-1</v>
      </c>
      <c r="M298" s="57">
        <f t="shared" si="53"/>
        <v>-1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237</v>
      </c>
      <c r="C299" s="51" t="s">
        <v>238</v>
      </c>
      <c r="D299" s="56">
        <v>626200.15</v>
      </c>
      <c r="E299" s="56">
        <v>271845.78000000003</v>
      </c>
      <c r="F299" s="56">
        <v>0</v>
      </c>
      <c r="G299" s="56">
        <v>0</v>
      </c>
      <c r="H299" s="56">
        <v>0</v>
      </c>
      <c r="I299" s="56">
        <f t="shared" si="49"/>
        <v>0</v>
      </c>
      <c r="J299" s="56">
        <f t="shared" si="50"/>
        <v>271845.78000000003</v>
      </c>
      <c r="K299" s="57">
        <f t="shared" si="51"/>
        <v>1</v>
      </c>
      <c r="L299" s="57">
        <f t="shared" si="52"/>
        <v>-1</v>
      </c>
      <c r="M299" s="57">
        <f t="shared" si="53"/>
        <v>-1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329</v>
      </c>
      <c r="B300" s="74"/>
      <c r="C300" s="63"/>
      <c r="D300" s="64">
        <v>63618909.000000007</v>
      </c>
      <c r="E300" s="64">
        <v>64316272.56000001</v>
      </c>
      <c r="F300" s="64">
        <v>2678146.5299999993</v>
      </c>
      <c r="G300" s="64">
        <v>30627622.460000005</v>
      </c>
      <c r="H300" s="64">
        <v>2780829.4699999997</v>
      </c>
      <c r="I300" s="64">
        <f t="shared" si="49"/>
        <v>33408451.930000003</v>
      </c>
      <c r="J300" s="64">
        <f t="shared" si="50"/>
        <v>30907820.630000006</v>
      </c>
      <c r="K300" s="65">
        <f t="shared" si="51"/>
        <v>0.48055988632062607</v>
      </c>
      <c r="L300" s="65">
        <f t="shared" si="52"/>
        <v>-0.95835973660473583</v>
      </c>
      <c r="M300" s="65">
        <f t="shared" si="53"/>
        <v>0.42860995705687704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330</v>
      </c>
      <c r="B301" s="66" t="s">
        <v>106</v>
      </c>
      <c r="C301" s="51" t="s">
        <v>107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49"/>
        <v>0</v>
      </c>
      <c r="J301" s="56">
        <f t="shared" si="50"/>
        <v>0</v>
      </c>
      <c r="K301" s="57" t="str">
        <f t="shared" si="51"/>
        <v>NA</v>
      </c>
      <c r="L301" s="57" t="str">
        <f t="shared" si="52"/>
        <v>NA</v>
      </c>
      <c r="M301" s="57" t="str">
        <f t="shared" si="53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108</v>
      </c>
      <c r="C302" s="51" t="s">
        <v>109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49"/>
        <v>0</v>
      </c>
      <c r="J302" s="56">
        <f t="shared" si="50"/>
        <v>0</v>
      </c>
      <c r="K302" s="57" t="str">
        <f t="shared" si="51"/>
        <v>NA</v>
      </c>
      <c r="L302" s="57" t="str">
        <f t="shared" si="52"/>
        <v>NA</v>
      </c>
      <c r="M302" s="57" t="str">
        <f t="shared" si="53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115</v>
      </c>
      <c r="C303" s="51" t="s">
        <v>116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49"/>
        <v>0</v>
      </c>
      <c r="J303" s="56">
        <f t="shared" si="50"/>
        <v>0</v>
      </c>
      <c r="K303" s="57" t="str">
        <f t="shared" si="51"/>
        <v>NA</v>
      </c>
      <c r="L303" s="57" t="str">
        <f t="shared" si="52"/>
        <v>NA</v>
      </c>
      <c r="M303" s="57" t="str">
        <f t="shared" si="53"/>
        <v>NA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119</v>
      </c>
      <c r="C304" s="51" t="s">
        <v>120</v>
      </c>
      <c r="D304" s="56">
        <v>16967556.279999964</v>
      </c>
      <c r="E304" s="56">
        <v>16967556.279999964</v>
      </c>
      <c r="F304" s="56">
        <v>1920816.6799999995</v>
      </c>
      <c r="G304" s="56">
        <v>7296496.2099999981</v>
      </c>
      <c r="H304" s="56">
        <v>0</v>
      </c>
      <c r="I304" s="56">
        <f t="shared" si="49"/>
        <v>7296496.2099999981</v>
      </c>
      <c r="J304" s="56">
        <f t="shared" si="50"/>
        <v>9671060.0699999668</v>
      </c>
      <c r="K304" s="57">
        <f t="shared" si="51"/>
        <v>0.56997365503949793</v>
      </c>
      <c r="L304" s="57">
        <f t="shared" si="52"/>
        <v>-0.88679473647810381</v>
      </c>
      <c r="M304" s="57">
        <f t="shared" si="53"/>
        <v>0.29007903488150621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331</v>
      </c>
      <c r="C305" s="51" t="s">
        <v>332</v>
      </c>
      <c r="D305" s="56">
        <v>26251436.429999996</v>
      </c>
      <c r="E305" s="56">
        <v>26251436.429999996</v>
      </c>
      <c r="F305" s="56">
        <v>2309537.2200000002</v>
      </c>
      <c r="G305" s="56">
        <v>7424215.0899999989</v>
      </c>
      <c r="H305" s="56">
        <v>0</v>
      </c>
      <c r="I305" s="56">
        <f t="shared" si="49"/>
        <v>7424215.0899999989</v>
      </c>
      <c r="J305" s="56">
        <f t="shared" si="50"/>
        <v>18827221.339999996</v>
      </c>
      <c r="K305" s="57">
        <f t="shared" si="51"/>
        <v>0.71718823425922518</v>
      </c>
      <c r="L305" s="57">
        <f t="shared" si="52"/>
        <v>-0.91202244394669874</v>
      </c>
      <c r="M305" s="57">
        <f t="shared" si="53"/>
        <v>-0.15156470277767578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123</v>
      </c>
      <c r="C306" s="51" t="s">
        <v>124</v>
      </c>
      <c r="D306" s="56">
        <v>5830731.3999999864</v>
      </c>
      <c r="E306" s="56">
        <v>5822841.3299999861</v>
      </c>
      <c r="F306" s="56">
        <v>1386028.61</v>
      </c>
      <c r="G306" s="56">
        <v>5530969.2300000004</v>
      </c>
      <c r="H306" s="56">
        <v>0</v>
      </c>
      <c r="I306" s="56">
        <f t="shared" si="49"/>
        <v>5530969.2300000004</v>
      </c>
      <c r="J306" s="56">
        <f t="shared" si="50"/>
        <v>291872.09999998566</v>
      </c>
      <c r="K306" s="57">
        <f t="shared" si="51"/>
        <v>5.0125374101510398E-2</v>
      </c>
      <c r="L306" s="57">
        <f t="shared" si="52"/>
        <v>-0.76196696226994676</v>
      </c>
      <c r="M306" s="57">
        <f t="shared" si="53"/>
        <v>1.8496238776954685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333</v>
      </c>
      <c r="C307" s="51" t="s">
        <v>334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49"/>
        <v>0</v>
      </c>
      <c r="J307" s="56">
        <f t="shared" si="50"/>
        <v>0</v>
      </c>
      <c r="K307" s="57" t="str">
        <f t="shared" si="51"/>
        <v>NA</v>
      </c>
      <c r="L307" s="57" t="str">
        <f t="shared" si="52"/>
        <v>NA</v>
      </c>
      <c r="M307" s="57" t="str">
        <f t="shared" si="53"/>
        <v>NA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335</v>
      </c>
      <c r="C308" s="51" t="s">
        <v>336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49"/>
        <v>0</v>
      </c>
      <c r="J308" s="56">
        <f t="shared" si="50"/>
        <v>0</v>
      </c>
      <c r="K308" s="57" t="str">
        <f t="shared" si="51"/>
        <v>NA</v>
      </c>
      <c r="L308" s="57" t="str">
        <f t="shared" si="52"/>
        <v>NA</v>
      </c>
      <c r="M308" s="57" t="str">
        <f t="shared" si="53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137</v>
      </c>
      <c r="C309" s="51" t="s">
        <v>138</v>
      </c>
      <c r="D309" s="56">
        <v>101436</v>
      </c>
      <c r="E309" s="56">
        <v>101436</v>
      </c>
      <c r="F309" s="56">
        <v>10473.42</v>
      </c>
      <c r="G309" s="56">
        <v>43893.68</v>
      </c>
      <c r="H309" s="56">
        <v>0</v>
      </c>
      <c r="I309" s="56">
        <f t="shared" si="49"/>
        <v>43893.68</v>
      </c>
      <c r="J309" s="56">
        <f t="shared" si="50"/>
        <v>57542.32</v>
      </c>
      <c r="K309" s="57">
        <f t="shared" si="51"/>
        <v>0.56727710083205174</v>
      </c>
      <c r="L309" s="57">
        <f t="shared" si="52"/>
        <v>-0.89674849165976578</v>
      </c>
      <c r="M309" s="57">
        <f t="shared" si="53"/>
        <v>0.29816869750384478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141</v>
      </c>
      <c r="C310" s="51" t="s">
        <v>142</v>
      </c>
      <c r="D310" s="56">
        <v>3305133</v>
      </c>
      <c r="E310" s="56">
        <v>3305133</v>
      </c>
      <c r="F310" s="56">
        <v>0</v>
      </c>
      <c r="G310" s="56">
        <v>0</v>
      </c>
      <c r="H310" s="56">
        <v>0</v>
      </c>
      <c r="I310" s="56">
        <f t="shared" si="49"/>
        <v>0</v>
      </c>
      <c r="J310" s="56">
        <f t="shared" si="50"/>
        <v>3305133</v>
      </c>
      <c r="K310" s="57">
        <f t="shared" si="51"/>
        <v>1</v>
      </c>
      <c r="L310" s="57">
        <f t="shared" si="52"/>
        <v>-1</v>
      </c>
      <c r="M310" s="57">
        <f t="shared" si="53"/>
        <v>-1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147</v>
      </c>
      <c r="C311" s="51" t="s">
        <v>148</v>
      </c>
      <c r="D311" s="56">
        <v>7235500</v>
      </c>
      <c r="E311" s="56">
        <v>7232863.1900000004</v>
      </c>
      <c r="F311" s="56">
        <v>856397.36999999988</v>
      </c>
      <c r="G311" s="56">
        <v>2877890.6999999997</v>
      </c>
      <c r="H311" s="56">
        <v>0</v>
      </c>
      <c r="I311" s="56">
        <f t="shared" si="49"/>
        <v>2877890.6999999997</v>
      </c>
      <c r="J311" s="56">
        <f t="shared" si="50"/>
        <v>4354972.49</v>
      </c>
      <c r="K311" s="57">
        <f t="shared" si="51"/>
        <v>0.6021090646400018</v>
      </c>
      <c r="L311" s="57">
        <f t="shared" si="52"/>
        <v>-0.88159635437539641</v>
      </c>
      <c r="M311" s="57">
        <f t="shared" si="53"/>
        <v>0.19367280607999418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149</v>
      </c>
      <c r="C312" s="51" t="s">
        <v>150</v>
      </c>
      <c r="D312" s="56">
        <v>0</v>
      </c>
      <c r="E312" s="56">
        <v>0</v>
      </c>
      <c r="F312" s="56">
        <v>72637.069999999992</v>
      </c>
      <c r="G312" s="56">
        <v>272618.08000000007</v>
      </c>
      <c r="H312" s="56">
        <v>0</v>
      </c>
      <c r="I312" s="56">
        <f t="shared" si="49"/>
        <v>272618.08000000007</v>
      </c>
      <c r="J312" s="56">
        <f t="shared" si="50"/>
        <v>-272618.08000000007</v>
      </c>
      <c r="K312" s="57" t="str">
        <f t="shared" si="51"/>
        <v>NA</v>
      </c>
      <c r="L312" s="57" t="str">
        <f t="shared" si="52"/>
        <v>NA</v>
      </c>
      <c r="M312" s="57" t="str">
        <f t="shared" si="53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151</v>
      </c>
      <c r="C313" s="51" t="s">
        <v>152</v>
      </c>
      <c r="D313" s="56">
        <v>10232622.640000014</v>
      </c>
      <c r="E313" s="56">
        <v>10230983.080000015</v>
      </c>
      <c r="F313" s="56">
        <v>1060744.6800000002</v>
      </c>
      <c r="G313" s="56">
        <v>3609624.5499999993</v>
      </c>
      <c r="H313" s="56">
        <v>0</v>
      </c>
      <c r="I313" s="56">
        <f t="shared" si="49"/>
        <v>3609624.5499999993</v>
      </c>
      <c r="J313" s="56">
        <f t="shared" si="50"/>
        <v>6621358.5300000161</v>
      </c>
      <c r="K313" s="57">
        <f t="shared" si="51"/>
        <v>0.64718692995825056</v>
      </c>
      <c r="L313" s="57">
        <f t="shared" si="52"/>
        <v>-0.89632035634253071</v>
      </c>
      <c r="M313" s="57">
        <f t="shared" si="53"/>
        <v>5.8439210125248463E-2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153</v>
      </c>
      <c r="C314" s="51" t="s">
        <v>154</v>
      </c>
      <c r="D314" s="56">
        <v>0</v>
      </c>
      <c r="E314" s="56">
        <v>0</v>
      </c>
      <c r="F314" s="56">
        <v>889.8</v>
      </c>
      <c r="G314" s="56">
        <v>2669.4</v>
      </c>
      <c r="H314" s="56">
        <v>0</v>
      </c>
      <c r="I314" s="56">
        <f t="shared" si="49"/>
        <v>2669.4</v>
      </c>
      <c r="J314" s="56">
        <f t="shared" si="50"/>
        <v>-2669.4</v>
      </c>
      <c r="K314" s="57" t="str">
        <f t="shared" si="51"/>
        <v>NA</v>
      </c>
      <c r="L314" s="57" t="str">
        <f t="shared" si="52"/>
        <v>NA</v>
      </c>
      <c r="M314" s="57" t="str">
        <f t="shared" si="53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155</v>
      </c>
      <c r="C315" s="51" t="s">
        <v>156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49"/>
        <v>0</v>
      </c>
      <c r="J315" s="56">
        <f t="shared" si="50"/>
        <v>0</v>
      </c>
      <c r="K315" s="57" t="str">
        <f t="shared" si="51"/>
        <v>NA</v>
      </c>
      <c r="L315" s="57" t="str">
        <f t="shared" si="52"/>
        <v>NA</v>
      </c>
      <c r="M315" s="57" t="str">
        <f t="shared" si="53"/>
        <v>NA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165</v>
      </c>
      <c r="C316" s="51" t="s">
        <v>166</v>
      </c>
      <c r="D316" s="56">
        <v>0</v>
      </c>
      <c r="E316" s="56">
        <v>0</v>
      </c>
      <c r="F316" s="56">
        <v>38071.97</v>
      </c>
      <c r="G316" s="56">
        <v>97011.080000000031</v>
      </c>
      <c r="H316" s="56">
        <v>0</v>
      </c>
      <c r="I316" s="56">
        <f t="shared" si="49"/>
        <v>97011.080000000031</v>
      </c>
      <c r="J316" s="56">
        <f t="shared" si="50"/>
        <v>-97011.080000000031</v>
      </c>
      <c r="K316" s="57" t="str">
        <f t="shared" si="51"/>
        <v>NA</v>
      </c>
      <c r="L316" s="57" t="str">
        <f t="shared" si="52"/>
        <v>NA</v>
      </c>
      <c r="M316" s="57" t="str">
        <f t="shared" si="53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167</v>
      </c>
      <c r="C317" s="51" t="s">
        <v>168</v>
      </c>
      <c r="D317" s="56">
        <v>1305201.4900000007</v>
      </c>
      <c r="E317" s="56">
        <v>1304992.4000000006</v>
      </c>
      <c r="F317" s="56">
        <v>86639.889999999985</v>
      </c>
      <c r="G317" s="56">
        <v>297800.92999999982</v>
      </c>
      <c r="H317" s="56">
        <v>0</v>
      </c>
      <c r="I317" s="56">
        <f t="shared" si="49"/>
        <v>297800.92999999982</v>
      </c>
      <c r="J317" s="56">
        <f t="shared" si="50"/>
        <v>1007191.4700000008</v>
      </c>
      <c r="K317" s="57">
        <f t="shared" si="51"/>
        <v>0.77179872465157673</v>
      </c>
      <c r="L317" s="57">
        <f t="shared" si="52"/>
        <v>-0.93360889304795958</v>
      </c>
      <c r="M317" s="57">
        <f t="shared" si="53"/>
        <v>-0.31539617395473024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205</v>
      </c>
      <c r="C318" s="51" t="s">
        <v>206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49"/>
        <v>0</v>
      </c>
      <c r="J318" s="56">
        <f t="shared" si="50"/>
        <v>0</v>
      </c>
      <c r="K318" s="57" t="str">
        <f t="shared" si="51"/>
        <v>NA</v>
      </c>
      <c r="L318" s="57" t="str">
        <f t="shared" si="52"/>
        <v>NA</v>
      </c>
      <c r="M318" s="57" t="str">
        <f t="shared" si="53"/>
        <v>NA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209</v>
      </c>
      <c r="C319" s="51" t="s">
        <v>210</v>
      </c>
      <c r="D319" s="56">
        <v>0</v>
      </c>
      <c r="E319" s="56">
        <v>4500</v>
      </c>
      <c r="F319" s="56">
        <v>766.88</v>
      </c>
      <c r="G319" s="56">
        <v>1088.55</v>
      </c>
      <c r="H319" s="56">
        <v>99.76</v>
      </c>
      <c r="I319" s="56">
        <f t="shared" si="49"/>
        <v>1188.31</v>
      </c>
      <c r="J319" s="56">
        <f t="shared" si="50"/>
        <v>3311.69</v>
      </c>
      <c r="K319" s="57">
        <f t="shared" si="51"/>
        <v>0.73593111111111109</v>
      </c>
      <c r="L319" s="57">
        <f t="shared" si="52"/>
        <v>-0.82958222222222222</v>
      </c>
      <c r="M319" s="57">
        <f t="shared" si="53"/>
        <v>-0.27430000000000004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213</v>
      </c>
      <c r="C320" s="51" t="s">
        <v>214</v>
      </c>
      <c r="D320" s="56">
        <v>45000</v>
      </c>
      <c r="E320" s="56">
        <v>40500</v>
      </c>
      <c r="F320" s="56">
        <v>353.77</v>
      </c>
      <c r="G320" s="56">
        <v>538.86</v>
      </c>
      <c r="H320" s="56">
        <v>938.43</v>
      </c>
      <c r="I320" s="56">
        <f t="shared" si="49"/>
        <v>1477.29</v>
      </c>
      <c r="J320" s="56">
        <f t="shared" si="50"/>
        <v>39022.71</v>
      </c>
      <c r="K320" s="57">
        <f t="shared" si="51"/>
        <v>0.96352370370370366</v>
      </c>
      <c r="L320" s="57">
        <f t="shared" si="52"/>
        <v>-0.991264938271605</v>
      </c>
      <c r="M320" s="57">
        <f t="shared" si="53"/>
        <v>-0.96008444444444441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217</v>
      </c>
      <c r="C321" s="51" t="s">
        <v>218</v>
      </c>
      <c r="D321" s="56">
        <v>20000</v>
      </c>
      <c r="E321" s="56">
        <v>18000</v>
      </c>
      <c r="F321" s="56">
        <v>2863.18</v>
      </c>
      <c r="G321" s="56">
        <v>3395.01</v>
      </c>
      <c r="H321" s="56">
        <v>0</v>
      </c>
      <c r="I321" s="56">
        <f t="shared" si="49"/>
        <v>3395.01</v>
      </c>
      <c r="J321" s="56">
        <f t="shared" si="50"/>
        <v>14604.99</v>
      </c>
      <c r="K321" s="57">
        <f t="shared" si="51"/>
        <v>0.81138833333333327</v>
      </c>
      <c r="L321" s="57">
        <f t="shared" si="52"/>
        <v>-0.84093444444444443</v>
      </c>
      <c r="M321" s="57">
        <f t="shared" si="53"/>
        <v>-0.43416499999999997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237</v>
      </c>
      <c r="C322" s="51" t="s">
        <v>238</v>
      </c>
      <c r="D322" s="56">
        <v>538678.74</v>
      </c>
      <c r="E322" s="56">
        <v>538678.74</v>
      </c>
      <c r="F322" s="56">
        <v>0</v>
      </c>
      <c r="G322" s="56">
        <v>0</v>
      </c>
      <c r="H322" s="56">
        <v>0</v>
      </c>
      <c r="I322" s="56">
        <f t="shared" si="49"/>
        <v>0</v>
      </c>
      <c r="J322" s="56">
        <f t="shared" si="50"/>
        <v>538678.74</v>
      </c>
      <c r="K322" s="57">
        <f t="shared" si="51"/>
        <v>1</v>
      </c>
      <c r="L322" s="57">
        <f t="shared" si="52"/>
        <v>-1</v>
      </c>
      <c r="M322" s="57">
        <f t="shared" si="53"/>
        <v>-1</v>
      </c>
      <c r="R322" s="53"/>
      <c r="S322" s="53"/>
      <c r="T322" s="53"/>
      <c r="U322" s="53"/>
      <c r="V322" s="53"/>
    </row>
    <row r="323" spans="1:22" s="51" customFormat="1" x14ac:dyDescent="0.2">
      <c r="A323" s="63" t="s">
        <v>337</v>
      </c>
      <c r="B323" s="74"/>
      <c r="C323" s="63"/>
      <c r="D323" s="64">
        <v>71833295.979999945</v>
      </c>
      <c r="E323" s="64">
        <v>71818920.449999958</v>
      </c>
      <c r="F323" s="64">
        <v>7746220.5399999991</v>
      </c>
      <c r="G323" s="64">
        <v>27458211.369999994</v>
      </c>
      <c r="H323" s="64">
        <v>1038.19</v>
      </c>
      <c r="I323" s="64">
        <f t="shared" si="49"/>
        <v>27459249.559999995</v>
      </c>
      <c r="J323" s="64">
        <f t="shared" si="50"/>
        <v>44359670.889999963</v>
      </c>
      <c r="K323" s="65">
        <f t="shared" si="51"/>
        <v>0.61765995105541838</v>
      </c>
      <c r="L323" s="65">
        <f t="shared" si="52"/>
        <v>-0.89214234227604572</v>
      </c>
      <c r="M323" s="65">
        <f t="shared" si="53"/>
        <v>0.14697677984938334</v>
      </c>
      <c r="R323" s="53"/>
      <c r="S323" s="53"/>
      <c r="T323" s="53"/>
      <c r="U323" s="53"/>
      <c r="V323" s="53"/>
    </row>
    <row r="324" spans="1:22" s="51" customFormat="1" x14ac:dyDescent="0.2">
      <c r="A324" s="51" t="s">
        <v>338</v>
      </c>
      <c r="B324" s="66" t="s">
        <v>106</v>
      </c>
      <c r="C324" s="51" t="s">
        <v>107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49"/>
        <v>0</v>
      </c>
      <c r="J324" s="56">
        <f t="shared" si="50"/>
        <v>0</v>
      </c>
      <c r="K324" s="57" t="str">
        <f t="shared" si="51"/>
        <v>NA</v>
      </c>
      <c r="L324" s="57" t="str">
        <f t="shared" si="52"/>
        <v>NA</v>
      </c>
      <c r="M324" s="57" t="str">
        <f t="shared" si="53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123</v>
      </c>
      <c r="C325" s="51" t="s">
        <v>124</v>
      </c>
      <c r="D325" s="56">
        <v>280863</v>
      </c>
      <c r="E325" s="56">
        <v>280863</v>
      </c>
      <c r="F325" s="56">
        <v>28170.1</v>
      </c>
      <c r="G325" s="56">
        <v>122765.54</v>
      </c>
      <c r="H325" s="56">
        <v>0</v>
      </c>
      <c r="I325" s="56">
        <f t="shared" si="49"/>
        <v>122765.54</v>
      </c>
      <c r="J325" s="56">
        <f t="shared" si="50"/>
        <v>158097.46000000002</v>
      </c>
      <c r="K325" s="57">
        <f t="shared" si="51"/>
        <v>0.56289885104125503</v>
      </c>
      <c r="L325" s="57">
        <f t="shared" si="52"/>
        <v>-0.89970163389268076</v>
      </c>
      <c r="M325" s="57">
        <f t="shared" si="53"/>
        <v>0.31130344687623496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333</v>
      </c>
      <c r="C326" s="51" t="s">
        <v>334</v>
      </c>
      <c r="D326" s="56">
        <v>4278229.63</v>
      </c>
      <c r="E326" s="56">
        <v>4278229.63</v>
      </c>
      <c r="F326" s="56">
        <v>292540.69</v>
      </c>
      <c r="G326" s="56">
        <v>1226657.47</v>
      </c>
      <c r="H326" s="56">
        <v>0</v>
      </c>
      <c r="I326" s="56">
        <f t="shared" si="49"/>
        <v>1226657.47</v>
      </c>
      <c r="J326" s="56">
        <f t="shared" si="50"/>
        <v>3051572.16</v>
      </c>
      <c r="K326" s="57">
        <f t="shared" si="51"/>
        <v>0.71327918880314989</v>
      </c>
      <c r="L326" s="57">
        <f t="shared" si="52"/>
        <v>-0.93162108738889737</v>
      </c>
      <c r="M326" s="57">
        <f t="shared" si="53"/>
        <v>-0.13983756640944955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339</v>
      </c>
      <c r="C327" s="51" t="s">
        <v>340</v>
      </c>
      <c r="D327" s="56">
        <v>0</v>
      </c>
      <c r="E327" s="56">
        <v>0</v>
      </c>
      <c r="F327" s="56">
        <v>27405.88</v>
      </c>
      <c r="G327" s="56">
        <v>127387.04</v>
      </c>
      <c r="H327" s="56">
        <v>0</v>
      </c>
      <c r="I327" s="56">
        <f t="shared" si="49"/>
        <v>127387.04</v>
      </c>
      <c r="J327" s="56">
        <f t="shared" si="50"/>
        <v>-127387.04</v>
      </c>
      <c r="K327" s="57" t="str">
        <f t="shared" si="51"/>
        <v>NA</v>
      </c>
      <c r="L327" s="57" t="str">
        <f t="shared" si="52"/>
        <v>NA</v>
      </c>
      <c r="M327" s="57" t="str">
        <f t="shared" si="53"/>
        <v>NA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137</v>
      </c>
      <c r="C328" s="51" t="s">
        <v>138</v>
      </c>
      <c r="D328" s="56">
        <v>2701696.29</v>
      </c>
      <c r="E328" s="56">
        <v>2701696.29</v>
      </c>
      <c r="F328" s="56">
        <v>247056.46000000002</v>
      </c>
      <c r="G328" s="56">
        <v>1058840.93</v>
      </c>
      <c r="H328" s="56">
        <v>0</v>
      </c>
      <c r="I328" s="56">
        <f t="shared" si="49"/>
        <v>1058840.93</v>
      </c>
      <c r="J328" s="56">
        <f t="shared" si="50"/>
        <v>1642855.36</v>
      </c>
      <c r="K328" s="57">
        <f t="shared" si="51"/>
        <v>0.60808291667750713</v>
      </c>
      <c r="L328" s="57">
        <f t="shared" si="52"/>
        <v>-0.90855505820012061</v>
      </c>
      <c r="M328" s="57">
        <f t="shared" si="53"/>
        <v>0.17575124996747862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139</v>
      </c>
      <c r="C329" s="51" t="s">
        <v>140</v>
      </c>
      <c r="D329" s="56">
        <v>1201167.1200000001</v>
      </c>
      <c r="E329" s="56">
        <v>1201167.1200000001</v>
      </c>
      <c r="F329" s="56">
        <v>116682.64000000001</v>
      </c>
      <c r="G329" s="56">
        <v>500215.17</v>
      </c>
      <c r="H329" s="56">
        <v>0</v>
      </c>
      <c r="I329" s="56">
        <f t="shared" si="49"/>
        <v>500215.17</v>
      </c>
      <c r="J329" s="56">
        <f t="shared" si="50"/>
        <v>700951.95000000019</v>
      </c>
      <c r="K329" s="57">
        <f t="shared" si="51"/>
        <v>0.58355905546265707</v>
      </c>
      <c r="L329" s="57">
        <f t="shared" si="52"/>
        <v>-0.9028589460557328</v>
      </c>
      <c r="M329" s="57">
        <f t="shared" si="53"/>
        <v>0.24932283361202878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141</v>
      </c>
      <c r="C330" s="51" t="s">
        <v>142</v>
      </c>
      <c r="D330" s="56">
        <v>566192</v>
      </c>
      <c r="E330" s="56">
        <v>566192</v>
      </c>
      <c r="F330" s="56">
        <v>0</v>
      </c>
      <c r="G330" s="56">
        <v>0</v>
      </c>
      <c r="H330" s="56">
        <v>0</v>
      </c>
      <c r="I330" s="56">
        <f t="shared" si="49"/>
        <v>0</v>
      </c>
      <c r="J330" s="56">
        <f t="shared" si="50"/>
        <v>566192</v>
      </c>
      <c r="K330" s="57">
        <f t="shared" si="51"/>
        <v>1</v>
      </c>
      <c r="L330" s="57">
        <f t="shared" si="52"/>
        <v>-1</v>
      </c>
      <c r="M330" s="57">
        <f t="shared" si="53"/>
        <v>-1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147</v>
      </c>
      <c r="C331" s="51" t="s">
        <v>148</v>
      </c>
      <c r="D331" s="56">
        <v>1602250</v>
      </c>
      <c r="E331" s="56">
        <v>1602250</v>
      </c>
      <c r="F331" s="56">
        <v>97336.39</v>
      </c>
      <c r="G331" s="56">
        <v>384775.62</v>
      </c>
      <c r="H331" s="56">
        <v>0</v>
      </c>
      <c r="I331" s="56">
        <f t="shared" si="49"/>
        <v>384775.62</v>
      </c>
      <c r="J331" s="56">
        <f t="shared" si="50"/>
        <v>1217474.3799999999</v>
      </c>
      <c r="K331" s="57">
        <f t="shared" si="51"/>
        <v>0.75985294429708217</v>
      </c>
      <c r="L331" s="57">
        <f t="shared" si="52"/>
        <v>-0.93925018567639262</v>
      </c>
      <c r="M331" s="57">
        <f t="shared" si="53"/>
        <v>-0.27955883289124672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149</v>
      </c>
      <c r="C332" s="51" t="s">
        <v>150</v>
      </c>
      <c r="D332" s="56">
        <v>0</v>
      </c>
      <c r="E332" s="56">
        <v>0</v>
      </c>
      <c r="F332" s="56">
        <v>9853.0499999999993</v>
      </c>
      <c r="G332" s="56">
        <v>42083.109999999993</v>
      </c>
      <c r="H332" s="56">
        <v>0</v>
      </c>
      <c r="I332" s="56">
        <f t="shared" si="49"/>
        <v>42083.109999999993</v>
      </c>
      <c r="J332" s="56">
        <f t="shared" si="50"/>
        <v>-42083.109999999993</v>
      </c>
      <c r="K332" s="57" t="str">
        <f t="shared" si="51"/>
        <v>NA</v>
      </c>
      <c r="L332" s="57" t="str">
        <f t="shared" si="52"/>
        <v>NA</v>
      </c>
      <c r="M332" s="57" t="str">
        <f t="shared" si="53"/>
        <v>NA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151</v>
      </c>
      <c r="C333" s="51" t="s">
        <v>152</v>
      </c>
      <c r="D333" s="56">
        <v>1684581.9999999998</v>
      </c>
      <c r="E333" s="56">
        <v>1684581.9999999998</v>
      </c>
      <c r="F333" s="56">
        <v>138529.46999999997</v>
      </c>
      <c r="G333" s="56">
        <v>536767.74</v>
      </c>
      <c r="H333" s="56">
        <v>0</v>
      </c>
      <c r="I333" s="56">
        <f t="shared" si="49"/>
        <v>536767.74</v>
      </c>
      <c r="J333" s="56">
        <f t="shared" si="50"/>
        <v>1147814.2599999998</v>
      </c>
      <c r="K333" s="57">
        <f t="shared" si="51"/>
        <v>0.68136443343215103</v>
      </c>
      <c r="L333" s="57">
        <f t="shared" si="52"/>
        <v>-0.91776626486570556</v>
      </c>
      <c r="M333" s="57">
        <f t="shared" si="53"/>
        <v>-4.4093300296453246E-2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153</v>
      </c>
      <c r="C334" s="51" t="s">
        <v>154</v>
      </c>
      <c r="D334" s="56">
        <v>0</v>
      </c>
      <c r="E334" s="56">
        <v>0</v>
      </c>
      <c r="F334" s="56">
        <v>3448.84</v>
      </c>
      <c r="G334" s="56">
        <v>13795.36</v>
      </c>
      <c r="H334" s="56">
        <v>0</v>
      </c>
      <c r="I334" s="56">
        <f t="shared" si="49"/>
        <v>13795.36</v>
      </c>
      <c r="J334" s="56">
        <f t="shared" si="50"/>
        <v>-13795.36</v>
      </c>
      <c r="K334" s="57" t="str">
        <f t="shared" si="51"/>
        <v>NA</v>
      </c>
      <c r="L334" s="57" t="str">
        <f t="shared" si="52"/>
        <v>NA</v>
      </c>
      <c r="M334" s="57" t="str">
        <f t="shared" si="53"/>
        <v>NA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295</v>
      </c>
      <c r="C335" s="51" t="s">
        <v>296</v>
      </c>
      <c r="D335" s="56">
        <v>22000</v>
      </c>
      <c r="E335" s="56">
        <v>22000</v>
      </c>
      <c r="F335" s="56">
        <v>0</v>
      </c>
      <c r="G335" s="56">
        <v>0</v>
      </c>
      <c r="H335" s="56">
        <v>0</v>
      </c>
      <c r="I335" s="56">
        <f t="shared" si="49"/>
        <v>0</v>
      </c>
      <c r="J335" s="56">
        <f t="shared" si="50"/>
        <v>22000</v>
      </c>
      <c r="K335" s="57">
        <f t="shared" si="51"/>
        <v>1</v>
      </c>
      <c r="L335" s="57">
        <f t="shared" si="52"/>
        <v>-1</v>
      </c>
      <c r="M335" s="57">
        <f t="shared" si="53"/>
        <v>-1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165</v>
      </c>
      <c r="C336" s="51" t="s">
        <v>166</v>
      </c>
      <c r="D336" s="56">
        <v>0</v>
      </c>
      <c r="E336" s="56">
        <v>0</v>
      </c>
      <c r="F336" s="56">
        <v>2003.84</v>
      </c>
      <c r="G336" s="56">
        <v>8788.92</v>
      </c>
      <c r="H336" s="56">
        <v>0</v>
      </c>
      <c r="I336" s="56">
        <f t="shared" si="49"/>
        <v>8788.92</v>
      </c>
      <c r="J336" s="56">
        <f t="shared" si="50"/>
        <v>-8788.92</v>
      </c>
      <c r="K336" s="57" t="str">
        <f t="shared" si="51"/>
        <v>NA</v>
      </c>
      <c r="L336" s="57" t="str">
        <f t="shared" si="52"/>
        <v>NA</v>
      </c>
      <c r="M336" s="57" t="str">
        <f t="shared" si="53"/>
        <v>NA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167</v>
      </c>
      <c r="C337" s="51" t="s">
        <v>168</v>
      </c>
      <c r="D337" s="56">
        <v>214989.45</v>
      </c>
      <c r="E337" s="56">
        <v>214989.45</v>
      </c>
      <c r="F337" s="56">
        <v>11524.130000000001</v>
      </c>
      <c r="G337" s="56">
        <v>44786.53</v>
      </c>
      <c r="H337" s="56">
        <v>0</v>
      </c>
      <c r="I337" s="56">
        <f t="shared" ref="I337:I450" si="64">SUM(G337:H337)</f>
        <v>44786.53</v>
      </c>
      <c r="J337" s="56">
        <f t="shared" ref="J337:J450" si="65">E337-I337</f>
        <v>170202.92</v>
      </c>
      <c r="K337" s="57">
        <f t="shared" ref="K337:K450" si="66">IF(E337=0,"NA",J337/E337)</f>
        <v>0.79168033594206599</v>
      </c>
      <c r="L337" s="57">
        <f t="shared" ref="L337:L450" si="67">IF(E337=0,"NA",(  ( F337 - (E337/$L$6)) / (E337/$L$6)))</f>
        <v>-0.94639676505056414</v>
      </c>
      <c r="M337" s="57">
        <f t="shared" ref="M337:M450" si="68">IF(E337=0,"NA",(  ( G337 - ($M$6*(E337/12))) / ($M$6*(E337/12))))</f>
        <v>-0.37504100782619809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169</v>
      </c>
      <c r="C338" s="51" t="s">
        <v>170</v>
      </c>
      <c r="D338" s="56">
        <v>3806305.6</v>
      </c>
      <c r="E338" s="56">
        <v>3852065.6</v>
      </c>
      <c r="F338" s="56">
        <v>193146.47</v>
      </c>
      <c r="G338" s="56">
        <v>733373.62</v>
      </c>
      <c r="H338" s="56">
        <v>1675840.26</v>
      </c>
      <c r="I338" s="56">
        <f t="shared" si="64"/>
        <v>2409213.88</v>
      </c>
      <c r="J338" s="56">
        <f t="shared" si="65"/>
        <v>1442851.7200000002</v>
      </c>
      <c r="K338" s="57">
        <f t="shared" si="66"/>
        <v>0.37456571871465538</v>
      </c>
      <c r="L338" s="57">
        <f t="shared" si="67"/>
        <v>-0.94985898734434837</v>
      </c>
      <c r="M338" s="57">
        <f t="shared" si="68"/>
        <v>-0.42884647135812021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171</v>
      </c>
      <c r="C339" s="51" t="s">
        <v>172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64"/>
        <v>0</v>
      </c>
      <c r="J339" s="56">
        <f t="shared" si="65"/>
        <v>0</v>
      </c>
      <c r="K339" s="57" t="str">
        <f t="shared" si="66"/>
        <v>NA</v>
      </c>
      <c r="L339" s="57" t="str">
        <f t="shared" si="67"/>
        <v>NA</v>
      </c>
      <c r="M339" s="57" t="str">
        <f t="shared" si="68"/>
        <v>NA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251</v>
      </c>
      <c r="C340" s="51" t="s">
        <v>252</v>
      </c>
      <c r="D340" s="56">
        <v>180000</v>
      </c>
      <c r="E340" s="56">
        <v>480000</v>
      </c>
      <c r="F340" s="56">
        <v>111375</v>
      </c>
      <c r="G340" s="56">
        <v>226875</v>
      </c>
      <c r="H340" s="56">
        <v>35875</v>
      </c>
      <c r="I340" s="56">
        <f t="shared" si="64"/>
        <v>262750</v>
      </c>
      <c r="J340" s="56">
        <f t="shared" si="65"/>
        <v>217250</v>
      </c>
      <c r="K340" s="57">
        <f t="shared" si="66"/>
        <v>0.45260416666666664</v>
      </c>
      <c r="L340" s="57">
        <f t="shared" si="67"/>
        <v>-0.76796874999999998</v>
      </c>
      <c r="M340" s="57">
        <f t="shared" si="68"/>
        <v>0.41796875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255</v>
      </c>
      <c r="C341" s="51" t="s">
        <v>256</v>
      </c>
      <c r="D341" s="56">
        <v>224000</v>
      </c>
      <c r="E341" s="56">
        <v>224000</v>
      </c>
      <c r="F341" s="56">
        <v>0</v>
      </c>
      <c r="G341" s="56">
        <v>0</v>
      </c>
      <c r="H341" s="56">
        <v>0</v>
      </c>
      <c r="I341" s="56">
        <f t="shared" si="64"/>
        <v>0</v>
      </c>
      <c r="J341" s="56">
        <f t="shared" si="65"/>
        <v>224000</v>
      </c>
      <c r="K341" s="57">
        <f t="shared" si="66"/>
        <v>1</v>
      </c>
      <c r="L341" s="57">
        <f t="shared" si="67"/>
        <v>-1</v>
      </c>
      <c r="M341" s="57">
        <f t="shared" si="68"/>
        <v>-1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183</v>
      </c>
      <c r="C342" s="51" t="s">
        <v>184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64"/>
        <v>0</v>
      </c>
      <c r="J342" s="56">
        <f t="shared" si="65"/>
        <v>0</v>
      </c>
      <c r="K342" s="57" t="str">
        <f t="shared" si="66"/>
        <v>NA</v>
      </c>
      <c r="L342" s="57" t="str">
        <f t="shared" si="67"/>
        <v>NA</v>
      </c>
      <c r="M342" s="57" t="str">
        <f t="shared" si="68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261</v>
      </c>
      <c r="C343" s="51" t="s">
        <v>262</v>
      </c>
      <c r="D343" s="56">
        <v>2046587</v>
      </c>
      <c r="E343" s="56">
        <v>2046587</v>
      </c>
      <c r="F343" s="56">
        <v>0</v>
      </c>
      <c r="G343" s="56">
        <v>272381.13</v>
      </c>
      <c r="H343" s="56">
        <v>0</v>
      </c>
      <c r="I343" s="56">
        <f t="shared" si="64"/>
        <v>272381.13</v>
      </c>
      <c r="J343" s="56">
        <f t="shared" si="65"/>
        <v>1774205.87</v>
      </c>
      <c r="K343" s="57">
        <f t="shared" si="66"/>
        <v>0.86690957677342817</v>
      </c>
      <c r="L343" s="57">
        <f t="shared" si="67"/>
        <v>-1</v>
      </c>
      <c r="M343" s="57">
        <f t="shared" si="68"/>
        <v>-0.6007287303202844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187</v>
      </c>
      <c r="C344" s="51" t="s">
        <v>188</v>
      </c>
      <c r="D344" s="56">
        <v>70772</v>
      </c>
      <c r="E344" s="56">
        <v>70772</v>
      </c>
      <c r="F344" s="56">
        <v>270</v>
      </c>
      <c r="G344" s="56">
        <v>9198.25</v>
      </c>
      <c r="H344" s="56">
        <v>930</v>
      </c>
      <c r="I344" s="56">
        <f t="shared" si="64"/>
        <v>10128.25</v>
      </c>
      <c r="J344" s="56">
        <f t="shared" si="65"/>
        <v>60643.75</v>
      </c>
      <c r="K344" s="57">
        <f t="shared" si="66"/>
        <v>0.85688902390776012</v>
      </c>
      <c r="L344" s="57">
        <f t="shared" si="67"/>
        <v>-0.99618493189396939</v>
      </c>
      <c r="M344" s="57">
        <f t="shared" si="68"/>
        <v>-0.61008944215226357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189</v>
      </c>
      <c r="C345" s="51" t="s">
        <v>190</v>
      </c>
      <c r="D345" s="56">
        <v>682734.5</v>
      </c>
      <c r="E345" s="56">
        <v>682734.5</v>
      </c>
      <c r="F345" s="56">
        <v>0</v>
      </c>
      <c r="G345" s="56">
        <v>8750</v>
      </c>
      <c r="H345" s="56">
        <v>8750</v>
      </c>
      <c r="I345" s="56">
        <f t="shared" si="64"/>
        <v>17500</v>
      </c>
      <c r="J345" s="56">
        <f t="shared" si="65"/>
        <v>665234.5</v>
      </c>
      <c r="K345" s="57">
        <f t="shared" si="66"/>
        <v>0.9743677813264161</v>
      </c>
      <c r="L345" s="57">
        <f t="shared" si="67"/>
        <v>-1</v>
      </c>
      <c r="M345" s="57">
        <f t="shared" si="68"/>
        <v>-0.9615516719896241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197</v>
      </c>
      <c r="C346" s="51" t="s">
        <v>198</v>
      </c>
      <c r="D346" s="56">
        <v>118875</v>
      </c>
      <c r="E346" s="56">
        <v>118875</v>
      </c>
      <c r="F346" s="56">
        <v>877.77</v>
      </c>
      <c r="G346" s="56">
        <v>5770.65</v>
      </c>
      <c r="H346" s="56">
        <v>1000</v>
      </c>
      <c r="I346" s="56">
        <f t="shared" si="64"/>
        <v>6770.65</v>
      </c>
      <c r="J346" s="56">
        <f t="shared" si="65"/>
        <v>112104.35</v>
      </c>
      <c r="K346" s="57">
        <f t="shared" si="66"/>
        <v>0.94304395373291272</v>
      </c>
      <c r="L346" s="57">
        <f t="shared" si="67"/>
        <v>-0.99261602523659298</v>
      </c>
      <c r="M346" s="57">
        <f t="shared" si="68"/>
        <v>-0.85436845425867503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205</v>
      </c>
      <c r="C347" s="51" t="s">
        <v>206</v>
      </c>
      <c r="D347" s="56">
        <v>777501.64</v>
      </c>
      <c r="E347" s="56">
        <v>1444077.63</v>
      </c>
      <c r="F347" s="56">
        <v>13414.59</v>
      </c>
      <c r="G347" s="56">
        <v>26023.649999999998</v>
      </c>
      <c r="H347" s="56">
        <v>2006.35</v>
      </c>
      <c r="I347" s="56">
        <f t="shared" si="64"/>
        <v>28029.999999999996</v>
      </c>
      <c r="J347" s="56">
        <f t="shared" si="65"/>
        <v>1416047.63</v>
      </c>
      <c r="K347" s="57">
        <f t="shared" si="66"/>
        <v>0.98058968616527908</v>
      </c>
      <c r="L347" s="57">
        <f t="shared" si="67"/>
        <v>-0.99071061712935748</v>
      </c>
      <c r="M347" s="57">
        <f t="shared" si="68"/>
        <v>-0.94593715159205116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209</v>
      </c>
      <c r="C348" s="51" t="s">
        <v>210</v>
      </c>
      <c r="D348" s="56">
        <v>28350</v>
      </c>
      <c r="E348" s="56">
        <v>29350</v>
      </c>
      <c r="F348" s="56">
        <v>0</v>
      </c>
      <c r="G348" s="56">
        <v>31024.55</v>
      </c>
      <c r="H348" s="56">
        <v>888.71</v>
      </c>
      <c r="I348" s="56">
        <f t="shared" si="64"/>
        <v>31913.26</v>
      </c>
      <c r="J348" s="56">
        <f t="shared" si="65"/>
        <v>-2563.2599999999984</v>
      </c>
      <c r="K348" s="57">
        <f t="shared" si="66"/>
        <v>-8.733424190800676E-2</v>
      </c>
      <c r="L348" s="57">
        <f t="shared" si="67"/>
        <v>-1</v>
      </c>
      <c r="M348" s="57">
        <f t="shared" si="68"/>
        <v>2.1711635434412266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211</v>
      </c>
      <c r="C349" s="51" t="s">
        <v>212</v>
      </c>
      <c r="D349" s="56">
        <v>332412</v>
      </c>
      <c r="E349" s="56">
        <v>328412</v>
      </c>
      <c r="F349" s="56">
        <v>97600</v>
      </c>
      <c r="G349" s="56">
        <v>138595</v>
      </c>
      <c r="H349" s="56">
        <v>0</v>
      </c>
      <c r="I349" s="56">
        <f t="shared" si="64"/>
        <v>138595</v>
      </c>
      <c r="J349" s="56">
        <f t="shared" si="65"/>
        <v>189817</v>
      </c>
      <c r="K349" s="57">
        <f t="shared" si="66"/>
        <v>0.57798436110738949</v>
      </c>
      <c r="L349" s="57">
        <f t="shared" si="67"/>
        <v>-0.70281232110885106</v>
      </c>
      <c r="M349" s="57">
        <f t="shared" si="68"/>
        <v>0.26604691667783142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213</v>
      </c>
      <c r="C350" s="51" t="s">
        <v>214</v>
      </c>
      <c r="D350" s="56">
        <v>47900</v>
      </c>
      <c r="E350" s="56">
        <v>51900</v>
      </c>
      <c r="F350" s="56">
        <v>0</v>
      </c>
      <c r="G350" s="56">
        <v>139.99</v>
      </c>
      <c r="H350" s="56">
        <v>7575.45</v>
      </c>
      <c r="I350" s="56">
        <f t="shared" si="64"/>
        <v>7715.44</v>
      </c>
      <c r="J350" s="56">
        <f t="shared" si="65"/>
        <v>44184.56</v>
      </c>
      <c r="K350" s="57">
        <f t="shared" si="66"/>
        <v>0.85134026974951826</v>
      </c>
      <c r="L350" s="57">
        <f t="shared" si="67"/>
        <v>-1</v>
      </c>
      <c r="M350" s="57">
        <f t="shared" si="68"/>
        <v>-0.99190809248554901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217</v>
      </c>
      <c r="C351" s="51" t="s">
        <v>218</v>
      </c>
      <c r="D351" s="56">
        <v>12100</v>
      </c>
      <c r="E351" s="56">
        <v>13040</v>
      </c>
      <c r="F351" s="56">
        <v>0</v>
      </c>
      <c r="G351" s="56">
        <v>36699.370000000003</v>
      </c>
      <c r="H351" s="56">
        <v>1445</v>
      </c>
      <c r="I351" s="56">
        <f t="shared" si="64"/>
        <v>38144.370000000003</v>
      </c>
      <c r="J351" s="56">
        <f t="shared" si="65"/>
        <v>-25104.370000000003</v>
      </c>
      <c r="K351" s="57">
        <f t="shared" si="66"/>
        <v>-1.9251817484662579</v>
      </c>
      <c r="L351" s="57">
        <f t="shared" si="67"/>
        <v>-1</v>
      </c>
      <c r="M351" s="57">
        <f t="shared" si="68"/>
        <v>7.4431065950920248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225</v>
      </c>
      <c r="C352" s="51" t="s">
        <v>226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64"/>
        <v>0</v>
      </c>
      <c r="J352" s="56">
        <f t="shared" si="65"/>
        <v>0</v>
      </c>
      <c r="K352" s="57" t="str">
        <f t="shared" si="66"/>
        <v>NA</v>
      </c>
      <c r="L352" s="57" t="str">
        <f t="shared" si="67"/>
        <v>NA</v>
      </c>
      <c r="M352" s="57" t="str">
        <f t="shared" si="68"/>
        <v>NA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231</v>
      </c>
      <c r="C353" s="51" t="s">
        <v>232</v>
      </c>
      <c r="D353" s="56">
        <v>19500</v>
      </c>
      <c r="E353" s="56">
        <v>17680</v>
      </c>
      <c r="F353" s="56">
        <v>0</v>
      </c>
      <c r="G353" s="56">
        <v>0</v>
      </c>
      <c r="H353" s="56">
        <v>0</v>
      </c>
      <c r="I353" s="56">
        <f t="shared" si="64"/>
        <v>0</v>
      </c>
      <c r="J353" s="56">
        <f t="shared" si="65"/>
        <v>17680</v>
      </c>
      <c r="K353" s="57">
        <f t="shared" si="66"/>
        <v>1</v>
      </c>
      <c r="L353" s="57">
        <f t="shared" si="67"/>
        <v>-1</v>
      </c>
      <c r="M353" s="57">
        <f t="shared" si="68"/>
        <v>-1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233</v>
      </c>
      <c r="C354" s="51" t="s">
        <v>234</v>
      </c>
      <c r="D354" s="56">
        <v>0</v>
      </c>
      <c r="E354" s="56">
        <v>14050</v>
      </c>
      <c r="F354" s="56">
        <v>0</v>
      </c>
      <c r="G354" s="56">
        <v>0</v>
      </c>
      <c r="H354" s="56">
        <v>0</v>
      </c>
      <c r="I354" s="56">
        <f t="shared" si="64"/>
        <v>0</v>
      </c>
      <c r="J354" s="56">
        <f t="shared" si="65"/>
        <v>14050</v>
      </c>
      <c r="K354" s="57">
        <f t="shared" si="66"/>
        <v>1</v>
      </c>
      <c r="L354" s="57">
        <f t="shared" si="67"/>
        <v>-1</v>
      </c>
      <c r="M354" s="57">
        <f t="shared" si="68"/>
        <v>-1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235</v>
      </c>
      <c r="C355" s="51" t="s">
        <v>236</v>
      </c>
      <c r="D355" s="56">
        <v>280941</v>
      </c>
      <c r="E355" s="56">
        <v>280941</v>
      </c>
      <c r="F355" s="56">
        <v>90</v>
      </c>
      <c r="G355" s="56">
        <v>9507.39</v>
      </c>
      <c r="H355" s="56">
        <v>15707.369999999999</v>
      </c>
      <c r="I355" s="56">
        <f t="shared" si="64"/>
        <v>25214.76</v>
      </c>
      <c r="J355" s="56">
        <f t="shared" si="65"/>
        <v>255726.24</v>
      </c>
      <c r="K355" s="57">
        <f t="shared" si="66"/>
        <v>0.91024891347293557</v>
      </c>
      <c r="L355" s="57">
        <f t="shared" si="67"/>
        <v>-0.99967964803997988</v>
      </c>
      <c r="M355" s="57">
        <f t="shared" si="68"/>
        <v>-0.89847629929415784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237</v>
      </c>
      <c r="C356" s="51" t="s">
        <v>238</v>
      </c>
      <c r="D356" s="56">
        <v>538678.74</v>
      </c>
      <c r="E356" s="56">
        <v>538678.74</v>
      </c>
      <c r="F356" s="56">
        <v>0</v>
      </c>
      <c r="G356" s="56">
        <v>0</v>
      </c>
      <c r="H356" s="56">
        <v>0</v>
      </c>
      <c r="I356" s="56">
        <f t="shared" si="64"/>
        <v>0</v>
      </c>
      <c r="J356" s="56">
        <f t="shared" si="65"/>
        <v>538678.74</v>
      </c>
      <c r="K356" s="57">
        <f t="shared" si="66"/>
        <v>1</v>
      </c>
      <c r="L356" s="57">
        <f t="shared" si="67"/>
        <v>-1</v>
      </c>
      <c r="M356" s="57">
        <f t="shared" si="68"/>
        <v>-1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341</v>
      </c>
      <c r="C357" s="51" t="s">
        <v>342</v>
      </c>
      <c r="D357" s="56">
        <v>0</v>
      </c>
      <c r="E357" s="56">
        <v>0</v>
      </c>
      <c r="F357" s="56">
        <v>0</v>
      </c>
      <c r="G357" s="56">
        <v>-1378.89</v>
      </c>
      <c r="H357" s="56">
        <v>0</v>
      </c>
      <c r="I357" s="56">
        <f t="shared" si="64"/>
        <v>-1378.89</v>
      </c>
      <c r="J357" s="56">
        <f t="shared" si="65"/>
        <v>1378.89</v>
      </c>
      <c r="K357" s="57" t="str">
        <f t="shared" si="66"/>
        <v>NA</v>
      </c>
      <c r="L357" s="57" t="str">
        <f t="shared" si="67"/>
        <v>NA</v>
      </c>
      <c r="M357" s="57" t="str">
        <f t="shared" si="68"/>
        <v>NA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343</v>
      </c>
      <c r="C358" s="51" t="s">
        <v>344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64"/>
        <v>0</v>
      </c>
      <c r="J358" s="56">
        <f t="shared" si="65"/>
        <v>0</v>
      </c>
      <c r="K358" s="57" t="str">
        <f t="shared" si="66"/>
        <v>NA</v>
      </c>
      <c r="L358" s="57" t="str">
        <f t="shared" si="67"/>
        <v>NA</v>
      </c>
      <c r="M358" s="57" t="str">
        <f t="shared" si="68"/>
        <v>NA</v>
      </c>
      <c r="R358" s="53"/>
      <c r="S358" s="53"/>
      <c r="T358" s="53"/>
      <c r="U358" s="53"/>
      <c r="V358" s="53"/>
    </row>
    <row r="359" spans="1:22" s="51" customFormat="1" x14ac:dyDescent="0.2">
      <c r="B359" s="66" t="s">
        <v>345</v>
      </c>
      <c r="C359" s="51" t="s">
        <v>346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64"/>
        <v>0</v>
      </c>
      <c r="J359" s="56">
        <f t="shared" si="65"/>
        <v>0</v>
      </c>
      <c r="K359" s="57" t="str">
        <f t="shared" si="66"/>
        <v>NA</v>
      </c>
      <c r="L359" s="57" t="str">
        <f t="shared" si="67"/>
        <v>NA</v>
      </c>
      <c r="M359" s="57" t="str">
        <f t="shared" si="68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347</v>
      </c>
      <c r="C360" s="51" t="s">
        <v>348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64"/>
        <v>0</v>
      </c>
      <c r="J360" s="56">
        <f t="shared" si="65"/>
        <v>0</v>
      </c>
      <c r="K360" s="57" t="str">
        <f t="shared" si="66"/>
        <v>NA</v>
      </c>
      <c r="L360" s="57" t="str">
        <f t="shared" si="67"/>
        <v>NA</v>
      </c>
      <c r="M360" s="57" t="str">
        <f t="shared" si="68"/>
        <v>NA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349</v>
      </c>
      <c r="C361" s="51" t="s">
        <v>350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64"/>
        <v>0</v>
      </c>
      <c r="J361" s="56">
        <f t="shared" si="65"/>
        <v>0</v>
      </c>
      <c r="K361" s="57" t="str">
        <f t="shared" si="66"/>
        <v>NA</v>
      </c>
      <c r="L361" s="57" t="str">
        <f t="shared" si="67"/>
        <v>NA</v>
      </c>
      <c r="M361" s="57" t="str">
        <f t="shared" si="68"/>
        <v>NA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351</v>
      </c>
      <c r="C362" s="51" t="s">
        <v>352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64"/>
        <v>0</v>
      </c>
      <c r="J362" s="56">
        <f t="shared" si="65"/>
        <v>0</v>
      </c>
      <c r="K362" s="57" t="str">
        <f t="shared" si="66"/>
        <v>NA</v>
      </c>
      <c r="L362" s="57" t="str">
        <f t="shared" si="67"/>
        <v>NA</v>
      </c>
      <c r="M362" s="57" t="str">
        <f t="shared" si="68"/>
        <v>NA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353</v>
      </c>
      <c r="C363" s="51" t="s">
        <v>354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64"/>
        <v>0</v>
      </c>
      <c r="J363" s="56">
        <f t="shared" si="65"/>
        <v>0</v>
      </c>
      <c r="K363" s="57" t="str">
        <f t="shared" si="66"/>
        <v>NA</v>
      </c>
      <c r="L363" s="57" t="str">
        <f t="shared" si="67"/>
        <v>NA</v>
      </c>
      <c r="M363" s="57" t="str">
        <f t="shared" si="68"/>
        <v>NA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355</v>
      </c>
      <c r="C364" s="51" t="s">
        <v>356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64"/>
        <v>0</v>
      </c>
      <c r="J364" s="56">
        <f t="shared" si="65"/>
        <v>0</v>
      </c>
      <c r="K364" s="57" t="str">
        <f t="shared" si="66"/>
        <v>NA</v>
      </c>
      <c r="L364" s="57" t="str">
        <f t="shared" si="67"/>
        <v>NA</v>
      </c>
      <c r="M364" s="57" t="str">
        <f t="shared" si="68"/>
        <v>NA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357</v>
      </c>
      <c r="C365" s="51" t="s">
        <v>358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64"/>
        <v>0</v>
      </c>
      <c r="J365" s="56">
        <f t="shared" si="65"/>
        <v>0</v>
      </c>
      <c r="K365" s="57" t="str">
        <f t="shared" si="66"/>
        <v>NA</v>
      </c>
      <c r="L365" s="57" t="str">
        <f t="shared" si="67"/>
        <v>NA</v>
      </c>
      <c r="M365" s="57" t="str">
        <f t="shared" si="68"/>
        <v>NA</v>
      </c>
      <c r="R365" s="53"/>
      <c r="S365" s="53"/>
      <c r="T365" s="53"/>
      <c r="U365" s="53"/>
      <c r="V365" s="53"/>
    </row>
    <row r="366" spans="1:22" s="51" customFormat="1" x14ac:dyDescent="0.2">
      <c r="A366" s="63" t="s">
        <v>359</v>
      </c>
      <c r="B366" s="74"/>
      <c r="C366" s="63"/>
      <c r="D366" s="64">
        <v>21718626.969999995</v>
      </c>
      <c r="E366" s="64">
        <v>22745132.959999993</v>
      </c>
      <c r="F366" s="64">
        <v>1391325.32</v>
      </c>
      <c r="G366" s="64">
        <v>5563823.1400000006</v>
      </c>
      <c r="H366" s="64">
        <v>1750018.1400000001</v>
      </c>
      <c r="I366" s="64">
        <f t="shared" si="64"/>
        <v>7313841.2800000012</v>
      </c>
      <c r="J366" s="64">
        <f t="shared" si="65"/>
        <v>15431291.679999992</v>
      </c>
      <c r="K366" s="65">
        <f t="shared" si="66"/>
        <v>0.67844367879219447</v>
      </c>
      <c r="L366" s="65">
        <f t="shared" si="67"/>
        <v>-0.93882975657047996</v>
      </c>
      <c r="M366" s="65">
        <f t="shared" si="68"/>
        <v>-0.26615204011539856</v>
      </c>
      <c r="R366" s="53"/>
      <c r="S366" s="53"/>
      <c r="T366" s="53"/>
      <c r="U366" s="53"/>
      <c r="V366" s="53"/>
    </row>
    <row r="367" spans="1:22" s="51" customFormat="1" x14ac:dyDescent="0.2">
      <c r="A367" s="51" t="s">
        <v>360</v>
      </c>
      <c r="B367" s="66" t="s">
        <v>106</v>
      </c>
      <c r="C367" s="51" t="s">
        <v>107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64"/>
        <v>0</v>
      </c>
      <c r="J367" s="56">
        <f t="shared" si="65"/>
        <v>0</v>
      </c>
      <c r="K367" s="57" t="str">
        <f t="shared" si="66"/>
        <v>NA</v>
      </c>
      <c r="L367" s="57" t="str">
        <f t="shared" si="67"/>
        <v>NA</v>
      </c>
      <c r="M367" s="57" t="str">
        <f t="shared" si="68"/>
        <v>NA</v>
      </c>
      <c r="R367" s="53"/>
      <c r="S367" s="53"/>
      <c r="T367" s="53"/>
      <c r="U367" s="53"/>
      <c r="V367" s="53"/>
    </row>
    <row r="368" spans="1:22" s="51" customFormat="1" x14ac:dyDescent="0.2">
      <c r="B368" s="66" t="s">
        <v>123</v>
      </c>
      <c r="C368" s="51" t="s">
        <v>124</v>
      </c>
      <c r="D368" s="56">
        <v>97257</v>
      </c>
      <c r="E368" s="56">
        <v>97257</v>
      </c>
      <c r="F368" s="56">
        <v>0</v>
      </c>
      <c r="G368" s="56">
        <v>0</v>
      </c>
      <c r="H368" s="56">
        <v>0</v>
      </c>
      <c r="I368" s="56">
        <f t="shared" si="64"/>
        <v>0</v>
      </c>
      <c r="J368" s="56">
        <f t="shared" si="65"/>
        <v>97257</v>
      </c>
      <c r="K368" s="57">
        <f t="shared" si="66"/>
        <v>1</v>
      </c>
      <c r="L368" s="57">
        <f t="shared" si="67"/>
        <v>-1</v>
      </c>
      <c r="M368" s="57">
        <f t="shared" si="68"/>
        <v>-1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339</v>
      </c>
      <c r="C369" s="51" t="s">
        <v>340</v>
      </c>
      <c r="D369" s="56">
        <v>24848070.990000002</v>
      </c>
      <c r="E369" s="56">
        <v>24848070.990000002</v>
      </c>
      <c r="F369" s="56">
        <v>1840852.2599999995</v>
      </c>
      <c r="G369" s="56">
        <v>7250883.1199999992</v>
      </c>
      <c r="H369" s="56">
        <v>0</v>
      </c>
      <c r="I369" s="56">
        <f t="shared" si="64"/>
        <v>7250883.1199999992</v>
      </c>
      <c r="J369" s="56">
        <f t="shared" si="65"/>
        <v>17597187.870000005</v>
      </c>
      <c r="K369" s="57">
        <f t="shared" si="66"/>
        <v>0.70819130696632004</v>
      </c>
      <c r="L369" s="57">
        <f t="shared" si="67"/>
        <v>-0.92591568734889562</v>
      </c>
      <c r="M369" s="57">
        <f t="shared" si="68"/>
        <v>-0.12457392089896009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335</v>
      </c>
      <c r="C370" s="51" t="s">
        <v>336</v>
      </c>
      <c r="D370" s="56">
        <v>27030337.960000001</v>
      </c>
      <c r="E370" s="56">
        <v>27030337.960000001</v>
      </c>
      <c r="F370" s="56">
        <v>2225447.1700000004</v>
      </c>
      <c r="G370" s="56">
        <v>10192626.609999994</v>
      </c>
      <c r="H370" s="56">
        <v>0</v>
      </c>
      <c r="I370" s="56">
        <f t="shared" si="64"/>
        <v>10192626.609999994</v>
      </c>
      <c r="J370" s="56">
        <f t="shared" si="65"/>
        <v>16837711.350000009</v>
      </c>
      <c r="K370" s="57">
        <f t="shared" si="66"/>
        <v>0.62291900955573576</v>
      </c>
      <c r="L370" s="57">
        <f t="shared" si="67"/>
        <v>-0.91766854068590409</v>
      </c>
      <c r="M370" s="57">
        <f t="shared" si="68"/>
        <v>0.1312429713327927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137</v>
      </c>
      <c r="C371" s="51" t="s">
        <v>138</v>
      </c>
      <c r="D371" s="56">
        <v>4821883.32</v>
      </c>
      <c r="E371" s="56">
        <v>4821883.32</v>
      </c>
      <c r="F371" s="56">
        <v>390991.92000000004</v>
      </c>
      <c r="G371" s="56">
        <v>1697090.35</v>
      </c>
      <c r="H371" s="56">
        <v>0</v>
      </c>
      <c r="I371" s="56">
        <f t="shared" si="64"/>
        <v>1697090.35</v>
      </c>
      <c r="J371" s="56">
        <f t="shared" si="65"/>
        <v>3124792.97</v>
      </c>
      <c r="K371" s="57">
        <f t="shared" si="66"/>
        <v>0.64804408622645804</v>
      </c>
      <c r="L371" s="57">
        <f t="shared" si="67"/>
        <v>-0.91891302753464388</v>
      </c>
      <c r="M371" s="57">
        <f t="shared" si="68"/>
        <v>5.5867741320625677E-2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139</v>
      </c>
      <c r="C372" s="51" t="s">
        <v>140</v>
      </c>
      <c r="D372" s="56">
        <v>11176335.68</v>
      </c>
      <c r="E372" s="56">
        <v>11176335.68</v>
      </c>
      <c r="F372" s="56">
        <v>393259.88</v>
      </c>
      <c r="G372" s="56">
        <v>1362422.81</v>
      </c>
      <c r="H372" s="56">
        <v>0</v>
      </c>
      <c r="I372" s="56">
        <f t="shared" si="64"/>
        <v>1362422.81</v>
      </c>
      <c r="J372" s="56">
        <f t="shared" si="65"/>
        <v>9813912.8699999992</v>
      </c>
      <c r="K372" s="57">
        <f t="shared" si="66"/>
        <v>0.8780975402843304</v>
      </c>
      <c r="L372" s="57">
        <f t="shared" si="67"/>
        <v>-0.96481316495318425</v>
      </c>
      <c r="M372" s="57">
        <f t="shared" si="68"/>
        <v>-0.63429262085299143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141</v>
      </c>
      <c r="C373" s="51" t="s">
        <v>142</v>
      </c>
      <c r="D373" s="56">
        <v>4992530</v>
      </c>
      <c r="E373" s="56">
        <v>5038290</v>
      </c>
      <c r="F373" s="56">
        <v>277126.52</v>
      </c>
      <c r="G373" s="56">
        <v>822782.95</v>
      </c>
      <c r="H373" s="56">
        <v>21435</v>
      </c>
      <c r="I373" s="56">
        <f t="shared" si="64"/>
        <v>844217.95</v>
      </c>
      <c r="J373" s="56">
        <f t="shared" si="65"/>
        <v>4194072.05</v>
      </c>
      <c r="K373" s="57">
        <f t="shared" si="66"/>
        <v>0.83243958763786918</v>
      </c>
      <c r="L373" s="57">
        <f t="shared" si="67"/>
        <v>-0.9449959172655803</v>
      </c>
      <c r="M373" s="57">
        <f t="shared" si="68"/>
        <v>-0.51008202187647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143</v>
      </c>
      <c r="C374" s="51" t="s">
        <v>144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64"/>
        <v>0</v>
      </c>
      <c r="J374" s="56">
        <f t="shared" si="65"/>
        <v>0</v>
      </c>
      <c r="K374" s="57" t="str">
        <f t="shared" si="66"/>
        <v>NA</v>
      </c>
      <c r="L374" s="57" t="str">
        <f t="shared" si="67"/>
        <v>NA</v>
      </c>
      <c r="M374" s="57" t="str">
        <f t="shared" si="68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147</v>
      </c>
      <c r="C375" s="51" t="s">
        <v>148</v>
      </c>
      <c r="D375" s="56">
        <v>19875150</v>
      </c>
      <c r="E375" s="56">
        <v>19875150</v>
      </c>
      <c r="F375" s="56">
        <v>884681.59999999974</v>
      </c>
      <c r="G375" s="56">
        <v>3373000.2499999995</v>
      </c>
      <c r="H375" s="56">
        <v>0</v>
      </c>
      <c r="I375" s="56">
        <f t="shared" si="64"/>
        <v>3373000.2499999995</v>
      </c>
      <c r="J375" s="56">
        <f t="shared" si="65"/>
        <v>16502149.75</v>
      </c>
      <c r="K375" s="57">
        <f t="shared" si="66"/>
        <v>0.8302905764233226</v>
      </c>
      <c r="L375" s="57">
        <f t="shared" si="67"/>
        <v>-0.95548805417820737</v>
      </c>
      <c r="M375" s="57">
        <f t="shared" si="68"/>
        <v>-0.49087172926996786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149</v>
      </c>
      <c r="C376" s="51" t="s">
        <v>150</v>
      </c>
      <c r="D376" s="56">
        <v>0</v>
      </c>
      <c r="E376" s="56">
        <v>0</v>
      </c>
      <c r="F376" s="56">
        <v>75162.860000000044</v>
      </c>
      <c r="G376" s="56">
        <v>317711.54999999993</v>
      </c>
      <c r="H376" s="56">
        <v>0</v>
      </c>
      <c r="I376" s="56">
        <f t="shared" si="64"/>
        <v>317711.54999999993</v>
      </c>
      <c r="J376" s="56">
        <f t="shared" si="65"/>
        <v>-317711.54999999993</v>
      </c>
      <c r="K376" s="57" t="str">
        <f t="shared" si="66"/>
        <v>NA</v>
      </c>
      <c r="L376" s="57" t="str">
        <f t="shared" si="67"/>
        <v>NA</v>
      </c>
      <c r="M376" s="57" t="str">
        <f t="shared" si="68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151</v>
      </c>
      <c r="C377" s="51" t="s">
        <v>152</v>
      </c>
      <c r="D377" s="56">
        <v>12714506.01</v>
      </c>
      <c r="E377" s="56">
        <v>12714506.01</v>
      </c>
      <c r="F377" s="56">
        <v>503603.4800000001</v>
      </c>
      <c r="G377" s="56">
        <v>1777384.5400000003</v>
      </c>
      <c r="H377" s="56">
        <v>0</v>
      </c>
      <c r="I377" s="56">
        <f t="shared" si="64"/>
        <v>1777384.5400000003</v>
      </c>
      <c r="J377" s="56">
        <f t="shared" si="65"/>
        <v>10937121.469999999</v>
      </c>
      <c r="K377" s="57">
        <f t="shared" si="66"/>
        <v>0.86020813245893457</v>
      </c>
      <c r="L377" s="57">
        <f t="shared" si="67"/>
        <v>-0.96039142381120313</v>
      </c>
      <c r="M377" s="57">
        <f t="shared" si="68"/>
        <v>-0.58062439737680382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153</v>
      </c>
      <c r="C378" s="51" t="s">
        <v>154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64"/>
        <v>0</v>
      </c>
      <c r="J378" s="56">
        <f t="shared" si="65"/>
        <v>0</v>
      </c>
      <c r="K378" s="57" t="str">
        <f t="shared" si="66"/>
        <v>NA</v>
      </c>
      <c r="L378" s="57" t="str">
        <f t="shared" si="67"/>
        <v>NA</v>
      </c>
      <c r="M378" s="57" t="str">
        <f t="shared" si="68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155</v>
      </c>
      <c r="C379" s="51" t="s">
        <v>156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64"/>
        <v>0</v>
      </c>
      <c r="J379" s="56">
        <f t="shared" si="65"/>
        <v>0</v>
      </c>
      <c r="K379" s="57" t="str">
        <f t="shared" si="66"/>
        <v>NA</v>
      </c>
      <c r="L379" s="57" t="str">
        <f t="shared" si="67"/>
        <v>NA</v>
      </c>
      <c r="M379" s="57" t="str">
        <f t="shared" si="68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295</v>
      </c>
      <c r="C380" s="51" t="s">
        <v>296</v>
      </c>
      <c r="D380" s="56">
        <v>750000</v>
      </c>
      <c r="E380" s="56">
        <v>750000</v>
      </c>
      <c r="F380" s="56">
        <v>0</v>
      </c>
      <c r="G380" s="56">
        <v>0</v>
      </c>
      <c r="H380" s="56">
        <v>0</v>
      </c>
      <c r="I380" s="56">
        <f t="shared" si="64"/>
        <v>0</v>
      </c>
      <c r="J380" s="56">
        <f t="shared" si="65"/>
        <v>750000</v>
      </c>
      <c r="K380" s="57">
        <f t="shared" si="66"/>
        <v>1</v>
      </c>
      <c r="L380" s="57">
        <f t="shared" si="67"/>
        <v>-1</v>
      </c>
      <c r="M380" s="57">
        <f t="shared" si="68"/>
        <v>-1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165</v>
      </c>
      <c r="C381" s="51" t="s">
        <v>166</v>
      </c>
      <c r="D381" s="56">
        <v>0</v>
      </c>
      <c r="E381" s="56">
        <v>0</v>
      </c>
      <c r="F381" s="56">
        <v>181750.13000000003</v>
      </c>
      <c r="G381" s="56">
        <v>713872.37000000034</v>
      </c>
      <c r="H381" s="56">
        <v>0</v>
      </c>
      <c r="I381" s="56">
        <f t="shared" si="64"/>
        <v>713872.37000000034</v>
      </c>
      <c r="J381" s="56">
        <f t="shared" si="65"/>
        <v>-713872.37000000034</v>
      </c>
      <c r="K381" s="57" t="str">
        <f t="shared" si="66"/>
        <v>NA</v>
      </c>
      <c r="L381" s="57" t="str">
        <f t="shared" si="67"/>
        <v>NA</v>
      </c>
      <c r="M381" s="57" t="str">
        <f t="shared" si="68"/>
        <v>NA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167</v>
      </c>
      <c r="C382" s="51" t="s">
        <v>168</v>
      </c>
      <c r="D382" s="56">
        <v>1623493.7699999996</v>
      </c>
      <c r="E382" s="56">
        <v>1623493.7699999996</v>
      </c>
      <c r="F382" s="56">
        <v>70711.319999999992</v>
      </c>
      <c r="G382" s="56">
        <v>252368.16</v>
      </c>
      <c r="H382" s="56">
        <v>0</v>
      </c>
      <c r="I382" s="56">
        <f t="shared" si="64"/>
        <v>252368.16</v>
      </c>
      <c r="J382" s="56">
        <f t="shared" si="65"/>
        <v>1371125.6099999996</v>
      </c>
      <c r="K382" s="57">
        <f t="shared" si="66"/>
        <v>0.84455243089722487</v>
      </c>
      <c r="L382" s="57">
        <f t="shared" si="67"/>
        <v>-0.95644496991201877</v>
      </c>
      <c r="M382" s="57">
        <f t="shared" si="68"/>
        <v>-0.53365729269167428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169</v>
      </c>
      <c r="C383" s="51" t="s">
        <v>170</v>
      </c>
      <c r="D383" s="56">
        <v>2817450</v>
      </c>
      <c r="E383" s="56">
        <v>2646873.86</v>
      </c>
      <c r="F383" s="56">
        <v>184339.7</v>
      </c>
      <c r="G383" s="56">
        <v>512838.40000000002</v>
      </c>
      <c r="H383" s="56">
        <v>884709.02</v>
      </c>
      <c r="I383" s="56">
        <f t="shared" si="64"/>
        <v>1397547.42</v>
      </c>
      <c r="J383" s="56">
        <f t="shared" si="65"/>
        <v>1249326.44</v>
      </c>
      <c r="K383" s="57">
        <f t="shared" si="66"/>
        <v>0.47200074732688624</v>
      </c>
      <c r="L383" s="57">
        <f t="shared" si="67"/>
        <v>-0.93035569137397423</v>
      </c>
      <c r="M383" s="57">
        <f t="shared" si="68"/>
        <v>-0.41874253123645261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361</v>
      </c>
      <c r="C384" s="51" t="s">
        <v>362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64"/>
        <v>0</v>
      </c>
      <c r="J384" s="56">
        <f t="shared" si="65"/>
        <v>0</v>
      </c>
      <c r="K384" s="57" t="str">
        <f t="shared" si="66"/>
        <v>NA</v>
      </c>
      <c r="L384" s="57" t="str">
        <f t="shared" si="67"/>
        <v>NA</v>
      </c>
      <c r="M384" s="57" t="str">
        <f t="shared" si="68"/>
        <v>NA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363</v>
      </c>
      <c r="C385" s="51" t="s">
        <v>364</v>
      </c>
      <c r="D385" s="56">
        <v>750000</v>
      </c>
      <c r="E385" s="56">
        <v>750000</v>
      </c>
      <c r="F385" s="56">
        <v>0</v>
      </c>
      <c r="G385" s="56">
        <v>0</v>
      </c>
      <c r="H385" s="56">
        <v>0</v>
      </c>
      <c r="I385" s="56">
        <f t="shared" si="64"/>
        <v>0</v>
      </c>
      <c r="J385" s="56">
        <f t="shared" si="65"/>
        <v>750000</v>
      </c>
      <c r="K385" s="57">
        <f t="shared" si="66"/>
        <v>1</v>
      </c>
      <c r="L385" s="57">
        <f t="shared" si="67"/>
        <v>-1</v>
      </c>
      <c r="M385" s="57">
        <f t="shared" si="68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365</v>
      </c>
      <c r="C386" s="51" t="s">
        <v>366</v>
      </c>
      <c r="D386" s="56">
        <v>3500000</v>
      </c>
      <c r="E386" s="56">
        <v>3500000</v>
      </c>
      <c r="F386" s="56">
        <v>0</v>
      </c>
      <c r="G386" s="56">
        <v>0</v>
      </c>
      <c r="H386" s="56">
        <v>0</v>
      </c>
      <c r="I386" s="56">
        <f t="shared" si="64"/>
        <v>0</v>
      </c>
      <c r="J386" s="56">
        <f t="shared" si="65"/>
        <v>3500000</v>
      </c>
      <c r="K386" s="57">
        <f t="shared" si="66"/>
        <v>1</v>
      </c>
      <c r="L386" s="57">
        <f t="shared" si="67"/>
        <v>-1</v>
      </c>
      <c r="M386" s="57">
        <f t="shared" si="68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367</v>
      </c>
      <c r="C387" s="51" t="s">
        <v>368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64"/>
        <v>0</v>
      </c>
      <c r="J387" s="56">
        <f t="shared" si="65"/>
        <v>0</v>
      </c>
      <c r="K387" s="57" t="str">
        <f t="shared" si="66"/>
        <v>NA</v>
      </c>
      <c r="L387" s="57" t="str">
        <f t="shared" si="67"/>
        <v>NA</v>
      </c>
      <c r="M387" s="57" t="str">
        <f t="shared" si="68"/>
        <v>NA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369</v>
      </c>
      <c r="C388" s="51" t="s">
        <v>370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64"/>
        <v>0</v>
      </c>
      <c r="J388" s="56">
        <f t="shared" si="65"/>
        <v>0</v>
      </c>
      <c r="K388" s="57" t="str">
        <f t="shared" si="66"/>
        <v>NA</v>
      </c>
      <c r="L388" s="57" t="str">
        <f t="shared" si="67"/>
        <v>NA</v>
      </c>
      <c r="M388" s="57" t="str">
        <f t="shared" si="68"/>
        <v>NA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371</v>
      </c>
      <c r="C389" s="51" t="s">
        <v>372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64"/>
        <v>0</v>
      </c>
      <c r="J389" s="56">
        <f t="shared" si="65"/>
        <v>0</v>
      </c>
      <c r="K389" s="57" t="str">
        <f t="shared" si="66"/>
        <v>NA</v>
      </c>
      <c r="L389" s="57" t="str">
        <f t="shared" si="67"/>
        <v>NA</v>
      </c>
      <c r="M389" s="57" t="str">
        <f t="shared" si="68"/>
        <v>NA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177</v>
      </c>
      <c r="C390" s="51" t="s">
        <v>178</v>
      </c>
      <c r="D390" s="56">
        <v>6585000</v>
      </c>
      <c r="E390" s="56">
        <v>10069859.779999999</v>
      </c>
      <c r="F390" s="56">
        <v>1379478.06</v>
      </c>
      <c r="G390" s="56">
        <v>4364574.18</v>
      </c>
      <c r="H390" s="56">
        <v>3355262.2199999997</v>
      </c>
      <c r="I390" s="56">
        <f t="shared" si="64"/>
        <v>7719836.3999999994</v>
      </c>
      <c r="J390" s="56">
        <f t="shared" si="65"/>
        <v>2350023.38</v>
      </c>
      <c r="K390" s="57">
        <f t="shared" si="66"/>
        <v>0.23337200629818503</v>
      </c>
      <c r="L390" s="57">
        <f t="shared" si="67"/>
        <v>-0.86300920865454189</v>
      </c>
      <c r="M390" s="57">
        <f t="shared" si="68"/>
        <v>0.30028846737327664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373</v>
      </c>
      <c r="C391" s="51" t="s">
        <v>374</v>
      </c>
      <c r="D391" s="56">
        <v>2000000</v>
      </c>
      <c r="E391" s="56">
        <v>2000000</v>
      </c>
      <c r="F391" s="56">
        <v>28112.6</v>
      </c>
      <c r="G391" s="56">
        <v>76838.350000000006</v>
      </c>
      <c r="H391" s="56">
        <v>100379.9</v>
      </c>
      <c r="I391" s="56">
        <f t="shared" si="64"/>
        <v>177218.25</v>
      </c>
      <c r="J391" s="56">
        <f t="shared" si="65"/>
        <v>1822781.75</v>
      </c>
      <c r="K391" s="57">
        <f t="shared" si="66"/>
        <v>0.91139087500000004</v>
      </c>
      <c r="L391" s="57">
        <f t="shared" si="67"/>
        <v>-0.98594369999999998</v>
      </c>
      <c r="M391" s="57">
        <f t="shared" si="68"/>
        <v>-0.88474247500000003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375</v>
      </c>
      <c r="C392" s="51" t="s">
        <v>376</v>
      </c>
      <c r="D392" s="56">
        <v>1900000</v>
      </c>
      <c r="E392" s="56">
        <v>1900000</v>
      </c>
      <c r="F392" s="56">
        <v>0</v>
      </c>
      <c r="G392" s="56">
        <v>0</v>
      </c>
      <c r="H392" s="56">
        <v>0</v>
      </c>
      <c r="I392" s="56">
        <f t="shared" si="64"/>
        <v>0</v>
      </c>
      <c r="J392" s="56">
        <f t="shared" si="65"/>
        <v>1900000</v>
      </c>
      <c r="K392" s="57">
        <f t="shared" si="66"/>
        <v>1</v>
      </c>
      <c r="L392" s="57">
        <f t="shared" si="67"/>
        <v>-1</v>
      </c>
      <c r="M392" s="57">
        <f t="shared" si="68"/>
        <v>-1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179</v>
      </c>
      <c r="C393" s="51" t="s">
        <v>180</v>
      </c>
      <c r="D393" s="56">
        <v>13645500</v>
      </c>
      <c r="E393" s="56">
        <v>19635500</v>
      </c>
      <c r="F393" s="56">
        <v>3269806.54</v>
      </c>
      <c r="G393" s="56">
        <v>7016321.3700000001</v>
      </c>
      <c r="H393" s="56">
        <v>11127045.23</v>
      </c>
      <c r="I393" s="56">
        <f t="shared" si="64"/>
        <v>18143366.600000001</v>
      </c>
      <c r="J393" s="56">
        <f t="shared" si="65"/>
        <v>1492133.3999999985</v>
      </c>
      <c r="K393" s="57">
        <f t="shared" si="66"/>
        <v>7.59916172239056E-2</v>
      </c>
      <c r="L393" s="57">
        <f t="shared" si="67"/>
        <v>-0.83347475032466711</v>
      </c>
      <c r="M393" s="57">
        <f t="shared" si="68"/>
        <v>7.1985134577678148E-2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377</v>
      </c>
      <c r="C394" s="51" t="s">
        <v>378</v>
      </c>
      <c r="D394" s="56">
        <v>500000</v>
      </c>
      <c r="E394" s="56">
        <v>500000</v>
      </c>
      <c r="F394" s="56">
        <v>0</v>
      </c>
      <c r="G394" s="56">
        <v>34896.01</v>
      </c>
      <c r="H394" s="56">
        <v>6907.08</v>
      </c>
      <c r="I394" s="56">
        <f t="shared" si="64"/>
        <v>41803.090000000004</v>
      </c>
      <c r="J394" s="56">
        <f t="shared" si="65"/>
        <v>458196.91</v>
      </c>
      <c r="K394" s="57">
        <f t="shared" si="66"/>
        <v>0.91639381999999991</v>
      </c>
      <c r="L394" s="57">
        <f t="shared" si="67"/>
        <v>-1</v>
      </c>
      <c r="M394" s="57">
        <f t="shared" si="68"/>
        <v>-0.79062393999999991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379</v>
      </c>
      <c r="C395" s="51" t="s">
        <v>380</v>
      </c>
      <c r="D395" s="56">
        <v>500000</v>
      </c>
      <c r="E395" s="56">
        <v>500000</v>
      </c>
      <c r="F395" s="56">
        <v>12470</v>
      </c>
      <c r="G395" s="56">
        <v>50232.81</v>
      </c>
      <c r="H395" s="56">
        <v>0</v>
      </c>
      <c r="I395" s="56">
        <f t="shared" si="64"/>
        <v>50232.81</v>
      </c>
      <c r="J395" s="56">
        <f t="shared" si="65"/>
        <v>449767.19</v>
      </c>
      <c r="K395" s="57">
        <f t="shared" si="66"/>
        <v>0.89953437999999997</v>
      </c>
      <c r="L395" s="57">
        <f t="shared" si="67"/>
        <v>-0.97506000000000004</v>
      </c>
      <c r="M395" s="57">
        <f t="shared" si="68"/>
        <v>-0.69860314000000001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381</v>
      </c>
      <c r="C396" s="51" t="s">
        <v>382</v>
      </c>
      <c r="D396" s="56">
        <v>500000</v>
      </c>
      <c r="E396" s="56">
        <v>500000</v>
      </c>
      <c r="F396" s="56">
        <v>0</v>
      </c>
      <c r="G396" s="56">
        <v>165263.09</v>
      </c>
      <c r="H396" s="56">
        <v>0</v>
      </c>
      <c r="I396" s="56">
        <f t="shared" si="64"/>
        <v>165263.09</v>
      </c>
      <c r="J396" s="56">
        <f t="shared" si="65"/>
        <v>334736.91000000003</v>
      </c>
      <c r="K396" s="57">
        <f t="shared" si="66"/>
        <v>0.66947382000000011</v>
      </c>
      <c r="L396" s="57">
        <f t="shared" si="67"/>
        <v>-1</v>
      </c>
      <c r="M396" s="57">
        <f t="shared" si="68"/>
        <v>-8.421459999999964E-3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383</v>
      </c>
      <c r="C397" s="51" t="s">
        <v>384</v>
      </c>
      <c r="D397" s="56">
        <v>500000</v>
      </c>
      <c r="E397" s="56">
        <v>500000</v>
      </c>
      <c r="F397" s="56">
        <v>0</v>
      </c>
      <c r="G397" s="56">
        <v>39971.279999999999</v>
      </c>
      <c r="H397" s="56">
        <v>118033.63</v>
      </c>
      <c r="I397" s="56">
        <f t="shared" si="64"/>
        <v>158004.91</v>
      </c>
      <c r="J397" s="56">
        <f t="shared" si="65"/>
        <v>341995.08999999997</v>
      </c>
      <c r="K397" s="57">
        <f t="shared" si="66"/>
        <v>0.68399017999999989</v>
      </c>
      <c r="L397" s="57">
        <f t="shared" si="67"/>
        <v>-1</v>
      </c>
      <c r="M397" s="57">
        <f t="shared" si="68"/>
        <v>-0.76017232000000001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385</v>
      </c>
      <c r="C398" s="51" t="s">
        <v>386</v>
      </c>
      <c r="D398" s="56">
        <v>500000</v>
      </c>
      <c r="E398" s="56">
        <v>500000</v>
      </c>
      <c r="F398" s="56">
        <v>0</v>
      </c>
      <c r="G398" s="56">
        <v>71735.12</v>
      </c>
      <c r="H398" s="56">
        <v>0</v>
      </c>
      <c r="I398" s="56">
        <f t="shared" si="64"/>
        <v>71735.12</v>
      </c>
      <c r="J398" s="56">
        <f t="shared" si="65"/>
        <v>428264.88</v>
      </c>
      <c r="K398" s="57">
        <f t="shared" si="66"/>
        <v>0.85652976000000003</v>
      </c>
      <c r="L398" s="57">
        <f t="shared" si="67"/>
        <v>-1</v>
      </c>
      <c r="M398" s="57">
        <f t="shared" si="68"/>
        <v>-0.56958927999999998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387</v>
      </c>
      <c r="C399" s="51" t="s">
        <v>388</v>
      </c>
      <c r="D399" s="56">
        <v>500000</v>
      </c>
      <c r="E399" s="56">
        <v>500000</v>
      </c>
      <c r="F399" s="56">
        <v>0</v>
      </c>
      <c r="G399" s="56">
        <v>47354.25</v>
      </c>
      <c r="H399" s="56">
        <v>0</v>
      </c>
      <c r="I399" s="56">
        <f t="shared" si="64"/>
        <v>47354.25</v>
      </c>
      <c r="J399" s="56">
        <f t="shared" si="65"/>
        <v>452645.75</v>
      </c>
      <c r="K399" s="57">
        <f t="shared" si="66"/>
        <v>0.90529150000000003</v>
      </c>
      <c r="L399" s="57">
        <f t="shared" si="67"/>
        <v>-1</v>
      </c>
      <c r="M399" s="57">
        <f t="shared" si="68"/>
        <v>-0.71587449999999997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389</v>
      </c>
      <c r="C400" s="51" t="s">
        <v>390</v>
      </c>
      <c r="D400" s="56">
        <v>500000</v>
      </c>
      <c r="E400" s="56">
        <v>500000</v>
      </c>
      <c r="F400" s="56">
        <v>0</v>
      </c>
      <c r="G400" s="56">
        <v>38770.519999999997</v>
      </c>
      <c r="H400" s="56">
        <v>0</v>
      </c>
      <c r="I400" s="56">
        <f t="shared" si="64"/>
        <v>38770.519999999997</v>
      </c>
      <c r="J400" s="56">
        <f t="shared" si="65"/>
        <v>461229.48</v>
      </c>
      <c r="K400" s="57">
        <f t="shared" si="66"/>
        <v>0.92245895999999994</v>
      </c>
      <c r="L400" s="57">
        <f t="shared" si="67"/>
        <v>-1</v>
      </c>
      <c r="M400" s="57">
        <f t="shared" si="68"/>
        <v>-0.76737688000000004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391</v>
      </c>
      <c r="C401" s="51" t="s">
        <v>392</v>
      </c>
      <c r="D401" s="56">
        <v>2500000</v>
      </c>
      <c r="E401" s="56">
        <v>2500000</v>
      </c>
      <c r="F401" s="56">
        <v>1365</v>
      </c>
      <c r="G401" s="56">
        <v>22900</v>
      </c>
      <c r="H401" s="56">
        <v>477100</v>
      </c>
      <c r="I401" s="56">
        <f t="shared" si="64"/>
        <v>500000</v>
      </c>
      <c r="J401" s="56">
        <f t="shared" si="65"/>
        <v>2000000</v>
      </c>
      <c r="K401" s="57">
        <f t="shared" si="66"/>
        <v>0.8</v>
      </c>
      <c r="L401" s="57">
        <f t="shared" si="67"/>
        <v>-0.99945399999999995</v>
      </c>
      <c r="M401" s="57">
        <f t="shared" si="68"/>
        <v>-0.97252000000000005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393</v>
      </c>
      <c r="C402" s="51" t="s">
        <v>394</v>
      </c>
      <c r="D402" s="56">
        <v>26365343.129999999</v>
      </c>
      <c r="E402" s="56">
        <v>24365343.129999999</v>
      </c>
      <c r="F402" s="56">
        <v>404549.72</v>
      </c>
      <c r="G402" s="56">
        <v>449411.14</v>
      </c>
      <c r="H402" s="56">
        <v>139111.62</v>
      </c>
      <c r="I402" s="56">
        <f t="shared" si="64"/>
        <v>588522.76</v>
      </c>
      <c r="J402" s="56">
        <f t="shared" si="65"/>
        <v>23776820.369999997</v>
      </c>
      <c r="K402" s="57">
        <f t="shared" si="66"/>
        <v>0.9758459071616612</v>
      </c>
      <c r="L402" s="57">
        <f t="shared" si="67"/>
        <v>-0.98339651045168763</v>
      </c>
      <c r="M402" s="57">
        <f t="shared" si="68"/>
        <v>-0.94466593748314687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395</v>
      </c>
      <c r="C403" s="51" t="s">
        <v>396</v>
      </c>
      <c r="D403" s="56">
        <v>4000000</v>
      </c>
      <c r="E403" s="56">
        <v>4000000</v>
      </c>
      <c r="F403" s="56">
        <v>118829.31</v>
      </c>
      <c r="G403" s="56">
        <v>1451058.22</v>
      </c>
      <c r="H403" s="56">
        <v>1498520.09</v>
      </c>
      <c r="I403" s="56">
        <f t="shared" si="64"/>
        <v>2949578.31</v>
      </c>
      <c r="J403" s="56">
        <f t="shared" si="65"/>
        <v>1050421.69</v>
      </c>
      <c r="K403" s="57">
        <f t="shared" si="66"/>
        <v>0.26260542249999996</v>
      </c>
      <c r="L403" s="57">
        <f t="shared" si="67"/>
        <v>-0.97029267249999995</v>
      </c>
      <c r="M403" s="57">
        <f t="shared" si="68"/>
        <v>8.8293665000000049E-2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397</v>
      </c>
      <c r="C404" s="51" t="s">
        <v>398</v>
      </c>
      <c r="D404" s="56">
        <v>2500000</v>
      </c>
      <c r="E404" s="56">
        <v>2500000</v>
      </c>
      <c r="F404" s="56">
        <v>0</v>
      </c>
      <c r="G404" s="56">
        <v>0</v>
      </c>
      <c r="H404" s="56">
        <v>0</v>
      </c>
      <c r="I404" s="56">
        <f t="shared" si="64"/>
        <v>0</v>
      </c>
      <c r="J404" s="56">
        <f t="shared" si="65"/>
        <v>2500000</v>
      </c>
      <c r="K404" s="57">
        <f t="shared" si="66"/>
        <v>1</v>
      </c>
      <c r="L404" s="57">
        <f t="shared" si="67"/>
        <v>-1</v>
      </c>
      <c r="M404" s="57">
        <f t="shared" si="68"/>
        <v>-1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399</v>
      </c>
      <c r="C405" s="51" t="s">
        <v>400</v>
      </c>
      <c r="D405" s="56">
        <v>4000000</v>
      </c>
      <c r="E405" s="56">
        <v>4000000</v>
      </c>
      <c r="F405" s="56">
        <v>0</v>
      </c>
      <c r="G405" s="56">
        <v>0</v>
      </c>
      <c r="H405" s="56">
        <v>0</v>
      </c>
      <c r="I405" s="56">
        <f t="shared" si="64"/>
        <v>0</v>
      </c>
      <c r="J405" s="56">
        <f t="shared" si="65"/>
        <v>4000000</v>
      </c>
      <c r="K405" s="57">
        <f t="shared" si="66"/>
        <v>1</v>
      </c>
      <c r="L405" s="57">
        <f t="shared" si="67"/>
        <v>-1</v>
      </c>
      <c r="M405" s="57">
        <f t="shared" si="68"/>
        <v>-1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401</v>
      </c>
      <c r="C406" s="51" t="s">
        <v>402</v>
      </c>
      <c r="D406" s="56">
        <v>20000000</v>
      </c>
      <c r="E406" s="56">
        <v>12411800</v>
      </c>
      <c r="F406" s="56">
        <v>931160.46</v>
      </c>
      <c r="G406" s="56">
        <v>5827707.5800000001</v>
      </c>
      <c r="H406" s="56">
        <v>3361518.35</v>
      </c>
      <c r="I406" s="56">
        <f t="shared" si="64"/>
        <v>9189225.9299999997</v>
      </c>
      <c r="J406" s="56">
        <f t="shared" si="65"/>
        <v>3222574.0700000003</v>
      </c>
      <c r="K406" s="57">
        <f t="shared" si="66"/>
        <v>0.25963793084000714</v>
      </c>
      <c r="L406" s="57">
        <f t="shared" si="67"/>
        <v>-0.92497780660339346</v>
      </c>
      <c r="M406" s="57">
        <f t="shared" si="68"/>
        <v>0.40858882192752066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403</v>
      </c>
      <c r="C407" s="51" t="s">
        <v>404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64"/>
        <v>0</v>
      </c>
      <c r="J407" s="56">
        <f t="shared" si="65"/>
        <v>0</v>
      </c>
      <c r="K407" s="57" t="str">
        <f t="shared" si="66"/>
        <v>NA</v>
      </c>
      <c r="L407" s="57" t="str">
        <f t="shared" si="67"/>
        <v>NA</v>
      </c>
      <c r="M407" s="57" t="str">
        <f t="shared" si="68"/>
        <v>NA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405</v>
      </c>
      <c r="C408" s="51" t="s">
        <v>406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64"/>
        <v>0</v>
      </c>
      <c r="J408" s="56">
        <f t="shared" si="65"/>
        <v>0</v>
      </c>
      <c r="K408" s="57" t="str">
        <f t="shared" si="66"/>
        <v>NA</v>
      </c>
      <c r="L408" s="57" t="str">
        <f t="shared" si="67"/>
        <v>NA</v>
      </c>
      <c r="M408" s="57" t="str">
        <f t="shared" si="68"/>
        <v>NA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407</v>
      </c>
      <c r="C409" s="51" t="s">
        <v>408</v>
      </c>
      <c r="D409" s="56">
        <v>1000000</v>
      </c>
      <c r="E409" s="56">
        <v>1000000</v>
      </c>
      <c r="F409" s="56">
        <v>0</v>
      </c>
      <c r="G409" s="56">
        <v>0</v>
      </c>
      <c r="H409" s="56">
        <v>0</v>
      </c>
      <c r="I409" s="56">
        <f t="shared" si="64"/>
        <v>0</v>
      </c>
      <c r="J409" s="56">
        <f t="shared" si="65"/>
        <v>1000000</v>
      </c>
      <c r="K409" s="57">
        <f t="shared" si="66"/>
        <v>1</v>
      </c>
      <c r="L409" s="57">
        <f t="shared" si="67"/>
        <v>-1</v>
      </c>
      <c r="M409" s="57">
        <f t="shared" si="68"/>
        <v>-1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257</v>
      </c>
      <c r="C410" s="51" t="s">
        <v>258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64"/>
        <v>0</v>
      </c>
      <c r="J410" s="56">
        <f t="shared" si="65"/>
        <v>0</v>
      </c>
      <c r="K410" s="57" t="str">
        <f t="shared" si="66"/>
        <v>NA</v>
      </c>
      <c r="L410" s="57" t="str">
        <f t="shared" si="67"/>
        <v>NA</v>
      </c>
      <c r="M410" s="57" t="str">
        <f t="shared" si="68"/>
        <v>NA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181</v>
      </c>
      <c r="C411" s="51" t="s">
        <v>182</v>
      </c>
      <c r="D411" s="56">
        <v>183447</v>
      </c>
      <c r="E411" s="56">
        <v>183447</v>
      </c>
      <c r="F411" s="56">
        <v>0</v>
      </c>
      <c r="G411" s="56">
        <v>0</v>
      </c>
      <c r="H411" s="56">
        <v>18020</v>
      </c>
      <c r="I411" s="56">
        <f t="shared" si="64"/>
        <v>18020</v>
      </c>
      <c r="J411" s="56">
        <f t="shared" si="65"/>
        <v>165427</v>
      </c>
      <c r="K411" s="57">
        <f t="shared" si="66"/>
        <v>0.90176999351311282</v>
      </c>
      <c r="L411" s="57">
        <f t="shared" si="67"/>
        <v>-1</v>
      </c>
      <c r="M411" s="57">
        <f t="shared" si="68"/>
        <v>-1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183</v>
      </c>
      <c r="C412" s="51" t="s">
        <v>184</v>
      </c>
      <c r="D412" s="56">
        <v>3722750</v>
      </c>
      <c r="E412" s="56">
        <v>3722750</v>
      </c>
      <c r="F412" s="56">
        <v>640</v>
      </c>
      <c r="G412" s="56">
        <v>517702.53</v>
      </c>
      <c r="H412" s="56">
        <v>236675.33</v>
      </c>
      <c r="I412" s="56">
        <f t="shared" si="64"/>
        <v>754377.86</v>
      </c>
      <c r="J412" s="56">
        <f t="shared" si="65"/>
        <v>2968372.14</v>
      </c>
      <c r="K412" s="57">
        <f t="shared" si="66"/>
        <v>0.79736005372372576</v>
      </c>
      <c r="L412" s="57">
        <f t="shared" si="67"/>
        <v>-0.9998280840776308</v>
      </c>
      <c r="M412" s="57">
        <f t="shared" si="68"/>
        <v>-0.58280636894768656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185</v>
      </c>
      <c r="C413" s="51" t="s">
        <v>186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64"/>
        <v>0</v>
      </c>
      <c r="J413" s="56">
        <f t="shared" si="65"/>
        <v>0</v>
      </c>
      <c r="K413" s="57" t="str">
        <f t="shared" si="66"/>
        <v>NA</v>
      </c>
      <c r="L413" s="57" t="str">
        <f t="shared" si="67"/>
        <v>NA</v>
      </c>
      <c r="M413" s="57" t="str">
        <f t="shared" si="68"/>
        <v>NA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409</v>
      </c>
      <c r="C414" s="51" t="s">
        <v>410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64"/>
        <v>0</v>
      </c>
      <c r="J414" s="56">
        <f t="shared" si="65"/>
        <v>0</v>
      </c>
      <c r="K414" s="57" t="str">
        <f t="shared" si="66"/>
        <v>NA</v>
      </c>
      <c r="L414" s="57" t="str">
        <f t="shared" si="67"/>
        <v>NA</v>
      </c>
      <c r="M414" s="57" t="str">
        <f t="shared" si="68"/>
        <v>NA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261</v>
      </c>
      <c r="C415" s="51" t="s">
        <v>262</v>
      </c>
      <c r="D415" s="56">
        <v>4290000</v>
      </c>
      <c r="E415" s="56">
        <v>4290000</v>
      </c>
      <c r="F415" s="56">
        <v>0</v>
      </c>
      <c r="G415" s="56">
        <v>3486694.44</v>
      </c>
      <c r="H415" s="56">
        <v>0</v>
      </c>
      <c r="I415" s="56">
        <f t="shared" si="64"/>
        <v>3486694.44</v>
      </c>
      <c r="J415" s="56">
        <f t="shared" si="65"/>
        <v>803305.56</v>
      </c>
      <c r="K415" s="57">
        <f t="shared" si="66"/>
        <v>0.18725071328671331</v>
      </c>
      <c r="L415" s="57">
        <f t="shared" si="67"/>
        <v>-1</v>
      </c>
      <c r="M415" s="57">
        <f t="shared" si="68"/>
        <v>1.4382478601398601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187</v>
      </c>
      <c r="C416" s="51" t="s">
        <v>188</v>
      </c>
      <c r="D416" s="56">
        <v>172293</v>
      </c>
      <c r="E416" s="56">
        <v>172293</v>
      </c>
      <c r="F416" s="56">
        <v>0</v>
      </c>
      <c r="G416" s="56">
        <v>542.95000000000005</v>
      </c>
      <c r="H416" s="56">
        <v>0</v>
      </c>
      <c r="I416" s="56">
        <f t="shared" si="64"/>
        <v>542.95000000000005</v>
      </c>
      <c r="J416" s="56">
        <f t="shared" si="65"/>
        <v>171750.05</v>
      </c>
      <c r="K416" s="57">
        <f t="shared" si="66"/>
        <v>0.99684868218673994</v>
      </c>
      <c r="L416" s="57">
        <f t="shared" si="67"/>
        <v>-1</v>
      </c>
      <c r="M416" s="57">
        <f t="shared" si="68"/>
        <v>-0.99054604656022016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189</v>
      </c>
      <c r="C417" s="51" t="s">
        <v>190</v>
      </c>
      <c r="D417" s="56">
        <v>0</v>
      </c>
      <c r="E417" s="56">
        <v>16400</v>
      </c>
      <c r="F417" s="56">
        <v>0</v>
      </c>
      <c r="G417" s="56">
        <v>0</v>
      </c>
      <c r="H417" s="56">
        <v>16400</v>
      </c>
      <c r="I417" s="56">
        <f t="shared" si="64"/>
        <v>16400</v>
      </c>
      <c r="J417" s="56">
        <f t="shared" si="65"/>
        <v>0</v>
      </c>
      <c r="K417" s="57">
        <f t="shared" si="66"/>
        <v>0</v>
      </c>
      <c r="L417" s="57">
        <f t="shared" si="67"/>
        <v>-1</v>
      </c>
      <c r="M417" s="57">
        <f t="shared" si="68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197</v>
      </c>
      <c r="C418" s="51" t="s">
        <v>198</v>
      </c>
      <c r="D418" s="56">
        <v>454770</v>
      </c>
      <c r="E418" s="56">
        <v>474770</v>
      </c>
      <c r="F418" s="56">
        <v>700.18</v>
      </c>
      <c r="G418" s="56">
        <v>25285.269999999997</v>
      </c>
      <c r="H418" s="56">
        <v>0</v>
      </c>
      <c r="I418" s="56">
        <f t="shared" si="64"/>
        <v>25285.269999999997</v>
      </c>
      <c r="J418" s="56">
        <f t="shared" si="65"/>
        <v>449484.73</v>
      </c>
      <c r="K418" s="57">
        <f t="shared" si="66"/>
        <v>0.94674206457863808</v>
      </c>
      <c r="L418" s="57">
        <f t="shared" si="67"/>
        <v>-0.99852522273943178</v>
      </c>
      <c r="M418" s="57">
        <f t="shared" si="68"/>
        <v>-0.84022619373591434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201</v>
      </c>
      <c r="C419" s="51" t="s">
        <v>202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64"/>
        <v>0</v>
      </c>
      <c r="J419" s="56">
        <f t="shared" si="65"/>
        <v>0</v>
      </c>
      <c r="K419" s="57" t="str">
        <f t="shared" si="66"/>
        <v>NA</v>
      </c>
      <c r="L419" s="57" t="str">
        <f t="shared" si="67"/>
        <v>NA</v>
      </c>
      <c r="M419" s="57" t="str">
        <f t="shared" si="68"/>
        <v>NA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203</v>
      </c>
      <c r="C420" s="51" t="s">
        <v>204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64"/>
        <v>0</v>
      </c>
      <c r="J420" s="56">
        <f t="shared" si="65"/>
        <v>0</v>
      </c>
      <c r="K420" s="57" t="str">
        <f t="shared" si="66"/>
        <v>NA</v>
      </c>
      <c r="L420" s="57" t="str">
        <f t="shared" si="67"/>
        <v>NA</v>
      </c>
      <c r="M420" s="57" t="str">
        <f t="shared" si="68"/>
        <v>NA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205</v>
      </c>
      <c r="C421" s="51" t="s">
        <v>206</v>
      </c>
      <c r="D421" s="56">
        <v>4016070</v>
      </c>
      <c r="E421" s="56">
        <v>4012470.4</v>
      </c>
      <c r="F421" s="56">
        <v>263452.66000000003</v>
      </c>
      <c r="G421" s="56">
        <v>1044441.1799999999</v>
      </c>
      <c r="H421" s="56">
        <v>715269.11</v>
      </c>
      <c r="I421" s="56">
        <f t="shared" si="64"/>
        <v>1759710.29</v>
      </c>
      <c r="J421" s="56">
        <f t="shared" si="65"/>
        <v>2252760.11</v>
      </c>
      <c r="K421" s="57">
        <f t="shared" si="66"/>
        <v>0.56143968314383075</v>
      </c>
      <c r="L421" s="57">
        <f t="shared" si="67"/>
        <v>-0.93434153184033453</v>
      </c>
      <c r="M421" s="57">
        <f t="shared" si="68"/>
        <v>-0.21910363749973086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209</v>
      </c>
      <c r="C422" s="51" t="s">
        <v>210</v>
      </c>
      <c r="D422" s="56">
        <v>474930</v>
      </c>
      <c r="E422" s="56">
        <v>474930</v>
      </c>
      <c r="F422" s="56">
        <v>1037.8499999999999</v>
      </c>
      <c r="G422" s="56">
        <v>1164.1300000000001</v>
      </c>
      <c r="H422" s="56">
        <v>0</v>
      </c>
      <c r="I422" s="56">
        <f t="shared" si="64"/>
        <v>1164.1300000000001</v>
      </c>
      <c r="J422" s="56">
        <f t="shared" si="65"/>
        <v>473765.87</v>
      </c>
      <c r="K422" s="57">
        <f t="shared" si="66"/>
        <v>0.99754883877624068</v>
      </c>
      <c r="L422" s="57">
        <f t="shared" si="67"/>
        <v>-0.99781473059187675</v>
      </c>
      <c r="M422" s="57">
        <f t="shared" si="68"/>
        <v>-0.99264651632872214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211</v>
      </c>
      <c r="C423" s="51" t="s">
        <v>212</v>
      </c>
      <c r="D423" s="56">
        <v>44847</v>
      </c>
      <c r="E423" s="56">
        <v>44847</v>
      </c>
      <c r="F423" s="56">
        <v>0</v>
      </c>
      <c r="G423" s="56">
        <v>0</v>
      </c>
      <c r="H423" s="56">
        <v>0</v>
      </c>
      <c r="I423" s="56">
        <f t="shared" si="64"/>
        <v>0</v>
      </c>
      <c r="J423" s="56">
        <f t="shared" si="65"/>
        <v>44847</v>
      </c>
      <c r="K423" s="57">
        <f t="shared" si="66"/>
        <v>1</v>
      </c>
      <c r="L423" s="57">
        <f t="shared" si="67"/>
        <v>-1</v>
      </c>
      <c r="M423" s="57">
        <f t="shared" si="68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213</v>
      </c>
      <c r="C424" s="51" t="s">
        <v>214</v>
      </c>
      <c r="D424" s="56">
        <v>6113571.0599999996</v>
      </c>
      <c r="E424" s="56">
        <v>8372051.0599999996</v>
      </c>
      <c r="F424" s="56">
        <v>911629.36</v>
      </c>
      <c r="G424" s="56">
        <v>1269625.25</v>
      </c>
      <c r="H424" s="56">
        <v>1491876.7200000002</v>
      </c>
      <c r="I424" s="56">
        <f t="shared" si="64"/>
        <v>2761501.97</v>
      </c>
      <c r="J424" s="56">
        <f t="shared" si="65"/>
        <v>5610549.0899999999</v>
      </c>
      <c r="K424" s="57">
        <f t="shared" si="66"/>
        <v>0.6701522780727045</v>
      </c>
      <c r="L424" s="57">
        <f t="shared" si="67"/>
        <v>-0.89111039177059193</v>
      </c>
      <c r="M424" s="57">
        <f t="shared" si="68"/>
        <v>-0.54504867174090066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217</v>
      </c>
      <c r="C425" s="51" t="s">
        <v>218</v>
      </c>
      <c r="D425" s="56">
        <v>0</v>
      </c>
      <c r="E425" s="56">
        <v>10000</v>
      </c>
      <c r="F425" s="56">
        <v>0</v>
      </c>
      <c r="G425" s="56">
        <v>7790.63</v>
      </c>
      <c r="H425" s="56">
        <v>0</v>
      </c>
      <c r="I425" s="56">
        <f t="shared" si="64"/>
        <v>7790.63</v>
      </c>
      <c r="J425" s="56">
        <f t="shared" si="65"/>
        <v>2209.37</v>
      </c>
      <c r="K425" s="57">
        <f t="shared" si="66"/>
        <v>0.22093699999999999</v>
      </c>
      <c r="L425" s="57">
        <f t="shared" si="67"/>
        <v>-1</v>
      </c>
      <c r="M425" s="57">
        <f t="shared" si="68"/>
        <v>1.337189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277</v>
      </c>
      <c r="C426" s="51" t="s">
        <v>278</v>
      </c>
      <c r="D426" s="56">
        <v>22500500</v>
      </c>
      <c r="E426" s="56">
        <v>22500500</v>
      </c>
      <c r="F426" s="56">
        <v>1996571.38</v>
      </c>
      <c r="G426" s="56">
        <v>8292548.9699999997</v>
      </c>
      <c r="H426" s="56">
        <v>11902451.029999999</v>
      </c>
      <c r="I426" s="56">
        <f t="shared" si="64"/>
        <v>20195000</v>
      </c>
      <c r="J426" s="56">
        <f t="shared" si="65"/>
        <v>2305500</v>
      </c>
      <c r="K426" s="57">
        <f t="shared" si="66"/>
        <v>0.10246438968022933</v>
      </c>
      <c r="L426" s="57">
        <f t="shared" si="67"/>
        <v>-0.91126546610075332</v>
      </c>
      <c r="M426" s="57">
        <f t="shared" si="68"/>
        <v>0.10564862603053257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411</v>
      </c>
      <c r="C427" s="51" t="s">
        <v>412</v>
      </c>
      <c r="D427" s="56">
        <v>2500000</v>
      </c>
      <c r="E427" s="56">
        <v>2500000</v>
      </c>
      <c r="F427" s="56">
        <v>233634.61</v>
      </c>
      <c r="G427" s="56">
        <v>587492.43000000005</v>
      </c>
      <c r="H427" s="56">
        <v>1612507.57</v>
      </c>
      <c r="I427" s="56">
        <f t="shared" si="64"/>
        <v>2200000</v>
      </c>
      <c r="J427" s="56">
        <f t="shared" si="65"/>
        <v>300000</v>
      </c>
      <c r="K427" s="57">
        <f t="shared" si="66"/>
        <v>0.12</v>
      </c>
      <c r="L427" s="57">
        <f t="shared" si="67"/>
        <v>-0.9065461560000001</v>
      </c>
      <c r="M427" s="57">
        <f t="shared" si="68"/>
        <v>-0.29500908399999998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413</v>
      </c>
      <c r="C428" s="51" t="s">
        <v>414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64"/>
        <v>0</v>
      </c>
      <c r="J428" s="56">
        <f t="shared" si="65"/>
        <v>0</v>
      </c>
      <c r="K428" s="57" t="str">
        <f t="shared" si="66"/>
        <v>NA</v>
      </c>
      <c r="L428" s="57" t="str">
        <f t="shared" si="67"/>
        <v>NA</v>
      </c>
      <c r="M428" s="57" t="str">
        <f t="shared" si="68"/>
        <v>NA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225</v>
      </c>
      <c r="C429" s="51" t="s">
        <v>226</v>
      </c>
      <c r="D429" s="56">
        <v>9000</v>
      </c>
      <c r="E429" s="56">
        <v>9000</v>
      </c>
      <c r="F429" s="56">
        <v>0</v>
      </c>
      <c r="G429" s="56">
        <v>0</v>
      </c>
      <c r="H429" s="56">
        <v>0</v>
      </c>
      <c r="I429" s="56">
        <f t="shared" si="64"/>
        <v>0</v>
      </c>
      <c r="J429" s="56">
        <f t="shared" si="65"/>
        <v>9000</v>
      </c>
      <c r="K429" s="57">
        <f t="shared" si="66"/>
        <v>1</v>
      </c>
      <c r="L429" s="57">
        <f t="shared" si="67"/>
        <v>-1</v>
      </c>
      <c r="M429" s="57">
        <f t="shared" si="68"/>
        <v>-1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227</v>
      </c>
      <c r="C430" s="51" t="s">
        <v>228</v>
      </c>
      <c r="D430" s="56">
        <v>0</v>
      </c>
      <c r="E430" s="56">
        <v>88200</v>
      </c>
      <c r="F430" s="56">
        <v>88200</v>
      </c>
      <c r="G430" s="56">
        <v>351566.25</v>
      </c>
      <c r="H430" s="56">
        <v>100934.12</v>
      </c>
      <c r="I430" s="56">
        <f t="shared" si="64"/>
        <v>452500.37</v>
      </c>
      <c r="J430" s="56">
        <f t="shared" si="65"/>
        <v>-364300.37</v>
      </c>
      <c r="K430" s="57">
        <f t="shared" si="66"/>
        <v>-4.1303896825396826</v>
      </c>
      <c r="L430" s="57">
        <f t="shared" si="67"/>
        <v>0</v>
      </c>
      <c r="M430" s="57">
        <f t="shared" si="68"/>
        <v>10.958035714285714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229</v>
      </c>
      <c r="C431" s="51" t="s">
        <v>230</v>
      </c>
      <c r="D431" s="56">
        <v>0</v>
      </c>
      <c r="E431" s="56">
        <v>208489.86</v>
      </c>
      <c r="F431" s="56">
        <v>0</v>
      </c>
      <c r="G431" s="56">
        <v>270420.84999999998</v>
      </c>
      <c r="H431" s="56">
        <v>0</v>
      </c>
      <c r="I431" s="56">
        <f t="shared" si="64"/>
        <v>270420.84999999998</v>
      </c>
      <c r="J431" s="56">
        <f t="shared" si="65"/>
        <v>-61930.989999999991</v>
      </c>
      <c r="K431" s="57">
        <f t="shared" si="66"/>
        <v>-0.29704557334347098</v>
      </c>
      <c r="L431" s="57">
        <f t="shared" si="67"/>
        <v>-1</v>
      </c>
      <c r="M431" s="57">
        <f t="shared" si="68"/>
        <v>2.891136720030413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231</v>
      </c>
      <c r="C432" s="51" t="s">
        <v>232</v>
      </c>
      <c r="D432" s="56">
        <v>9616737.5500000007</v>
      </c>
      <c r="E432" s="56">
        <v>5610913.29</v>
      </c>
      <c r="F432" s="56">
        <v>1432270.81</v>
      </c>
      <c r="G432" s="56">
        <v>3336680.32</v>
      </c>
      <c r="H432" s="56">
        <v>303136</v>
      </c>
      <c r="I432" s="56">
        <f t="shared" si="64"/>
        <v>3639816.32</v>
      </c>
      <c r="J432" s="56">
        <f t="shared" si="65"/>
        <v>1971096.9700000002</v>
      </c>
      <c r="K432" s="57">
        <f t="shared" si="66"/>
        <v>0.35129699357731481</v>
      </c>
      <c r="L432" s="57">
        <f t="shared" si="67"/>
        <v>-0.74473481660237884</v>
      </c>
      <c r="M432" s="57">
        <f t="shared" si="68"/>
        <v>0.7840305922817068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415</v>
      </c>
      <c r="C433" s="51" t="s">
        <v>416</v>
      </c>
      <c r="D433" s="56">
        <v>750000</v>
      </c>
      <c r="E433" s="56">
        <v>750000</v>
      </c>
      <c r="F433" s="56">
        <v>0</v>
      </c>
      <c r="G433" s="56">
        <v>0</v>
      </c>
      <c r="H433" s="56">
        <v>0</v>
      </c>
      <c r="I433" s="56">
        <f t="shared" si="64"/>
        <v>0</v>
      </c>
      <c r="J433" s="56">
        <f t="shared" si="65"/>
        <v>750000</v>
      </c>
      <c r="K433" s="57">
        <f t="shared" si="66"/>
        <v>1</v>
      </c>
      <c r="L433" s="57">
        <f t="shared" si="67"/>
        <v>-1</v>
      </c>
      <c r="M433" s="57">
        <f t="shared" si="68"/>
        <v>-1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417</v>
      </c>
      <c r="C434" s="51" t="s">
        <v>418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64"/>
        <v>0</v>
      </c>
      <c r="J434" s="56">
        <f t="shared" si="65"/>
        <v>0</v>
      </c>
      <c r="K434" s="57" t="str">
        <f t="shared" si="66"/>
        <v>NA</v>
      </c>
      <c r="L434" s="57" t="str">
        <f t="shared" si="67"/>
        <v>NA</v>
      </c>
      <c r="M434" s="57" t="str">
        <f t="shared" si="68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233</v>
      </c>
      <c r="C435" s="51" t="s">
        <v>234</v>
      </c>
      <c r="D435" s="56">
        <v>2957126.25</v>
      </c>
      <c r="E435" s="56">
        <v>2580150.25</v>
      </c>
      <c r="F435" s="56">
        <v>0</v>
      </c>
      <c r="G435" s="56">
        <v>0</v>
      </c>
      <c r="H435" s="56">
        <v>29467</v>
      </c>
      <c r="I435" s="56">
        <f t="shared" si="64"/>
        <v>29467</v>
      </c>
      <c r="J435" s="56">
        <f t="shared" si="65"/>
        <v>2550683.25</v>
      </c>
      <c r="K435" s="57">
        <f t="shared" si="66"/>
        <v>0.98857934726863295</v>
      </c>
      <c r="L435" s="57">
        <f t="shared" si="67"/>
        <v>-1</v>
      </c>
      <c r="M435" s="57">
        <f t="shared" si="68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235</v>
      </c>
      <c r="C436" s="51" t="s">
        <v>236</v>
      </c>
      <c r="D436" s="56">
        <v>193185</v>
      </c>
      <c r="E436" s="56">
        <v>203185</v>
      </c>
      <c r="F436" s="56">
        <v>53.04</v>
      </c>
      <c r="G436" s="56">
        <v>11482.48</v>
      </c>
      <c r="H436" s="56">
        <v>41708.92</v>
      </c>
      <c r="I436" s="56">
        <f t="shared" si="64"/>
        <v>53191.399999999994</v>
      </c>
      <c r="J436" s="56">
        <f t="shared" si="65"/>
        <v>149993.60000000001</v>
      </c>
      <c r="K436" s="57">
        <f t="shared" si="66"/>
        <v>0.73821197430912722</v>
      </c>
      <c r="L436" s="57">
        <f t="shared" si="67"/>
        <v>-0.99973895710805416</v>
      </c>
      <c r="M436" s="57">
        <f t="shared" si="68"/>
        <v>-0.83046268179245519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237</v>
      </c>
      <c r="C437" s="51" t="s">
        <v>238</v>
      </c>
      <c r="D437" s="56">
        <v>538678.74</v>
      </c>
      <c r="E437" s="56">
        <v>330188.88</v>
      </c>
      <c r="F437" s="56">
        <v>0</v>
      </c>
      <c r="G437" s="56">
        <v>0</v>
      </c>
      <c r="H437" s="56">
        <v>0</v>
      </c>
      <c r="I437" s="56">
        <f t="shared" si="64"/>
        <v>0</v>
      </c>
      <c r="J437" s="56">
        <f t="shared" si="65"/>
        <v>330188.88</v>
      </c>
      <c r="K437" s="57">
        <f t="shared" si="66"/>
        <v>1</v>
      </c>
      <c r="L437" s="57">
        <f t="shared" si="67"/>
        <v>-1</v>
      </c>
      <c r="M437" s="57">
        <f t="shared" si="68"/>
        <v>-1</v>
      </c>
      <c r="R437" s="53"/>
      <c r="S437" s="53"/>
      <c r="T437" s="53"/>
      <c r="U437" s="53"/>
      <c r="V437" s="53"/>
    </row>
    <row r="438" spans="1:22" s="51" customFormat="1" x14ac:dyDescent="0.2">
      <c r="A438" s="63" t="s">
        <v>419</v>
      </c>
      <c r="B438" s="74"/>
      <c r="C438" s="63"/>
      <c r="D438" s="64">
        <v>261530763.46000004</v>
      </c>
      <c r="E438" s="64">
        <v>259309287.24000001</v>
      </c>
      <c r="F438" s="64">
        <v>18101888.419999998</v>
      </c>
      <c r="G438" s="64">
        <v>67133452.710000008</v>
      </c>
      <c r="H438" s="64">
        <v>37558467.939999998</v>
      </c>
      <c r="I438" s="64">
        <f t="shared" si="64"/>
        <v>104691920.65000001</v>
      </c>
      <c r="J438" s="64">
        <f t="shared" si="65"/>
        <v>154617366.59</v>
      </c>
      <c r="K438" s="65">
        <f t="shared" si="66"/>
        <v>0.59626621258225943</v>
      </c>
      <c r="L438" s="65">
        <f t="shared" si="67"/>
        <v>-0.93019190090462889</v>
      </c>
      <c r="M438" s="65">
        <f t="shared" si="68"/>
        <v>-0.22331991933788006</v>
      </c>
      <c r="R438" s="53"/>
      <c r="S438" s="53"/>
      <c r="T438" s="53"/>
      <c r="U438" s="53"/>
      <c r="V438" s="53"/>
    </row>
    <row r="439" spans="1:22" s="51" customFormat="1" x14ac:dyDescent="0.2">
      <c r="A439" s="51" t="s">
        <v>420</v>
      </c>
      <c r="B439" s="66" t="s">
        <v>421</v>
      </c>
      <c r="C439" s="51" t="s">
        <v>422</v>
      </c>
      <c r="D439" s="56">
        <v>0</v>
      </c>
      <c r="E439" s="56">
        <v>0</v>
      </c>
      <c r="F439" s="56">
        <v>138729.41</v>
      </c>
      <c r="G439" s="56">
        <v>177079.6</v>
      </c>
      <c r="H439" s="56">
        <v>0</v>
      </c>
      <c r="I439" s="56">
        <f t="shared" si="64"/>
        <v>177079.6</v>
      </c>
      <c r="J439" s="56">
        <f t="shared" si="65"/>
        <v>-177079.6</v>
      </c>
      <c r="K439" s="57" t="str">
        <f t="shared" si="66"/>
        <v>NA</v>
      </c>
      <c r="L439" s="57" t="str">
        <f t="shared" si="67"/>
        <v>NA</v>
      </c>
      <c r="M439" s="57" t="str">
        <f t="shared" si="68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147</v>
      </c>
      <c r="C440" s="51" t="s">
        <v>148</v>
      </c>
      <c r="D440" s="56">
        <v>0</v>
      </c>
      <c r="E440" s="56">
        <v>0</v>
      </c>
      <c r="F440" s="56">
        <v>7170</v>
      </c>
      <c r="G440" s="56">
        <v>7849.79</v>
      </c>
      <c r="H440" s="56">
        <v>0</v>
      </c>
      <c r="I440" s="56">
        <f t="shared" si="64"/>
        <v>7849.79</v>
      </c>
      <c r="J440" s="56">
        <f t="shared" si="65"/>
        <v>-7849.79</v>
      </c>
      <c r="K440" s="57" t="str">
        <f t="shared" si="66"/>
        <v>NA</v>
      </c>
      <c r="L440" s="57" t="str">
        <f t="shared" si="67"/>
        <v>NA</v>
      </c>
      <c r="M440" s="57" t="str">
        <f t="shared" si="68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149</v>
      </c>
      <c r="C441" s="51" t="s">
        <v>150</v>
      </c>
      <c r="D441" s="56">
        <v>0</v>
      </c>
      <c r="E441" s="56">
        <v>0</v>
      </c>
      <c r="F441" s="56">
        <v>2414.5500000000002</v>
      </c>
      <c r="G441" s="56">
        <v>3253.5</v>
      </c>
      <c r="H441" s="56">
        <v>0</v>
      </c>
      <c r="I441" s="56">
        <f t="shared" si="64"/>
        <v>3253.5</v>
      </c>
      <c r="J441" s="56">
        <f t="shared" si="65"/>
        <v>-3253.5</v>
      </c>
      <c r="K441" s="57" t="str">
        <f t="shared" si="66"/>
        <v>NA</v>
      </c>
      <c r="L441" s="57" t="str">
        <f t="shared" si="67"/>
        <v>NA</v>
      </c>
      <c r="M441" s="57" t="str">
        <f t="shared" si="68"/>
        <v>NA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151</v>
      </c>
      <c r="C442" s="51" t="s">
        <v>152</v>
      </c>
      <c r="D442" s="56">
        <v>0</v>
      </c>
      <c r="E442" s="56">
        <v>0</v>
      </c>
      <c r="F442" s="56">
        <v>28107.03</v>
      </c>
      <c r="G442" s="56">
        <v>34206.06</v>
      </c>
      <c r="H442" s="56">
        <v>0</v>
      </c>
      <c r="I442" s="56">
        <f t="shared" si="64"/>
        <v>34206.06</v>
      </c>
      <c r="J442" s="56">
        <f t="shared" si="65"/>
        <v>-34206.06</v>
      </c>
      <c r="K442" s="57" t="str">
        <f t="shared" si="66"/>
        <v>NA</v>
      </c>
      <c r="L442" s="57" t="str">
        <f t="shared" si="67"/>
        <v>NA</v>
      </c>
      <c r="M442" s="57" t="str">
        <f t="shared" si="68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165</v>
      </c>
      <c r="C443" s="51" t="s">
        <v>166</v>
      </c>
      <c r="D443" s="56">
        <v>0</v>
      </c>
      <c r="E443" s="56">
        <v>0</v>
      </c>
      <c r="F443" s="56">
        <v>1150.23</v>
      </c>
      <c r="G443" s="56">
        <v>1247.75</v>
      </c>
      <c r="H443" s="56">
        <v>0</v>
      </c>
      <c r="I443" s="56">
        <f t="shared" si="64"/>
        <v>1247.75</v>
      </c>
      <c r="J443" s="56">
        <f t="shared" si="65"/>
        <v>-1247.75</v>
      </c>
      <c r="K443" s="57" t="str">
        <f t="shared" si="66"/>
        <v>NA</v>
      </c>
      <c r="L443" s="57" t="str">
        <f t="shared" si="67"/>
        <v>NA</v>
      </c>
      <c r="M443" s="57" t="str">
        <f t="shared" si="68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167</v>
      </c>
      <c r="C444" s="51" t="s">
        <v>168</v>
      </c>
      <c r="D444" s="56">
        <v>0</v>
      </c>
      <c r="E444" s="56">
        <v>0</v>
      </c>
      <c r="F444" s="56">
        <v>699.73</v>
      </c>
      <c r="G444" s="56">
        <v>858.62</v>
      </c>
      <c r="H444" s="56">
        <v>0</v>
      </c>
      <c r="I444" s="56">
        <f t="shared" si="64"/>
        <v>858.62</v>
      </c>
      <c r="J444" s="56">
        <f t="shared" si="65"/>
        <v>-858.62</v>
      </c>
      <c r="K444" s="57" t="str">
        <f t="shared" si="66"/>
        <v>NA</v>
      </c>
      <c r="L444" s="57" t="str">
        <f t="shared" si="67"/>
        <v>NA</v>
      </c>
      <c r="M444" s="57" t="str">
        <f t="shared" si="68"/>
        <v>NA</v>
      </c>
      <c r="R444" s="53"/>
      <c r="S444" s="53"/>
      <c r="T444" s="53"/>
      <c r="U444" s="53"/>
      <c r="V444" s="53"/>
    </row>
    <row r="445" spans="1:22" s="51" customFormat="1" x14ac:dyDescent="0.2">
      <c r="A445" s="63" t="s">
        <v>423</v>
      </c>
      <c r="B445" s="74"/>
      <c r="C445" s="63"/>
      <c r="D445" s="64">
        <v>0</v>
      </c>
      <c r="E445" s="64">
        <v>0</v>
      </c>
      <c r="F445" s="64">
        <v>178270.95</v>
      </c>
      <c r="G445" s="64">
        <v>224495.32</v>
      </c>
      <c r="H445" s="64">
        <v>0</v>
      </c>
      <c r="I445" s="64">
        <f t="shared" si="64"/>
        <v>224495.32</v>
      </c>
      <c r="J445" s="64">
        <f t="shared" si="65"/>
        <v>-224495.32</v>
      </c>
      <c r="K445" s="65" t="str">
        <f t="shared" si="66"/>
        <v>NA</v>
      </c>
      <c r="L445" s="65" t="str">
        <f t="shared" si="67"/>
        <v>NA</v>
      </c>
      <c r="M445" s="65" t="str">
        <f t="shared" si="68"/>
        <v>NA</v>
      </c>
      <c r="R445" s="53"/>
      <c r="S445" s="53"/>
      <c r="T445" s="53"/>
      <c r="U445" s="53"/>
      <c r="V445" s="53"/>
    </row>
    <row r="446" spans="1:22" s="51" customFormat="1" x14ac:dyDescent="0.2">
      <c r="A446" s="51" t="s">
        <v>424</v>
      </c>
      <c r="B446" s="66" t="s">
        <v>106</v>
      </c>
      <c r="C446" s="51" t="s">
        <v>107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64"/>
        <v>0</v>
      </c>
      <c r="J446" s="56">
        <f t="shared" si="65"/>
        <v>0</v>
      </c>
      <c r="K446" s="57" t="str">
        <f t="shared" si="66"/>
        <v>NA</v>
      </c>
      <c r="L446" s="57" t="str">
        <f t="shared" si="67"/>
        <v>NA</v>
      </c>
      <c r="M446" s="57" t="str">
        <f t="shared" si="68"/>
        <v>NA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113</v>
      </c>
      <c r="C447" s="51" t="s">
        <v>114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64"/>
        <v>0</v>
      </c>
      <c r="J447" s="56">
        <f t="shared" si="65"/>
        <v>0</v>
      </c>
      <c r="K447" s="57" t="str">
        <f t="shared" si="66"/>
        <v>NA</v>
      </c>
      <c r="L447" s="57" t="str">
        <f t="shared" si="67"/>
        <v>NA</v>
      </c>
      <c r="M447" s="57" t="str">
        <f t="shared" si="68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123</v>
      </c>
      <c r="C448" s="51" t="s">
        <v>124</v>
      </c>
      <c r="D448" s="56">
        <v>150747</v>
      </c>
      <c r="E448" s="56">
        <v>150747</v>
      </c>
      <c r="F448" s="56">
        <v>0</v>
      </c>
      <c r="G448" s="56">
        <v>0</v>
      </c>
      <c r="H448" s="56">
        <v>0</v>
      </c>
      <c r="I448" s="56">
        <f t="shared" si="64"/>
        <v>0</v>
      </c>
      <c r="J448" s="56">
        <f t="shared" si="65"/>
        <v>150747</v>
      </c>
      <c r="K448" s="57">
        <f t="shared" si="66"/>
        <v>1</v>
      </c>
      <c r="L448" s="57">
        <f t="shared" si="67"/>
        <v>-1</v>
      </c>
      <c r="M448" s="57">
        <f t="shared" si="68"/>
        <v>-1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269</v>
      </c>
      <c r="C449" s="51" t="s">
        <v>270</v>
      </c>
      <c r="D449" s="56">
        <v>22028385.77</v>
      </c>
      <c r="E449" s="56">
        <v>21928385.77</v>
      </c>
      <c r="F449" s="56">
        <v>2117032.9900000002</v>
      </c>
      <c r="G449" s="56">
        <v>5847429.5299999993</v>
      </c>
      <c r="H449" s="56">
        <v>66635.199999999997</v>
      </c>
      <c r="I449" s="56">
        <f t="shared" si="64"/>
        <v>5914064.7299999995</v>
      </c>
      <c r="J449" s="56">
        <f t="shared" si="65"/>
        <v>16014321.039999999</v>
      </c>
      <c r="K449" s="57">
        <f t="shared" si="66"/>
        <v>0.73030095365747483</v>
      </c>
      <c r="L449" s="57">
        <f t="shared" si="67"/>
        <v>-0.90345696157460487</v>
      </c>
      <c r="M449" s="57">
        <f t="shared" si="68"/>
        <v>-0.2000191544423017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339</v>
      </c>
      <c r="C450" s="51" t="s">
        <v>340</v>
      </c>
      <c r="D450" s="56">
        <v>7684719.2799999993</v>
      </c>
      <c r="E450" s="56">
        <v>7684719.2799999993</v>
      </c>
      <c r="F450" s="56">
        <v>653891.78999999992</v>
      </c>
      <c r="G450" s="56">
        <v>2879696.1599999997</v>
      </c>
      <c r="H450" s="56">
        <v>0</v>
      </c>
      <c r="I450" s="56">
        <f t="shared" si="64"/>
        <v>2879696.1599999997</v>
      </c>
      <c r="J450" s="56">
        <f t="shared" si="65"/>
        <v>4805023.1199999992</v>
      </c>
      <c r="K450" s="57">
        <f t="shared" si="66"/>
        <v>0.62526983028585004</v>
      </c>
      <c r="L450" s="57">
        <f t="shared" si="67"/>
        <v>-0.91491012668454952</v>
      </c>
      <c r="M450" s="57">
        <f t="shared" si="68"/>
        <v>0.12419050914244967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137</v>
      </c>
      <c r="C451" s="51" t="s">
        <v>138</v>
      </c>
      <c r="D451" s="56">
        <v>1534908.8</v>
      </c>
      <c r="E451" s="56">
        <v>1534908.8</v>
      </c>
      <c r="F451" s="56">
        <v>164384.41999999998</v>
      </c>
      <c r="G451" s="56">
        <v>631258.24</v>
      </c>
      <c r="H451" s="56">
        <v>0</v>
      </c>
      <c r="I451" s="56">
        <f t="shared" si="49"/>
        <v>631258.24</v>
      </c>
      <c r="J451" s="56">
        <f t="shared" si="50"/>
        <v>903650.56</v>
      </c>
      <c r="K451" s="57">
        <f t="shared" si="51"/>
        <v>0.58873241198434723</v>
      </c>
      <c r="L451" s="57">
        <f t="shared" si="52"/>
        <v>-0.89290280960015345</v>
      </c>
      <c r="M451" s="57">
        <f t="shared" si="53"/>
        <v>0.23380276404695835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139</v>
      </c>
      <c r="C452" s="51" t="s">
        <v>140</v>
      </c>
      <c r="D452" s="56">
        <v>139939</v>
      </c>
      <c r="E452" s="56">
        <v>139939</v>
      </c>
      <c r="F452" s="56">
        <v>17572.34</v>
      </c>
      <c r="G452" s="56">
        <v>75918.649999999994</v>
      </c>
      <c r="H452" s="56">
        <v>0</v>
      </c>
      <c r="I452" s="56">
        <f t="shared" si="49"/>
        <v>75918.649999999994</v>
      </c>
      <c r="J452" s="56">
        <f t="shared" si="50"/>
        <v>64020.350000000006</v>
      </c>
      <c r="K452" s="57">
        <f t="shared" si="51"/>
        <v>0.45748754814597792</v>
      </c>
      <c r="L452" s="57">
        <f t="shared" si="52"/>
        <v>-0.8744285724494244</v>
      </c>
      <c r="M452" s="57">
        <f t="shared" si="53"/>
        <v>0.62753735556206613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141</v>
      </c>
      <c r="C453" s="51" t="s">
        <v>142</v>
      </c>
      <c r="D453" s="56">
        <v>2627948</v>
      </c>
      <c r="E453" s="56">
        <v>2627948</v>
      </c>
      <c r="F453" s="56">
        <v>1256063.46</v>
      </c>
      <c r="G453" s="56">
        <v>2489688.1800000002</v>
      </c>
      <c r="H453" s="56">
        <v>0</v>
      </c>
      <c r="I453" s="56">
        <f t="shared" si="49"/>
        <v>2489688.1800000002</v>
      </c>
      <c r="J453" s="56">
        <f t="shared" si="50"/>
        <v>138259.81999999983</v>
      </c>
      <c r="K453" s="57">
        <f t="shared" si="51"/>
        <v>5.2611322598468402E-2</v>
      </c>
      <c r="L453" s="57">
        <f t="shared" si="52"/>
        <v>-0.52203641015727864</v>
      </c>
      <c r="M453" s="57">
        <f t="shared" si="53"/>
        <v>1.842166032204595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143</v>
      </c>
      <c r="C454" s="51" t="s">
        <v>144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49"/>
        <v>0</v>
      </c>
      <c r="J454" s="56">
        <f t="shared" si="50"/>
        <v>0</v>
      </c>
      <c r="K454" s="57" t="str">
        <f t="shared" si="51"/>
        <v>NA</v>
      </c>
      <c r="L454" s="57" t="str">
        <f t="shared" si="52"/>
        <v>NA</v>
      </c>
      <c r="M454" s="57" t="str">
        <f t="shared" si="53"/>
        <v>NA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147</v>
      </c>
      <c r="C455" s="51" t="s">
        <v>148</v>
      </c>
      <c r="D455" s="56">
        <v>14481875</v>
      </c>
      <c r="E455" s="56">
        <v>14481875</v>
      </c>
      <c r="F455" s="56">
        <v>574039.73</v>
      </c>
      <c r="G455" s="56">
        <v>1365599.74</v>
      </c>
      <c r="H455" s="56">
        <v>0</v>
      </c>
      <c r="I455" s="56">
        <f t="shared" si="49"/>
        <v>1365599.74</v>
      </c>
      <c r="J455" s="56">
        <f t="shared" si="50"/>
        <v>13116275.26</v>
      </c>
      <c r="K455" s="57">
        <f t="shared" si="51"/>
        <v>0.90570283613137115</v>
      </c>
      <c r="L455" s="57">
        <f t="shared" si="52"/>
        <v>-0.96036150498467909</v>
      </c>
      <c r="M455" s="57">
        <f t="shared" si="53"/>
        <v>-0.71710850839411333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149</v>
      </c>
      <c r="C456" s="51" t="s">
        <v>150</v>
      </c>
      <c r="D456" s="56">
        <v>0</v>
      </c>
      <c r="E456" s="56">
        <v>0</v>
      </c>
      <c r="F456" s="56">
        <v>63473.30999999999</v>
      </c>
      <c r="G456" s="56">
        <v>186203.18</v>
      </c>
      <c r="H456" s="56">
        <v>0</v>
      </c>
      <c r="I456" s="56">
        <f t="shared" si="49"/>
        <v>186203.18</v>
      </c>
      <c r="J456" s="56">
        <f t="shared" si="50"/>
        <v>-186203.18</v>
      </c>
      <c r="K456" s="57" t="str">
        <f t="shared" si="51"/>
        <v>NA</v>
      </c>
      <c r="L456" s="57" t="str">
        <f t="shared" si="52"/>
        <v>NA</v>
      </c>
      <c r="M456" s="57" t="str">
        <f t="shared" si="53"/>
        <v>NA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151</v>
      </c>
      <c r="C457" s="51" t="s">
        <v>152</v>
      </c>
      <c r="D457" s="56">
        <v>6489584.9799999995</v>
      </c>
      <c r="E457" s="56">
        <v>6489584.9799999995</v>
      </c>
      <c r="F457" s="56">
        <v>134852.21</v>
      </c>
      <c r="G457" s="56">
        <v>528892.7300000001</v>
      </c>
      <c r="H457" s="56">
        <v>0</v>
      </c>
      <c r="I457" s="56">
        <f t="shared" si="49"/>
        <v>528892.7300000001</v>
      </c>
      <c r="J457" s="56">
        <f t="shared" si="50"/>
        <v>5960692.2499999991</v>
      </c>
      <c r="K457" s="57">
        <f t="shared" si="51"/>
        <v>0.91850130144994258</v>
      </c>
      <c r="L457" s="57">
        <f t="shared" si="52"/>
        <v>-0.97922021047330521</v>
      </c>
      <c r="M457" s="57">
        <f t="shared" si="53"/>
        <v>-0.75550390434982795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155</v>
      </c>
      <c r="C458" s="51" t="s">
        <v>156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49"/>
        <v>0</v>
      </c>
      <c r="J458" s="56">
        <f t="shared" si="50"/>
        <v>0</v>
      </c>
      <c r="K458" s="57" t="str">
        <f t="shared" si="51"/>
        <v>NA</v>
      </c>
      <c r="L458" s="57" t="str">
        <f t="shared" si="52"/>
        <v>NA</v>
      </c>
      <c r="M458" s="57" t="str">
        <f t="shared" si="53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295</v>
      </c>
      <c r="C459" s="51" t="s">
        <v>296</v>
      </c>
      <c r="D459" s="56">
        <v>700000</v>
      </c>
      <c r="E459" s="56">
        <v>700000</v>
      </c>
      <c r="F459" s="56">
        <v>0</v>
      </c>
      <c r="G459" s="56">
        <v>0</v>
      </c>
      <c r="H459" s="56">
        <v>0</v>
      </c>
      <c r="I459" s="56">
        <f t="shared" si="49"/>
        <v>0</v>
      </c>
      <c r="J459" s="56">
        <f t="shared" si="50"/>
        <v>700000</v>
      </c>
      <c r="K459" s="57">
        <f t="shared" si="51"/>
        <v>1</v>
      </c>
      <c r="L459" s="57">
        <f t="shared" si="52"/>
        <v>-1</v>
      </c>
      <c r="M459" s="57">
        <f t="shared" si="53"/>
        <v>-1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165</v>
      </c>
      <c r="C460" s="51" t="s">
        <v>166</v>
      </c>
      <c r="D460" s="56">
        <v>0</v>
      </c>
      <c r="E460" s="56">
        <v>0</v>
      </c>
      <c r="F460" s="56">
        <v>136310.25</v>
      </c>
      <c r="G460" s="56">
        <v>285602.81</v>
      </c>
      <c r="H460" s="56">
        <v>0</v>
      </c>
      <c r="I460" s="56">
        <f t="shared" si="49"/>
        <v>285602.81</v>
      </c>
      <c r="J460" s="56">
        <f t="shared" si="50"/>
        <v>-285602.81</v>
      </c>
      <c r="K460" s="57" t="str">
        <f t="shared" si="51"/>
        <v>NA</v>
      </c>
      <c r="L460" s="57" t="str">
        <f t="shared" si="52"/>
        <v>NA</v>
      </c>
      <c r="M460" s="57" t="str">
        <f t="shared" si="53"/>
        <v>NA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167</v>
      </c>
      <c r="C461" s="51" t="s">
        <v>168</v>
      </c>
      <c r="D461" s="56">
        <v>830098.71000000008</v>
      </c>
      <c r="E461" s="56">
        <v>830098.71000000008</v>
      </c>
      <c r="F461" s="56">
        <v>38274.01</v>
      </c>
      <c r="G461" s="56">
        <v>105462.11</v>
      </c>
      <c r="H461" s="56">
        <v>0</v>
      </c>
      <c r="I461" s="56">
        <f t="shared" si="49"/>
        <v>105462.11</v>
      </c>
      <c r="J461" s="56">
        <f t="shared" si="50"/>
        <v>724636.60000000009</v>
      </c>
      <c r="K461" s="57">
        <f t="shared" si="51"/>
        <v>0.87295232635646436</v>
      </c>
      <c r="L461" s="57">
        <f t="shared" si="52"/>
        <v>-0.95389221843267291</v>
      </c>
      <c r="M461" s="57">
        <f t="shared" si="53"/>
        <v>-0.61885697906939285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169</v>
      </c>
      <c r="C462" s="51" t="s">
        <v>170</v>
      </c>
      <c r="D462" s="56">
        <v>1593000</v>
      </c>
      <c r="E462" s="56">
        <v>1593000</v>
      </c>
      <c r="F462" s="56">
        <v>20493</v>
      </c>
      <c r="G462" s="56">
        <v>60513</v>
      </c>
      <c r="H462" s="56">
        <v>56915</v>
      </c>
      <c r="I462" s="56">
        <f t="shared" si="49"/>
        <v>117428</v>
      </c>
      <c r="J462" s="56">
        <f t="shared" si="50"/>
        <v>1475572</v>
      </c>
      <c r="K462" s="57">
        <f t="shared" si="51"/>
        <v>0.92628499686126808</v>
      </c>
      <c r="L462" s="57">
        <f t="shared" si="52"/>
        <v>-0.98713559322033895</v>
      </c>
      <c r="M462" s="57">
        <f t="shared" si="53"/>
        <v>-0.88603954802259888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171</v>
      </c>
      <c r="C463" s="51" t="s">
        <v>172</v>
      </c>
      <c r="D463" s="56">
        <v>36000</v>
      </c>
      <c r="E463" s="56">
        <v>36000</v>
      </c>
      <c r="F463" s="56">
        <v>0</v>
      </c>
      <c r="G463" s="56">
        <v>0</v>
      </c>
      <c r="H463" s="56">
        <v>0</v>
      </c>
      <c r="I463" s="56">
        <f t="shared" si="49"/>
        <v>0</v>
      </c>
      <c r="J463" s="56">
        <f t="shared" si="50"/>
        <v>36000</v>
      </c>
      <c r="K463" s="57">
        <f t="shared" si="51"/>
        <v>1</v>
      </c>
      <c r="L463" s="57">
        <f t="shared" si="52"/>
        <v>-1</v>
      </c>
      <c r="M463" s="57">
        <f t="shared" si="53"/>
        <v>-1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299</v>
      </c>
      <c r="C464" s="51" t="s">
        <v>300</v>
      </c>
      <c r="D464" s="56">
        <v>25000</v>
      </c>
      <c r="E464" s="56">
        <v>25000</v>
      </c>
      <c r="F464" s="56">
        <v>0</v>
      </c>
      <c r="G464" s="56">
        <v>0</v>
      </c>
      <c r="H464" s="56">
        <v>0</v>
      </c>
      <c r="I464" s="56">
        <f t="shared" si="49"/>
        <v>0</v>
      </c>
      <c r="J464" s="56">
        <f t="shared" si="50"/>
        <v>25000</v>
      </c>
      <c r="K464" s="57">
        <f t="shared" si="51"/>
        <v>1</v>
      </c>
      <c r="L464" s="57">
        <f t="shared" si="52"/>
        <v>-1</v>
      </c>
      <c r="M464" s="57">
        <f t="shared" si="53"/>
        <v>-1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179</v>
      </c>
      <c r="C465" s="51" t="s">
        <v>180</v>
      </c>
      <c r="D465" s="56">
        <v>2766000</v>
      </c>
      <c r="E465" s="56">
        <v>2766000</v>
      </c>
      <c r="F465" s="56">
        <v>-12125.16</v>
      </c>
      <c r="G465" s="56">
        <v>-20515.689999999999</v>
      </c>
      <c r="H465" s="56">
        <v>0</v>
      </c>
      <c r="I465" s="56">
        <f t="shared" si="49"/>
        <v>-20515.689999999999</v>
      </c>
      <c r="J465" s="56">
        <f t="shared" si="50"/>
        <v>2786515.69</v>
      </c>
      <c r="K465" s="57">
        <f t="shared" si="51"/>
        <v>1.0074170968908172</v>
      </c>
      <c r="L465" s="57">
        <f t="shared" si="52"/>
        <v>-1.004383644251627</v>
      </c>
      <c r="M465" s="57">
        <f t="shared" si="53"/>
        <v>-1.0222512906724512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183</v>
      </c>
      <c r="C466" s="51" t="s">
        <v>184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49"/>
        <v>0</v>
      </c>
      <c r="J466" s="56">
        <f t="shared" si="50"/>
        <v>0</v>
      </c>
      <c r="K466" s="57" t="str">
        <f t="shared" si="51"/>
        <v>NA</v>
      </c>
      <c r="L466" s="57" t="str">
        <f t="shared" si="52"/>
        <v>NA</v>
      </c>
      <c r="M466" s="57" t="str">
        <f t="shared" si="53"/>
        <v>NA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259</v>
      </c>
      <c r="C467" s="51" t="s">
        <v>260</v>
      </c>
      <c r="D467" s="56">
        <v>1478000</v>
      </c>
      <c r="E467" s="56">
        <v>1594132</v>
      </c>
      <c r="F467" s="56">
        <v>84325.5</v>
      </c>
      <c r="G467" s="56">
        <v>115785.75</v>
      </c>
      <c r="H467" s="56">
        <v>414453.25</v>
      </c>
      <c r="I467" s="56">
        <f t="shared" si="49"/>
        <v>530239</v>
      </c>
      <c r="J467" s="56">
        <f t="shared" si="50"/>
        <v>1063893</v>
      </c>
      <c r="K467" s="57">
        <f t="shared" si="51"/>
        <v>0.66738074387817325</v>
      </c>
      <c r="L467" s="57">
        <f t="shared" si="52"/>
        <v>-0.94710256114299196</v>
      </c>
      <c r="M467" s="57">
        <f t="shared" si="53"/>
        <v>-0.78210257996201071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187</v>
      </c>
      <c r="C468" s="51" t="s">
        <v>188</v>
      </c>
      <c r="D468" s="56">
        <v>315600</v>
      </c>
      <c r="E468" s="56">
        <v>315600</v>
      </c>
      <c r="F468" s="56">
        <v>545.07999999999993</v>
      </c>
      <c r="G468" s="56">
        <v>1089.6199999999999</v>
      </c>
      <c r="H468" s="56">
        <v>4002.55</v>
      </c>
      <c r="I468" s="56">
        <f t="shared" si="49"/>
        <v>5092.17</v>
      </c>
      <c r="J468" s="56">
        <f t="shared" si="50"/>
        <v>310507.83</v>
      </c>
      <c r="K468" s="57">
        <f t="shared" si="51"/>
        <v>0.98386511406844113</v>
      </c>
      <c r="L468" s="57">
        <f t="shared" si="52"/>
        <v>-0.99827287705956902</v>
      </c>
      <c r="M468" s="57">
        <f t="shared" si="53"/>
        <v>-0.9896423954372624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189</v>
      </c>
      <c r="C469" s="51" t="s">
        <v>190</v>
      </c>
      <c r="D469" s="56">
        <v>81350</v>
      </c>
      <c r="E469" s="56">
        <v>88250</v>
      </c>
      <c r="F469" s="56">
        <v>0</v>
      </c>
      <c r="G469" s="56">
        <v>8875</v>
      </c>
      <c r="H469" s="56">
        <v>0</v>
      </c>
      <c r="I469" s="56">
        <f t="shared" si="49"/>
        <v>8875</v>
      </c>
      <c r="J469" s="56">
        <f t="shared" si="50"/>
        <v>79375</v>
      </c>
      <c r="K469" s="57">
        <f t="shared" si="51"/>
        <v>0.89943342776203961</v>
      </c>
      <c r="L469" s="57">
        <f t="shared" si="52"/>
        <v>-1</v>
      </c>
      <c r="M469" s="57">
        <f t="shared" si="53"/>
        <v>-0.69830028328611904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197</v>
      </c>
      <c r="C470" s="51" t="s">
        <v>198</v>
      </c>
      <c r="D470" s="56">
        <v>142200</v>
      </c>
      <c r="E470" s="56">
        <v>132200</v>
      </c>
      <c r="F470" s="56">
        <v>3789.0699999999997</v>
      </c>
      <c r="G470" s="56">
        <v>10311.730000000001</v>
      </c>
      <c r="H470" s="56">
        <v>0</v>
      </c>
      <c r="I470" s="56">
        <f t="shared" si="49"/>
        <v>10311.730000000001</v>
      </c>
      <c r="J470" s="56">
        <f t="shared" si="50"/>
        <v>121888.27</v>
      </c>
      <c r="K470" s="57">
        <f t="shared" si="51"/>
        <v>0.92199901664145234</v>
      </c>
      <c r="L470" s="57">
        <f t="shared" si="52"/>
        <v>-0.97133835098335852</v>
      </c>
      <c r="M470" s="57">
        <f t="shared" si="53"/>
        <v>-0.76599704992435691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203</v>
      </c>
      <c r="C471" s="51" t="s">
        <v>204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49"/>
        <v>0</v>
      </c>
      <c r="J471" s="56">
        <f t="shared" si="50"/>
        <v>0</v>
      </c>
      <c r="K471" s="57" t="str">
        <f t="shared" si="51"/>
        <v>NA</v>
      </c>
      <c r="L471" s="57" t="str">
        <f t="shared" si="52"/>
        <v>NA</v>
      </c>
      <c r="M471" s="57" t="str">
        <f t="shared" si="53"/>
        <v>NA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205</v>
      </c>
      <c r="C472" s="51" t="s">
        <v>206</v>
      </c>
      <c r="D472" s="56">
        <v>557224.19999999995</v>
      </c>
      <c r="E472" s="56">
        <v>557224.19999999995</v>
      </c>
      <c r="F472" s="56">
        <v>25401.7</v>
      </c>
      <c r="G472" s="56">
        <v>77365.61</v>
      </c>
      <c r="H472" s="56">
        <v>328269.93</v>
      </c>
      <c r="I472" s="56">
        <f t="shared" si="49"/>
        <v>405635.54</v>
      </c>
      <c r="J472" s="56">
        <f t="shared" si="50"/>
        <v>151588.65999999997</v>
      </c>
      <c r="K472" s="57">
        <f t="shared" si="51"/>
        <v>0.27204249205257058</v>
      </c>
      <c r="L472" s="57">
        <f t="shared" si="52"/>
        <v>-0.95441386070454237</v>
      </c>
      <c r="M472" s="57">
        <f t="shared" si="53"/>
        <v>-0.58347675854709824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209</v>
      </c>
      <c r="C473" s="51" t="s">
        <v>210</v>
      </c>
      <c r="D473" s="56">
        <v>0</v>
      </c>
      <c r="E473" s="56">
        <v>8000</v>
      </c>
      <c r="F473" s="56">
        <v>274</v>
      </c>
      <c r="G473" s="56">
        <v>274</v>
      </c>
      <c r="H473" s="56">
        <v>0</v>
      </c>
      <c r="I473" s="56">
        <f t="shared" si="49"/>
        <v>274</v>
      </c>
      <c r="J473" s="56">
        <f t="shared" si="50"/>
        <v>7726</v>
      </c>
      <c r="K473" s="57">
        <f t="shared" si="51"/>
        <v>0.96575</v>
      </c>
      <c r="L473" s="57">
        <f t="shared" si="52"/>
        <v>-0.96575</v>
      </c>
      <c r="M473" s="57">
        <f t="shared" si="53"/>
        <v>-0.89724999999999999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211</v>
      </c>
      <c r="C474" s="51" t="s">
        <v>212</v>
      </c>
      <c r="D474" s="56">
        <v>950000</v>
      </c>
      <c r="E474" s="56">
        <v>935100</v>
      </c>
      <c r="F474" s="56">
        <v>0</v>
      </c>
      <c r="G474" s="56">
        <v>13252.8</v>
      </c>
      <c r="H474" s="56">
        <v>0</v>
      </c>
      <c r="I474" s="56">
        <f t="shared" si="49"/>
        <v>13252.8</v>
      </c>
      <c r="J474" s="56">
        <f t="shared" si="50"/>
        <v>921847.2</v>
      </c>
      <c r="K474" s="57">
        <f t="shared" si="51"/>
        <v>0.98582739813923637</v>
      </c>
      <c r="L474" s="57">
        <f t="shared" si="52"/>
        <v>-1</v>
      </c>
      <c r="M474" s="57">
        <f t="shared" si="53"/>
        <v>-0.95748219441770932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213</v>
      </c>
      <c r="C475" s="51" t="s">
        <v>214</v>
      </c>
      <c r="D475" s="56">
        <v>6557122</v>
      </c>
      <c r="E475" s="56">
        <v>6557122</v>
      </c>
      <c r="F475" s="56">
        <v>410294.58</v>
      </c>
      <c r="G475" s="56">
        <v>2577067.85</v>
      </c>
      <c r="H475" s="56">
        <v>3544573.92</v>
      </c>
      <c r="I475" s="56">
        <f t="shared" si="49"/>
        <v>6121641.7699999996</v>
      </c>
      <c r="J475" s="56">
        <f t="shared" si="50"/>
        <v>435480.23000000045</v>
      </c>
      <c r="K475" s="57">
        <f t="shared" si="51"/>
        <v>6.6413318221012277E-2</v>
      </c>
      <c r="L475" s="57">
        <f t="shared" si="52"/>
        <v>-0.93742764279816659</v>
      </c>
      <c r="M475" s="57">
        <f t="shared" si="53"/>
        <v>0.17905440069591502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217</v>
      </c>
      <c r="C476" s="51" t="s">
        <v>218</v>
      </c>
      <c r="D476" s="56">
        <v>148200</v>
      </c>
      <c r="E476" s="56">
        <v>148200</v>
      </c>
      <c r="F476" s="56">
        <v>0</v>
      </c>
      <c r="G476" s="56">
        <v>2568.54</v>
      </c>
      <c r="H476" s="56">
        <v>6905</v>
      </c>
      <c r="I476" s="56">
        <f t="shared" si="49"/>
        <v>9473.5400000000009</v>
      </c>
      <c r="J476" s="56">
        <f t="shared" si="50"/>
        <v>138726.46</v>
      </c>
      <c r="K476" s="57">
        <f t="shared" si="51"/>
        <v>0.9360759784075573</v>
      </c>
      <c r="L476" s="57">
        <f t="shared" si="52"/>
        <v>-1</v>
      </c>
      <c r="M476" s="57">
        <f t="shared" si="53"/>
        <v>-0.94800526315789468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277</v>
      </c>
      <c r="C477" s="51" t="s">
        <v>278</v>
      </c>
      <c r="D477" s="56">
        <v>10000500</v>
      </c>
      <c r="E477" s="56">
        <v>10000500</v>
      </c>
      <c r="F477" s="56">
        <v>682165.23</v>
      </c>
      <c r="G477" s="56">
        <v>1519834.97</v>
      </c>
      <c r="H477" s="56">
        <v>4682423.21</v>
      </c>
      <c r="I477" s="56">
        <f t="shared" si="49"/>
        <v>6202258.1799999997</v>
      </c>
      <c r="J477" s="56">
        <f t="shared" si="50"/>
        <v>3798241.8200000003</v>
      </c>
      <c r="K477" s="57">
        <f t="shared" si="51"/>
        <v>0.379805191740413</v>
      </c>
      <c r="L477" s="57">
        <f t="shared" si="52"/>
        <v>-0.93178688765561712</v>
      </c>
      <c r="M477" s="57">
        <f t="shared" si="53"/>
        <v>-0.54407230538473073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425</v>
      </c>
      <c r="C478" s="51" t="s">
        <v>426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49"/>
        <v>0</v>
      </c>
      <c r="J478" s="56">
        <f t="shared" si="50"/>
        <v>0</v>
      </c>
      <c r="K478" s="57" t="str">
        <f t="shared" si="51"/>
        <v>NA</v>
      </c>
      <c r="L478" s="57" t="str">
        <f t="shared" si="52"/>
        <v>NA</v>
      </c>
      <c r="M478" s="57" t="str">
        <f t="shared" si="53"/>
        <v>NA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227</v>
      </c>
      <c r="C479" s="51" t="s">
        <v>228</v>
      </c>
      <c r="D479" s="56">
        <v>67000</v>
      </c>
      <c r="E479" s="56">
        <v>67000</v>
      </c>
      <c r="F479" s="56">
        <v>0</v>
      </c>
      <c r="G479" s="56">
        <v>0</v>
      </c>
      <c r="H479" s="56">
        <v>0</v>
      </c>
      <c r="I479" s="56">
        <f t="shared" si="49"/>
        <v>0</v>
      </c>
      <c r="J479" s="56">
        <f t="shared" si="50"/>
        <v>67000</v>
      </c>
      <c r="K479" s="57">
        <f t="shared" si="51"/>
        <v>1</v>
      </c>
      <c r="L479" s="57">
        <f t="shared" si="52"/>
        <v>-1</v>
      </c>
      <c r="M479" s="57">
        <f t="shared" si="53"/>
        <v>-1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231</v>
      </c>
      <c r="C480" s="51" t="s">
        <v>232</v>
      </c>
      <c r="D480" s="56">
        <v>5775000</v>
      </c>
      <c r="E480" s="56">
        <v>5775000</v>
      </c>
      <c r="F480" s="56">
        <v>911940.92</v>
      </c>
      <c r="G480" s="56">
        <v>1023300.92</v>
      </c>
      <c r="H480" s="56">
        <v>2469414.08</v>
      </c>
      <c r="I480" s="56">
        <f t="shared" si="49"/>
        <v>3492715</v>
      </c>
      <c r="J480" s="56">
        <f t="shared" si="50"/>
        <v>2282285</v>
      </c>
      <c r="K480" s="57">
        <f t="shared" si="51"/>
        <v>0.39520086580086577</v>
      </c>
      <c r="L480" s="57">
        <f t="shared" si="52"/>
        <v>-0.84208815238095236</v>
      </c>
      <c r="M480" s="57">
        <f t="shared" si="53"/>
        <v>-0.46841510649350648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427</v>
      </c>
      <c r="C481" s="51" t="s">
        <v>428</v>
      </c>
      <c r="D481" s="56">
        <v>6730790</v>
      </c>
      <c r="E481" s="56">
        <v>6730790</v>
      </c>
      <c r="F481" s="56">
        <v>0</v>
      </c>
      <c r="G481" s="56">
        <v>0</v>
      </c>
      <c r="H481" s="56">
        <v>1958990</v>
      </c>
      <c r="I481" s="56">
        <f t="shared" si="49"/>
        <v>1958990</v>
      </c>
      <c r="J481" s="56">
        <f t="shared" si="50"/>
        <v>4771800</v>
      </c>
      <c r="K481" s="57">
        <f t="shared" si="51"/>
        <v>0.70895095523705243</v>
      </c>
      <c r="L481" s="57">
        <f t="shared" si="52"/>
        <v>-1</v>
      </c>
      <c r="M481" s="57">
        <f t="shared" si="53"/>
        <v>-1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233</v>
      </c>
      <c r="C482" s="51" t="s">
        <v>234</v>
      </c>
      <c r="D482" s="56">
        <v>1160000</v>
      </c>
      <c r="E482" s="56">
        <v>1160000</v>
      </c>
      <c r="F482" s="56">
        <v>0</v>
      </c>
      <c r="G482" s="56">
        <v>0</v>
      </c>
      <c r="H482" s="56">
        <v>0</v>
      </c>
      <c r="I482" s="56">
        <f t="shared" si="49"/>
        <v>0</v>
      </c>
      <c r="J482" s="56">
        <f t="shared" si="50"/>
        <v>1160000</v>
      </c>
      <c r="K482" s="57">
        <f t="shared" si="51"/>
        <v>1</v>
      </c>
      <c r="L482" s="57">
        <f t="shared" si="52"/>
        <v>-1</v>
      </c>
      <c r="M482" s="57">
        <f t="shared" si="53"/>
        <v>-1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235</v>
      </c>
      <c r="C483" s="51" t="s">
        <v>236</v>
      </c>
      <c r="D483" s="56">
        <v>150300</v>
      </c>
      <c r="E483" s="56">
        <v>160300</v>
      </c>
      <c r="F483" s="56">
        <v>485.59</v>
      </c>
      <c r="G483" s="56">
        <v>5372.59</v>
      </c>
      <c r="H483" s="56">
        <v>1762.41</v>
      </c>
      <c r="I483" s="56">
        <f t="shared" si="49"/>
        <v>7135</v>
      </c>
      <c r="J483" s="56">
        <f t="shared" si="50"/>
        <v>153165</v>
      </c>
      <c r="K483" s="57">
        <f t="shared" si="51"/>
        <v>0.95548970679975043</v>
      </c>
      <c r="L483" s="57">
        <f t="shared" si="52"/>
        <v>-0.99697074235807859</v>
      </c>
      <c r="M483" s="57">
        <f t="shared" si="53"/>
        <v>-0.89945246412975666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237</v>
      </c>
      <c r="C484" s="51" t="s">
        <v>238</v>
      </c>
      <c r="D484" s="56">
        <v>538678.74</v>
      </c>
      <c r="E484" s="56">
        <v>538678.74</v>
      </c>
      <c r="F484" s="56">
        <v>0</v>
      </c>
      <c r="G484" s="56">
        <v>0</v>
      </c>
      <c r="H484" s="56">
        <v>0</v>
      </c>
      <c r="I484" s="56">
        <f t="shared" si="49"/>
        <v>0</v>
      </c>
      <c r="J484" s="56">
        <f t="shared" si="50"/>
        <v>538678.74</v>
      </c>
      <c r="K484" s="57">
        <f t="shared" si="51"/>
        <v>1</v>
      </c>
      <c r="L484" s="57">
        <f t="shared" si="52"/>
        <v>-1</v>
      </c>
      <c r="M484" s="57">
        <f t="shared" si="53"/>
        <v>-1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341</v>
      </c>
      <c r="C485" s="51" t="s">
        <v>342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49"/>
        <v>0</v>
      </c>
      <c r="J485" s="56">
        <f t="shared" si="50"/>
        <v>0</v>
      </c>
      <c r="K485" s="57" t="str">
        <f t="shared" si="51"/>
        <v>NA</v>
      </c>
      <c r="L485" s="57" t="str">
        <f t="shared" si="52"/>
        <v>NA</v>
      </c>
      <c r="M485" s="57" t="str">
        <f t="shared" si="53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429</v>
      </c>
      <c r="B486" s="74"/>
      <c r="C486" s="63"/>
      <c r="D486" s="64">
        <v>95740171.479999989</v>
      </c>
      <c r="E486" s="64">
        <v>95756303.479999989</v>
      </c>
      <c r="F486" s="64">
        <v>7283484.0199999996</v>
      </c>
      <c r="G486" s="64">
        <v>19790848.02</v>
      </c>
      <c r="H486" s="64">
        <v>13534344.549999999</v>
      </c>
      <c r="I486" s="64">
        <f t="shared" si="49"/>
        <v>33325192.57</v>
      </c>
      <c r="J486" s="64">
        <f t="shared" si="50"/>
        <v>62431110.909999989</v>
      </c>
      <c r="K486" s="65">
        <f t="shared" si="51"/>
        <v>0.65197912451830997</v>
      </c>
      <c r="L486" s="65">
        <f t="shared" si="52"/>
        <v>-0.92393728918826479</v>
      </c>
      <c r="M486" s="65">
        <f t="shared" si="53"/>
        <v>-0.37996202962867337</v>
      </c>
      <c r="R486" s="53"/>
      <c r="S486" s="53"/>
      <c r="T486" s="53"/>
      <c r="U486" s="53"/>
      <c r="V486" s="53"/>
    </row>
    <row r="487" spans="1:22" s="51" customFormat="1" x14ac:dyDescent="0.2">
      <c r="A487" s="51" t="s">
        <v>430</v>
      </c>
      <c r="B487" s="66" t="s">
        <v>110</v>
      </c>
      <c r="C487" s="51" t="s">
        <v>109</v>
      </c>
      <c r="D487" s="56">
        <v>0</v>
      </c>
      <c r="E487" s="56">
        <v>0</v>
      </c>
      <c r="F487" s="56">
        <v>1715947.66</v>
      </c>
      <c r="G487" s="56">
        <v>4570620.3099999996</v>
      </c>
      <c r="H487" s="56">
        <v>0</v>
      </c>
      <c r="I487" s="56">
        <f t="shared" si="49"/>
        <v>4570620.3099999996</v>
      </c>
      <c r="J487" s="56">
        <f t="shared" si="50"/>
        <v>-4570620.3099999996</v>
      </c>
      <c r="K487" s="57" t="str">
        <f t="shared" si="51"/>
        <v>NA</v>
      </c>
      <c r="L487" s="57" t="str">
        <f t="shared" si="52"/>
        <v>NA</v>
      </c>
      <c r="M487" s="57" t="str">
        <f t="shared" si="53"/>
        <v>NA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113</v>
      </c>
      <c r="C488" s="51" t="s">
        <v>114</v>
      </c>
      <c r="D488" s="56">
        <v>0</v>
      </c>
      <c r="E488" s="56">
        <v>0</v>
      </c>
      <c r="F488" s="56">
        <v>19100</v>
      </c>
      <c r="G488" s="56">
        <v>19600</v>
      </c>
      <c r="H488" s="56">
        <v>0</v>
      </c>
      <c r="I488" s="56">
        <f t="shared" si="49"/>
        <v>19600</v>
      </c>
      <c r="J488" s="56">
        <f t="shared" si="50"/>
        <v>-19600</v>
      </c>
      <c r="K488" s="57" t="str">
        <f t="shared" si="51"/>
        <v>NA</v>
      </c>
      <c r="L488" s="57" t="str">
        <f t="shared" si="52"/>
        <v>NA</v>
      </c>
      <c r="M488" s="57" t="str">
        <f t="shared" si="53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267</v>
      </c>
      <c r="C489" s="51" t="s">
        <v>268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49"/>
        <v>0</v>
      </c>
      <c r="J489" s="56">
        <f t="shared" si="50"/>
        <v>0</v>
      </c>
      <c r="K489" s="57" t="str">
        <f t="shared" si="51"/>
        <v>NA</v>
      </c>
      <c r="L489" s="57" t="str">
        <f t="shared" si="52"/>
        <v>NA</v>
      </c>
      <c r="M489" s="57" t="str">
        <f t="shared" si="53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123</v>
      </c>
      <c r="C490" s="51" t="s">
        <v>124</v>
      </c>
      <c r="D490" s="56">
        <v>1778670</v>
      </c>
      <c r="E490" s="56">
        <v>1801433</v>
      </c>
      <c r="F490" s="56">
        <v>146505.09000000003</v>
      </c>
      <c r="G490" s="56">
        <v>615611.94999999995</v>
      </c>
      <c r="H490" s="56">
        <v>0</v>
      </c>
      <c r="I490" s="56">
        <f t="shared" si="49"/>
        <v>615611.94999999995</v>
      </c>
      <c r="J490" s="56">
        <f t="shared" si="50"/>
        <v>1185821.05</v>
      </c>
      <c r="K490" s="57">
        <f t="shared" si="51"/>
        <v>0.65826541980745334</v>
      </c>
      <c r="L490" s="57">
        <f t="shared" si="52"/>
        <v>-0.91867302863886691</v>
      </c>
      <c r="M490" s="57">
        <f t="shared" si="53"/>
        <v>2.5203740577640122E-2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431</v>
      </c>
      <c r="C491" s="51" t="s">
        <v>432</v>
      </c>
      <c r="D491" s="56">
        <v>0</v>
      </c>
      <c r="E491" s="56">
        <v>0</v>
      </c>
      <c r="F491" s="56">
        <v>11007.66</v>
      </c>
      <c r="G491" s="56">
        <v>46030.64</v>
      </c>
      <c r="H491" s="56">
        <v>0</v>
      </c>
      <c r="I491" s="56">
        <f t="shared" si="49"/>
        <v>46030.64</v>
      </c>
      <c r="J491" s="56">
        <f t="shared" si="50"/>
        <v>-46030.64</v>
      </c>
      <c r="K491" s="57" t="str">
        <f t="shared" si="51"/>
        <v>NA</v>
      </c>
      <c r="L491" s="57" t="str">
        <f t="shared" si="52"/>
        <v>NA</v>
      </c>
      <c r="M491" s="57" t="str">
        <f t="shared" si="53"/>
        <v>NA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137</v>
      </c>
      <c r="C492" s="51" t="s">
        <v>138</v>
      </c>
      <c r="D492" s="56">
        <v>3943143</v>
      </c>
      <c r="E492" s="56">
        <v>3943143</v>
      </c>
      <c r="F492" s="56">
        <v>242196.94</v>
      </c>
      <c r="G492" s="56">
        <v>1044347.6699999999</v>
      </c>
      <c r="H492" s="56">
        <v>0</v>
      </c>
      <c r="I492" s="56">
        <f t="shared" si="49"/>
        <v>1044347.6699999999</v>
      </c>
      <c r="J492" s="56">
        <f t="shared" si="50"/>
        <v>2898795.33</v>
      </c>
      <c r="K492" s="57">
        <f t="shared" si="51"/>
        <v>0.73514841587028423</v>
      </c>
      <c r="L492" s="57">
        <f t="shared" si="52"/>
        <v>-0.93857769297233196</v>
      </c>
      <c r="M492" s="57">
        <f t="shared" si="53"/>
        <v>-0.20544524761085262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139</v>
      </c>
      <c r="C493" s="51" t="s">
        <v>140</v>
      </c>
      <c r="D493" s="56">
        <v>13769026.720000001</v>
      </c>
      <c r="E493" s="56">
        <v>13586427.950000001</v>
      </c>
      <c r="F493" s="56">
        <v>1296048.76</v>
      </c>
      <c r="G493" s="56">
        <v>5376604.3999999985</v>
      </c>
      <c r="H493" s="56">
        <v>0</v>
      </c>
      <c r="I493" s="56">
        <f t="shared" si="49"/>
        <v>5376604.3999999985</v>
      </c>
      <c r="J493" s="56">
        <f t="shared" si="50"/>
        <v>8209823.5500000026</v>
      </c>
      <c r="K493" s="57">
        <f t="shared" si="51"/>
        <v>0.60426652098795419</v>
      </c>
      <c r="L493" s="57">
        <f t="shared" si="52"/>
        <v>-0.90460710020546642</v>
      </c>
      <c r="M493" s="57">
        <f t="shared" si="53"/>
        <v>0.18720043703613745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141</v>
      </c>
      <c r="C494" s="51" t="s">
        <v>142</v>
      </c>
      <c r="D494" s="56">
        <v>1342165</v>
      </c>
      <c r="E494" s="56">
        <v>1342165</v>
      </c>
      <c r="F494" s="56">
        <v>34480.32</v>
      </c>
      <c r="G494" s="56">
        <v>63284.84</v>
      </c>
      <c r="H494" s="56">
        <v>0</v>
      </c>
      <c r="I494" s="56">
        <f t="shared" si="49"/>
        <v>63284.84</v>
      </c>
      <c r="J494" s="56">
        <f t="shared" si="50"/>
        <v>1278880.1599999999</v>
      </c>
      <c r="K494" s="57">
        <f t="shared" si="51"/>
        <v>0.95284868849955107</v>
      </c>
      <c r="L494" s="57">
        <f t="shared" si="52"/>
        <v>-0.97430992463668764</v>
      </c>
      <c r="M494" s="57">
        <f t="shared" si="53"/>
        <v>-0.8585460654986532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143</v>
      </c>
      <c r="C495" s="51" t="s">
        <v>144</v>
      </c>
      <c r="D495" s="56">
        <v>0</v>
      </c>
      <c r="E495" s="56">
        <v>20000</v>
      </c>
      <c r="F495" s="56">
        <v>540</v>
      </c>
      <c r="G495" s="56">
        <v>540</v>
      </c>
      <c r="H495" s="56">
        <v>0</v>
      </c>
      <c r="I495" s="56">
        <f t="shared" si="49"/>
        <v>540</v>
      </c>
      <c r="J495" s="56">
        <f t="shared" si="50"/>
        <v>19460</v>
      </c>
      <c r="K495" s="57">
        <f t="shared" si="51"/>
        <v>0.97299999999999998</v>
      </c>
      <c r="L495" s="57">
        <f t="shared" si="52"/>
        <v>-0.97299999999999998</v>
      </c>
      <c r="M495" s="57">
        <f t="shared" si="53"/>
        <v>-0.91900000000000004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147</v>
      </c>
      <c r="C496" s="51" t="s">
        <v>148</v>
      </c>
      <c r="D496" s="56">
        <v>3395089</v>
      </c>
      <c r="E496" s="56">
        <v>3389815.38</v>
      </c>
      <c r="F496" s="56">
        <v>243623.63000000003</v>
      </c>
      <c r="G496" s="56">
        <v>893485.39</v>
      </c>
      <c r="H496" s="56">
        <v>0</v>
      </c>
      <c r="I496" s="56">
        <f t="shared" si="49"/>
        <v>893485.39</v>
      </c>
      <c r="J496" s="56">
        <f t="shared" si="50"/>
        <v>2496329.9899999998</v>
      </c>
      <c r="K496" s="57">
        <f t="shared" si="51"/>
        <v>0.73642063362164578</v>
      </c>
      <c r="L496" s="57">
        <f t="shared" si="52"/>
        <v>-0.9281307084045386</v>
      </c>
      <c r="M496" s="57">
        <f t="shared" si="53"/>
        <v>-0.20926190086493734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149</v>
      </c>
      <c r="C497" s="51" t="s">
        <v>150</v>
      </c>
      <c r="D497" s="56">
        <v>0</v>
      </c>
      <c r="E497" s="56">
        <v>0</v>
      </c>
      <c r="F497" s="56">
        <v>144811.45000000001</v>
      </c>
      <c r="G497" s="56">
        <v>427938.02999999997</v>
      </c>
      <c r="H497" s="56">
        <v>0</v>
      </c>
      <c r="I497" s="56">
        <f t="shared" si="49"/>
        <v>427938.02999999997</v>
      </c>
      <c r="J497" s="56">
        <f t="shared" si="50"/>
        <v>-427938.02999999997</v>
      </c>
      <c r="K497" s="57" t="str">
        <f t="shared" si="51"/>
        <v>NA</v>
      </c>
      <c r="L497" s="57" t="str">
        <f t="shared" si="52"/>
        <v>NA</v>
      </c>
      <c r="M497" s="57" t="str">
        <f t="shared" si="53"/>
        <v>NA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151</v>
      </c>
      <c r="C498" s="51" t="s">
        <v>152</v>
      </c>
      <c r="D498" s="56">
        <v>4091629.97</v>
      </c>
      <c r="E498" s="56">
        <v>4083341.5000000005</v>
      </c>
      <c r="F498" s="56">
        <v>346936.22000000003</v>
      </c>
      <c r="G498" s="56">
        <v>1336307.25</v>
      </c>
      <c r="H498" s="56">
        <v>0</v>
      </c>
      <c r="I498" s="56">
        <f t="shared" si="49"/>
        <v>1336307.25</v>
      </c>
      <c r="J498" s="56">
        <f t="shared" si="50"/>
        <v>2747034.2500000005</v>
      </c>
      <c r="K498" s="57">
        <f t="shared" si="51"/>
        <v>0.67274173614918076</v>
      </c>
      <c r="L498" s="57">
        <f t="shared" si="52"/>
        <v>-0.91503619768270661</v>
      </c>
      <c r="M498" s="57">
        <f t="shared" si="53"/>
        <v>-1.8225208447542402E-2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153</v>
      </c>
      <c r="C499" s="51" t="s">
        <v>154</v>
      </c>
      <c r="D499" s="56">
        <v>0</v>
      </c>
      <c r="E499" s="56">
        <v>0</v>
      </c>
      <c r="F499" s="56">
        <v>4183.0599999999995</v>
      </c>
      <c r="G499" s="56">
        <v>16732.239999999998</v>
      </c>
      <c r="H499" s="56">
        <v>0</v>
      </c>
      <c r="I499" s="56">
        <f t="shared" si="49"/>
        <v>16732.239999999998</v>
      </c>
      <c r="J499" s="56">
        <f t="shared" si="50"/>
        <v>-16732.239999999998</v>
      </c>
      <c r="K499" s="57" t="str">
        <f t="shared" si="51"/>
        <v>NA</v>
      </c>
      <c r="L499" s="57" t="str">
        <f t="shared" si="52"/>
        <v>NA</v>
      </c>
      <c r="M499" s="57" t="str">
        <f t="shared" si="53"/>
        <v>NA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155</v>
      </c>
      <c r="C500" s="51" t="s">
        <v>156</v>
      </c>
      <c r="D500" s="56">
        <v>20000</v>
      </c>
      <c r="E500" s="56">
        <v>20000</v>
      </c>
      <c r="F500" s="56">
        <v>0</v>
      </c>
      <c r="G500" s="56">
        <v>0</v>
      </c>
      <c r="H500" s="56">
        <v>0</v>
      </c>
      <c r="I500" s="56">
        <f t="shared" si="49"/>
        <v>0</v>
      </c>
      <c r="J500" s="56">
        <f t="shared" si="50"/>
        <v>20000</v>
      </c>
      <c r="K500" s="57">
        <f t="shared" si="51"/>
        <v>1</v>
      </c>
      <c r="L500" s="57">
        <f t="shared" si="52"/>
        <v>-1</v>
      </c>
      <c r="M500" s="57">
        <f t="shared" si="53"/>
        <v>-1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295</v>
      </c>
      <c r="C501" s="51" t="s">
        <v>296</v>
      </c>
      <c r="D501" s="56">
        <v>185000</v>
      </c>
      <c r="E501" s="56">
        <v>185000</v>
      </c>
      <c r="F501" s="56">
        <v>0</v>
      </c>
      <c r="G501" s="56">
        <v>0</v>
      </c>
      <c r="H501" s="56">
        <v>0</v>
      </c>
      <c r="I501" s="56">
        <f t="shared" si="49"/>
        <v>0</v>
      </c>
      <c r="J501" s="56">
        <f t="shared" si="50"/>
        <v>185000</v>
      </c>
      <c r="K501" s="57">
        <f t="shared" si="51"/>
        <v>1</v>
      </c>
      <c r="L501" s="57">
        <f t="shared" si="52"/>
        <v>-1</v>
      </c>
      <c r="M501" s="57">
        <f t="shared" si="53"/>
        <v>-1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167</v>
      </c>
      <c r="C502" s="51" t="s">
        <v>168</v>
      </c>
      <c r="D502" s="56">
        <v>523481.77</v>
      </c>
      <c r="E502" s="56">
        <v>522424.77</v>
      </c>
      <c r="F502" s="56">
        <v>25556.97</v>
      </c>
      <c r="G502" s="56">
        <v>99893.8</v>
      </c>
      <c r="H502" s="56">
        <v>0</v>
      </c>
      <c r="I502" s="56">
        <f t="shared" si="49"/>
        <v>99893.8</v>
      </c>
      <c r="J502" s="56">
        <f t="shared" si="50"/>
        <v>422530.97000000003</v>
      </c>
      <c r="K502" s="57">
        <f t="shared" si="51"/>
        <v>0.80878816293492362</v>
      </c>
      <c r="L502" s="57">
        <f t="shared" si="52"/>
        <v>-0.9510800952259596</v>
      </c>
      <c r="M502" s="57">
        <f t="shared" si="53"/>
        <v>-0.42636448880477085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169</v>
      </c>
      <c r="C503" s="51" t="s">
        <v>170</v>
      </c>
      <c r="D503" s="56">
        <v>10817349.34</v>
      </c>
      <c r="E503" s="56">
        <v>10552849.34</v>
      </c>
      <c r="F503" s="56">
        <v>560488.27</v>
      </c>
      <c r="G503" s="56">
        <v>3000504.9</v>
      </c>
      <c r="H503" s="56">
        <v>5891992.5</v>
      </c>
      <c r="I503" s="56">
        <f t="shared" ref="I503:I575" si="69">SUM(G503:H503)</f>
        <v>8892497.4000000004</v>
      </c>
      <c r="J503" s="56">
        <f t="shared" ref="J503:J575" si="70">E503-I503</f>
        <v>1660351.9399999995</v>
      </c>
      <c r="K503" s="57">
        <f t="shared" ref="K503:K575" si="71">IF(E503=0,"NA",J503/E503)</f>
        <v>0.15733683733231421</v>
      </c>
      <c r="L503" s="57">
        <f t="shared" ref="L503:L575" si="72">IF(E503=0,"NA",(  ( F503 - (E503/$L$6)) / (E503/$L$6)))</f>
        <v>-0.94688749436841679</v>
      </c>
      <c r="M503" s="57">
        <f t="shared" ref="M503:M575" si="73">IF(E503=0,"NA",(  ( G503 - ($M$6*(E503/12))) / ($M$6*(E503/12))))</f>
        <v>-0.14700623405280233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173</v>
      </c>
      <c r="C504" s="51" t="s">
        <v>174</v>
      </c>
      <c r="D504" s="56">
        <v>0</v>
      </c>
      <c r="E504" s="56">
        <v>0</v>
      </c>
      <c r="F504" s="56">
        <v>0</v>
      </c>
      <c r="G504" s="56">
        <v>0</v>
      </c>
      <c r="H504" s="56">
        <v>678.17</v>
      </c>
      <c r="I504" s="56">
        <f t="shared" si="69"/>
        <v>678.17</v>
      </c>
      <c r="J504" s="56">
        <f t="shared" si="70"/>
        <v>-678.17</v>
      </c>
      <c r="K504" s="57" t="str">
        <f t="shared" si="71"/>
        <v>NA</v>
      </c>
      <c r="L504" s="57" t="str">
        <f t="shared" si="72"/>
        <v>NA</v>
      </c>
      <c r="M504" s="57" t="str">
        <f t="shared" si="73"/>
        <v>NA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179</v>
      </c>
      <c r="C505" s="51" t="s">
        <v>180</v>
      </c>
      <c r="D505" s="56">
        <v>0</v>
      </c>
      <c r="E505" s="56">
        <v>1000</v>
      </c>
      <c r="F505" s="56">
        <v>0</v>
      </c>
      <c r="G505" s="56">
        <v>699</v>
      </c>
      <c r="H505" s="56">
        <v>0</v>
      </c>
      <c r="I505" s="56">
        <f t="shared" si="69"/>
        <v>699</v>
      </c>
      <c r="J505" s="56">
        <f t="shared" si="70"/>
        <v>301</v>
      </c>
      <c r="K505" s="57">
        <f t="shared" si="71"/>
        <v>0.30099999999999999</v>
      </c>
      <c r="L505" s="57">
        <f t="shared" si="72"/>
        <v>-1</v>
      </c>
      <c r="M505" s="57">
        <f t="shared" si="73"/>
        <v>1.0970000000000002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257</v>
      </c>
      <c r="C506" s="51" t="s">
        <v>258</v>
      </c>
      <c r="D506" s="56">
        <v>0</v>
      </c>
      <c r="E506" s="56">
        <v>266976</v>
      </c>
      <c r="F506" s="56">
        <v>3193.56</v>
      </c>
      <c r="G506" s="56">
        <v>16993.560000000001</v>
      </c>
      <c r="H506" s="56">
        <v>40261.440000000002</v>
      </c>
      <c r="I506" s="56">
        <f t="shared" si="69"/>
        <v>57255</v>
      </c>
      <c r="J506" s="56">
        <f t="shared" si="70"/>
        <v>209721</v>
      </c>
      <c r="K506" s="57">
        <f t="shared" si="71"/>
        <v>0.78554252067601582</v>
      </c>
      <c r="L506" s="57">
        <f t="shared" si="72"/>
        <v>-0.9880380258899677</v>
      </c>
      <c r="M506" s="57">
        <f t="shared" si="73"/>
        <v>-0.80904395900755122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181</v>
      </c>
      <c r="C507" s="51" t="s">
        <v>182</v>
      </c>
      <c r="D507" s="56">
        <v>15000</v>
      </c>
      <c r="E507" s="56">
        <v>15000</v>
      </c>
      <c r="F507" s="56">
        <v>0</v>
      </c>
      <c r="G507" s="56">
        <v>0</v>
      </c>
      <c r="H507" s="56">
        <v>0</v>
      </c>
      <c r="I507" s="56">
        <f t="shared" si="69"/>
        <v>0</v>
      </c>
      <c r="J507" s="56">
        <f t="shared" si="70"/>
        <v>15000</v>
      </c>
      <c r="K507" s="57">
        <f t="shared" si="71"/>
        <v>1</v>
      </c>
      <c r="L507" s="57">
        <f t="shared" si="72"/>
        <v>-1</v>
      </c>
      <c r="M507" s="57">
        <f t="shared" si="73"/>
        <v>-1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183</v>
      </c>
      <c r="C508" s="51" t="s">
        <v>184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69"/>
        <v>0</v>
      </c>
      <c r="J508" s="56">
        <f t="shared" si="70"/>
        <v>0</v>
      </c>
      <c r="K508" s="57" t="str">
        <f t="shared" si="71"/>
        <v>NA</v>
      </c>
      <c r="L508" s="57" t="str">
        <f t="shared" si="72"/>
        <v>NA</v>
      </c>
      <c r="M508" s="57" t="str">
        <f t="shared" si="73"/>
        <v>NA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261</v>
      </c>
      <c r="C509" s="51" t="s">
        <v>262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69"/>
        <v>0</v>
      </c>
      <c r="J509" s="56">
        <f t="shared" si="70"/>
        <v>0</v>
      </c>
      <c r="K509" s="57" t="str">
        <f t="shared" si="71"/>
        <v>NA</v>
      </c>
      <c r="L509" s="57" t="str">
        <f t="shared" si="72"/>
        <v>NA</v>
      </c>
      <c r="M509" s="57" t="str">
        <f t="shared" si="73"/>
        <v>NA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187</v>
      </c>
      <c r="C510" s="51" t="s">
        <v>188</v>
      </c>
      <c r="D510" s="56">
        <v>2471983.94</v>
      </c>
      <c r="E510" s="56">
        <v>2594733.94</v>
      </c>
      <c r="F510" s="56">
        <v>32432.12</v>
      </c>
      <c r="G510" s="56">
        <v>344375.86000000004</v>
      </c>
      <c r="H510" s="56">
        <v>1357054.98</v>
      </c>
      <c r="I510" s="56">
        <f t="shared" si="69"/>
        <v>1701430.84</v>
      </c>
      <c r="J510" s="56">
        <f t="shared" si="70"/>
        <v>893303.09999999986</v>
      </c>
      <c r="K510" s="57">
        <f t="shared" si="71"/>
        <v>0.34427541345530011</v>
      </c>
      <c r="L510" s="57">
        <f t="shared" si="72"/>
        <v>-0.98750079169966842</v>
      </c>
      <c r="M510" s="57">
        <f t="shared" si="73"/>
        <v>-0.60183679564464321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189</v>
      </c>
      <c r="C511" s="51" t="s">
        <v>190</v>
      </c>
      <c r="D511" s="56">
        <v>30500</v>
      </c>
      <c r="E511" s="56">
        <v>130500</v>
      </c>
      <c r="F511" s="56">
        <v>651</v>
      </c>
      <c r="G511" s="56">
        <v>4368.93</v>
      </c>
      <c r="H511" s="56">
        <v>28651</v>
      </c>
      <c r="I511" s="56">
        <f t="shared" si="69"/>
        <v>33019.93</v>
      </c>
      <c r="J511" s="56">
        <f t="shared" si="70"/>
        <v>97480.07</v>
      </c>
      <c r="K511" s="57">
        <f t="shared" si="71"/>
        <v>0.74697371647509581</v>
      </c>
      <c r="L511" s="57">
        <f t="shared" si="72"/>
        <v>-0.99501149425287361</v>
      </c>
      <c r="M511" s="57">
        <f t="shared" si="73"/>
        <v>-0.89956482758620693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197</v>
      </c>
      <c r="C512" s="51" t="s">
        <v>198</v>
      </c>
      <c r="D512" s="56">
        <v>324139.2</v>
      </c>
      <c r="E512" s="56">
        <v>360639.2</v>
      </c>
      <c r="F512" s="56">
        <v>7122.7999999999993</v>
      </c>
      <c r="G512" s="56">
        <v>49060.02</v>
      </c>
      <c r="H512" s="56">
        <v>576.63</v>
      </c>
      <c r="I512" s="56">
        <f t="shared" si="69"/>
        <v>49636.649999999994</v>
      </c>
      <c r="J512" s="56">
        <f t="shared" si="70"/>
        <v>311002.55000000005</v>
      </c>
      <c r="K512" s="57">
        <f t="shared" si="71"/>
        <v>0.86236479561844648</v>
      </c>
      <c r="L512" s="57">
        <f t="shared" si="72"/>
        <v>-0.98024951253219283</v>
      </c>
      <c r="M512" s="57">
        <f t="shared" si="73"/>
        <v>-0.59189111998917476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205</v>
      </c>
      <c r="C513" s="51" t="s">
        <v>206</v>
      </c>
      <c r="D513" s="56">
        <v>611637</v>
      </c>
      <c r="E513" s="56">
        <v>612416</v>
      </c>
      <c r="F513" s="56">
        <v>7440.4000000000005</v>
      </c>
      <c r="G513" s="56">
        <v>70018.42</v>
      </c>
      <c r="H513" s="56">
        <v>108850.93000000001</v>
      </c>
      <c r="I513" s="56">
        <f t="shared" si="69"/>
        <v>178869.35</v>
      </c>
      <c r="J513" s="56">
        <f t="shared" si="70"/>
        <v>433546.65</v>
      </c>
      <c r="K513" s="57">
        <f t="shared" si="71"/>
        <v>0.70792835262305365</v>
      </c>
      <c r="L513" s="57">
        <f t="shared" si="72"/>
        <v>-0.98785074197930811</v>
      </c>
      <c r="M513" s="57">
        <f t="shared" si="73"/>
        <v>-0.65700559750235121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207</v>
      </c>
      <c r="C514" s="51" t="s">
        <v>208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69"/>
        <v>0</v>
      </c>
      <c r="J514" s="56">
        <f t="shared" si="70"/>
        <v>0</v>
      </c>
      <c r="K514" s="57" t="str">
        <f t="shared" si="71"/>
        <v>NA</v>
      </c>
      <c r="L514" s="57" t="str">
        <f t="shared" si="72"/>
        <v>NA</v>
      </c>
      <c r="M514" s="57" t="str">
        <f t="shared" si="73"/>
        <v>NA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209</v>
      </c>
      <c r="C515" s="51" t="s">
        <v>210</v>
      </c>
      <c r="D515" s="56">
        <v>49500</v>
      </c>
      <c r="E515" s="56">
        <v>49500</v>
      </c>
      <c r="F515" s="56">
        <v>2034.2</v>
      </c>
      <c r="G515" s="56">
        <v>2129.7200000000003</v>
      </c>
      <c r="H515" s="56">
        <v>93.66</v>
      </c>
      <c r="I515" s="56">
        <f t="shared" si="69"/>
        <v>2223.38</v>
      </c>
      <c r="J515" s="56">
        <f t="shared" si="70"/>
        <v>47276.62</v>
      </c>
      <c r="K515" s="57">
        <f t="shared" si="71"/>
        <v>0.95508323232323233</v>
      </c>
      <c r="L515" s="57">
        <f t="shared" si="72"/>
        <v>-0.95890505050505059</v>
      </c>
      <c r="M515" s="57">
        <f t="shared" si="73"/>
        <v>-0.87092606060606048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211</v>
      </c>
      <c r="C516" s="51" t="s">
        <v>212</v>
      </c>
      <c r="D516" s="56">
        <v>0</v>
      </c>
      <c r="E516" s="56">
        <v>0</v>
      </c>
      <c r="F516" s="56">
        <v>0</v>
      </c>
      <c r="G516" s="56">
        <v>316.60000000000002</v>
      </c>
      <c r="H516" s="56">
        <v>0</v>
      </c>
      <c r="I516" s="56">
        <f t="shared" si="69"/>
        <v>316.60000000000002</v>
      </c>
      <c r="J516" s="56">
        <f t="shared" si="70"/>
        <v>-316.60000000000002</v>
      </c>
      <c r="K516" s="57" t="str">
        <f t="shared" si="71"/>
        <v>NA</v>
      </c>
      <c r="L516" s="57" t="str">
        <f t="shared" si="72"/>
        <v>NA</v>
      </c>
      <c r="M516" s="57" t="str">
        <f t="shared" si="73"/>
        <v>NA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213</v>
      </c>
      <c r="C517" s="51" t="s">
        <v>214</v>
      </c>
      <c r="D517" s="56">
        <v>149250</v>
      </c>
      <c r="E517" s="56">
        <v>149250</v>
      </c>
      <c r="F517" s="56">
        <v>4946.87</v>
      </c>
      <c r="G517" s="56">
        <v>14889.220000000001</v>
      </c>
      <c r="H517" s="56">
        <v>2763.42</v>
      </c>
      <c r="I517" s="56">
        <f t="shared" si="69"/>
        <v>17652.64</v>
      </c>
      <c r="J517" s="56">
        <f t="shared" si="70"/>
        <v>131597.35999999999</v>
      </c>
      <c r="K517" s="57">
        <f t="shared" si="71"/>
        <v>0.88172435510887759</v>
      </c>
      <c r="L517" s="57">
        <f t="shared" si="72"/>
        <v>-0.96685514237855952</v>
      </c>
      <c r="M517" s="57">
        <f t="shared" si="73"/>
        <v>-0.70071919597989951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215</v>
      </c>
      <c r="C518" s="51" t="s">
        <v>216</v>
      </c>
      <c r="D518" s="56">
        <v>0</v>
      </c>
      <c r="E518" s="56">
        <v>10000</v>
      </c>
      <c r="F518" s="56">
        <v>0</v>
      </c>
      <c r="G518" s="56">
        <v>0</v>
      </c>
      <c r="H518" s="56">
        <v>1697.16</v>
      </c>
      <c r="I518" s="56">
        <f t="shared" si="69"/>
        <v>1697.16</v>
      </c>
      <c r="J518" s="56">
        <f t="shared" si="70"/>
        <v>8302.84</v>
      </c>
      <c r="K518" s="57">
        <f t="shared" si="71"/>
        <v>0.83028400000000002</v>
      </c>
      <c r="L518" s="57">
        <f t="shared" si="72"/>
        <v>-1</v>
      </c>
      <c r="M518" s="57">
        <f t="shared" si="73"/>
        <v>-1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217</v>
      </c>
      <c r="C519" s="51" t="s">
        <v>218</v>
      </c>
      <c r="D519" s="56">
        <v>68250</v>
      </c>
      <c r="E519" s="56">
        <v>80400</v>
      </c>
      <c r="F519" s="56">
        <v>0</v>
      </c>
      <c r="G519" s="56">
        <v>23255.77</v>
      </c>
      <c r="H519" s="56">
        <v>20461.649999999998</v>
      </c>
      <c r="I519" s="56">
        <f t="shared" si="69"/>
        <v>43717.42</v>
      </c>
      <c r="J519" s="56">
        <f t="shared" si="70"/>
        <v>36682.58</v>
      </c>
      <c r="K519" s="57">
        <f t="shared" si="71"/>
        <v>0.45625099502487565</v>
      </c>
      <c r="L519" s="57">
        <f t="shared" si="72"/>
        <v>-1</v>
      </c>
      <c r="M519" s="57">
        <f t="shared" si="73"/>
        <v>-0.13224738805970149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219</v>
      </c>
      <c r="C520" s="51" t="s">
        <v>220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69"/>
        <v>0</v>
      </c>
      <c r="J520" s="56">
        <f t="shared" si="70"/>
        <v>0</v>
      </c>
      <c r="K520" s="57" t="str">
        <f t="shared" si="71"/>
        <v>NA</v>
      </c>
      <c r="L520" s="57" t="str">
        <f t="shared" si="72"/>
        <v>NA</v>
      </c>
      <c r="M520" s="57" t="str">
        <f t="shared" si="73"/>
        <v>NA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225</v>
      </c>
      <c r="C521" s="51" t="s">
        <v>226</v>
      </c>
      <c r="D521" s="56">
        <v>3800</v>
      </c>
      <c r="E521" s="56">
        <v>3720</v>
      </c>
      <c r="F521" s="56">
        <v>0</v>
      </c>
      <c r="G521" s="56">
        <v>0</v>
      </c>
      <c r="H521" s="56">
        <v>0</v>
      </c>
      <c r="I521" s="56">
        <f t="shared" si="69"/>
        <v>0</v>
      </c>
      <c r="J521" s="56">
        <f t="shared" si="70"/>
        <v>3720</v>
      </c>
      <c r="K521" s="57">
        <f t="shared" si="71"/>
        <v>1</v>
      </c>
      <c r="L521" s="57">
        <f t="shared" si="72"/>
        <v>-1</v>
      </c>
      <c r="M521" s="57">
        <f t="shared" si="73"/>
        <v>-1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231</v>
      </c>
      <c r="C522" s="51" t="s">
        <v>232</v>
      </c>
      <c r="D522" s="56">
        <v>60000</v>
      </c>
      <c r="E522" s="56">
        <v>60000</v>
      </c>
      <c r="F522" s="56">
        <v>0</v>
      </c>
      <c r="G522" s="56">
        <v>0</v>
      </c>
      <c r="H522" s="56">
        <v>0</v>
      </c>
      <c r="I522" s="56">
        <f t="shared" si="69"/>
        <v>0</v>
      </c>
      <c r="J522" s="56">
        <f t="shared" si="70"/>
        <v>60000</v>
      </c>
      <c r="K522" s="57">
        <f t="shared" si="71"/>
        <v>1</v>
      </c>
      <c r="L522" s="57">
        <f t="shared" si="72"/>
        <v>-1</v>
      </c>
      <c r="M522" s="57">
        <f t="shared" si="73"/>
        <v>-1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263</v>
      </c>
      <c r="C523" s="51" t="s">
        <v>264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f t="shared" si="69"/>
        <v>0</v>
      </c>
      <c r="J523" s="56">
        <f t="shared" si="70"/>
        <v>0</v>
      </c>
      <c r="K523" s="57" t="str">
        <f t="shared" si="71"/>
        <v>NA</v>
      </c>
      <c r="L523" s="57" t="str">
        <f t="shared" si="72"/>
        <v>NA</v>
      </c>
      <c r="M523" s="57" t="str">
        <f t="shared" si="73"/>
        <v>NA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235</v>
      </c>
      <c r="C524" s="51" t="s">
        <v>236</v>
      </c>
      <c r="D524" s="56">
        <v>71700</v>
      </c>
      <c r="E524" s="56">
        <v>70200</v>
      </c>
      <c r="F524" s="56">
        <v>0</v>
      </c>
      <c r="G524" s="56">
        <v>10313.83</v>
      </c>
      <c r="H524" s="56">
        <v>10505</v>
      </c>
      <c r="I524" s="56">
        <f t="shared" si="69"/>
        <v>20818.830000000002</v>
      </c>
      <c r="J524" s="56">
        <f t="shared" si="70"/>
        <v>49381.17</v>
      </c>
      <c r="K524" s="57">
        <f t="shared" si="71"/>
        <v>0.70343547008547003</v>
      </c>
      <c r="L524" s="57">
        <f t="shared" si="72"/>
        <v>-1</v>
      </c>
      <c r="M524" s="57">
        <f t="shared" si="73"/>
        <v>-0.55923803418803419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237</v>
      </c>
      <c r="C525" s="51" t="s">
        <v>238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si="69"/>
        <v>0</v>
      </c>
      <c r="J525" s="56">
        <f t="shared" si="70"/>
        <v>0</v>
      </c>
      <c r="K525" s="57" t="str">
        <f t="shared" si="71"/>
        <v>NA</v>
      </c>
      <c r="L525" s="57" t="str">
        <f t="shared" si="72"/>
        <v>NA</v>
      </c>
      <c r="M525" s="57" t="str">
        <f t="shared" si="73"/>
        <v>NA</v>
      </c>
      <c r="R525" s="53"/>
      <c r="S525" s="53"/>
      <c r="T525" s="53"/>
      <c r="U525" s="53"/>
      <c r="V525" s="53"/>
    </row>
    <row r="526" spans="1:22" s="51" customFormat="1" x14ac:dyDescent="0.2">
      <c r="A526" s="63" t="s">
        <v>433</v>
      </c>
      <c r="B526" s="74"/>
      <c r="C526" s="63"/>
      <c r="D526" s="64">
        <v>43721314.939999998</v>
      </c>
      <c r="E526" s="64">
        <v>43850935.079999998</v>
      </c>
      <c r="F526" s="64">
        <v>4849246.9799999995</v>
      </c>
      <c r="G526" s="64">
        <v>18047922.349999994</v>
      </c>
      <c r="H526" s="64">
        <v>7463586.54</v>
      </c>
      <c r="I526" s="64">
        <f t="shared" si="69"/>
        <v>25511508.889999993</v>
      </c>
      <c r="J526" s="64">
        <f t="shared" si="70"/>
        <v>18339426.190000005</v>
      </c>
      <c r="K526" s="65">
        <f t="shared" si="71"/>
        <v>0.41822200955446548</v>
      </c>
      <c r="L526" s="65">
        <f t="shared" si="72"/>
        <v>-0.88941519784804557</v>
      </c>
      <c r="M526" s="65">
        <f t="shared" si="73"/>
        <v>0.23472320376343464</v>
      </c>
      <c r="R526" s="53"/>
      <c r="S526" s="53"/>
      <c r="T526" s="53"/>
      <c r="U526" s="53"/>
      <c r="V526" s="53"/>
    </row>
    <row r="527" spans="1:22" s="51" customFormat="1" x14ac:dyDescent="0.2">
      <c r="A527" s="51" t="s">
        <v>434</v>
      </c>
      <c r="B527" s="66" t="s">
        <v>123</v>
      </c>
      <c r="C527" s="51" t="s">
        <v>124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f t="shared" si="69"/>
        <v>0</v>
      </c>
      <c r="J527" s="56">
        <f t="shared" si="70"/>
        <v>0</v>
      </c>
      <c r="K527" s="57" t="str">
        <f t="shared" si="71"/>
        <v>NA</v>
      </c>
      <c r="L527" s="57" t="str">
        <f t="shared" si="72"/>
        <v>NA</v>
      </c>
      <c r="M527" s="57" t="str">
        <f t="shared" si="73"/>
        <v>NA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249</v>
      </c>
      <c r="C528" s="51" t="s">
        <v>250</v>
      </c>
      <c r="D528" s="56">
        <v>88230</v>
      </c>
      <c r="E528" s="56">
        <v>88230</v>
      </c>
      <c r="F528" s="56">
        <v>0</v>
      </c>
      <c r="G528" s="56">
        <v>10041.93</v>
      </c>
      <c r="H528" s="56">
        <v>0</v>
      </c>
      <c r="I528" s="56">
        <f t="shared" si="69"/>
        <v>10041.93</v>
      </c>
      <c r="J528" s="56">
        <f t="shared" si="70"/>
        <v>78188.070000000007</v>
      </c>
      <c r="K528" s="57">
        <f t="shared" si="71"/>
        <v>0.88618463107786472</v>
      </c>
      <c r="L528" s="57">
        <f t="shared" si="72"/>
        <v>-1</v>
      </c>
      <c r="M528" s="57">
        <f t="shared" si="73"/>
        <v>-0.65855389323359403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137</v>
      </c>
      <c r="C529" s="51" t="s">
        <v>138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69"/>
        <v>0</v>
      </c>
      <c r="J529" s="56">
        <f t="shared" si="70"/>
        <v>0</v>
      </c>
      <c r="K529" s="57" t="str">
        <f t="shared" si="71"/>
        <v>NA</v>
      </c>
      <c r="L529" s="57" t="str">
        <f t="shared" si="72"/>
        <v>NA</v>
      </c>
      <c r="M529" s="57" t="str">
        <f t="shared" si="73"/>
        <v>NA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141</v>
      </c>
      <c r="C530" s="51" t="s">
        <v>142</v>
      </c>
      <c r="D530" s="56">
        <v>712279</v>
      </c>
      <c r="E530" s="56">
        <v>712279</v>
      </c>
      <c r="F530" s="56">
        <v>192573.94</v>
      </c>
      <c r="G530" s="56">
        <v>498825.32</v>
      </c>
      <c r="H530" s="56">
        <v>0</v>
      </c>
      <c r="I530" s="56">
        <f t="shared" si="69"/>
        <v>498825.32</v>
      </c>
      <c r="J530" s="56">
        <f t="shared" si="70"/>
        <v>213453.68</v>
      </c>
      <c r="K530" s="57">
        <f t="shared" si="71"/>
        <v>0.29967706474569655</v>
      </c>
      <c r="L530" s="57">
        <f t="shared" si="72"/>
        <v>-0.72963692597984775</v>
      </c>
      <c r="M530" s="57">
        <f t="shared" si="73"/>
        <v>1.1009688057629103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143</v>
      </c>
      <c r="C531" s="51" t="s">
        <v>144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f t="shared" si="69"/>
        <v>0</v>
      </c>
      <c r="J531" s="56">
        <f t="shared" si="70"/>
        <v>0</v>
      </c>
      <c r="K531" s="57" t="str">
        <f t="shared" si="71"/>
        <v>NA</v>
      </c>
      <c r="L531" s="57" t="str">
        <f t="shared" si="72"/>
        <v>NA</v>
      </c>
      <c r="M531" s="57" t="str">
        <f t="shared" si="73"/>
        <v>NA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147</v>
      </c>
      <c r="C532" s="51" t="s">
        <v>148</v>
      </c>
      <c r="D532" s="56">
        <v>14500</v>
      </c>
      <c r="E532" s="56">
        <v>14500</v>
      </c>
      <c r="F532" s="56">
        <v>8597.75</v>
      </c>
      <c r="G532" s="56">
        <v>20382.39</v>
      </c>
      <c r="H532" s="56">
        <v>0</v>
      </c>
      <c r="I532" s="56">
        <f t="shared" si="69"/>
        <v>20382.39</v>
      </c>
      <c r="J532" s="56">
        <f t="shared" si="70"/>
        <v>-5882.3899999999994</v>
      </c>
      <c r="K532" s="57">
        <f t="shared" si="71"/>
        <v>-0.40568206896551723</v>
      </c>
      <c r="L532" s="57">
        <f t="shared" si="72"/>
        <v>-0.40705172413793106</v>
      </c>
      <c r="M532" s="57">
        <f t="shared" si="73"/>
        <v>3.2170462068965522</v>
      </c>
      <c r="R532" s="53"/>
      <c r="S532" s="53"/>
      <c r="T532" s="53"/>
      <c r="U532" s="53"/>
      <c r="V532" s="53"/>
    </row>
    <row r="533" spans="1:22" s="51" customFormat="1" x14ac:dyDescent="0.2">
      <c r="B533" s="66" t="s">
        <v>149</v>
      </c>
      <c r="C533" s="51" t="s">
        <v>150</v>
      </c>
      <c r="D533" s="56">
        <v>0</v>
      </c>
      <c r="E533" s="56">
        <v>0</v>
      </c>
      <c r="F533" s="56">
        <v>10097.36</v>
      </c>
      <c r="G533" s="56">
        <v>25077.34</v>
      </c>
      <c r="H533" s="56">
        <v>0</v>
      </c>
      <c r="I533" s="56">
        <f t="shared" si="69"/>
        <v>25077.34</v>
      </c>
      <c r="J533" s="56">
        <f t="shared" si="70"/>
        <v>-25077.34</v>
      </c>
      <c r="K533" s="57" t="str">
        <f t="shared" si="71"/>
        <v>NA</v>
      </c>
      <c r="L533" s="57" t="str">
        <f t="shared" si="72"/>
        <v>NA</v>
      </c>
      <c r="M533" s="57" t="str">
        <f t="shared" si="73"/>
        <v>NA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151</v>
      </c>
      <c r="C534" s="51" t="s">
        <v>152</v>
      </c>
      <c r="D534" s="56">
        <v>18334.189999999999</v>
      </c>
      <c r="E534" s="56">
        <v>18334.189999999999</v>
      </c>
      <c r="F534" s="56">
        <v>16065.67</v>
      </c>
      <c r="G534" s="56">
        <v>40964.370000000003</v>
      </c>
      <c r="H534" s="56">
        <v>0</v>
      </c>
      <c r="I534" s="56">
        <f t="shared" si="69"/>
        <v>40964.370000000003</v>
      </c>
      <c r="J534" s="56">
        <f t="shared" si="70"/>
        <v>-22630.180000000004</v>
      </c>
      <c r="K534" s="57">
        <f t="shared" si="71"/>
        <v>-1.234315778335449</v>
      </c>
      <c r="L534" s="57">
        <f t="shared" si="72"/>
        <v>-0.12373167290182979</v>
      </c>
      <c r="M534" s="57">
        <f t="shared" si="73"/>
        <v>5.7029473350063462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295</v>
      </c>
      <c r="C535" s="51" t="s">
        <v>296</v>
      </c>
      <c r="D535" s="56">
        <v>14000</v>
      </c>
      <c r="E535" s="56">
        <v>14000</v>
      </c>
      <c r="F535" s="56">
        <v>0</v>
      </c>
      <c r="G535" s="56">
        <v>0</v>
      </c>
      <c r="H535" s="56">
        <v>0</v>
      </c>
      <c r="I535" s="56">
        <f t="shared" si="69"/>
        <v>0</v>
      </c>
      <c r="J535" s="56">
        <f t="shared" si="70"/>
        <v>14000</v>
      </c>
      <c r="K535" s="57">
        <f t="shared" si="71"/>
        <v>1</v>
      </c>
      <c r="L535" s="57">
        <f t="shared" si="72"/>
        <v>-1</v>
      </c>
      <c r="M535" s="57">
        <f t="shared" si="73"/>
        <v>-1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165</v>
      </c>
      <c r="C536" s="51" t="s">
        <v>166</v>
      </c>
      <c r="D536" s="56">
        <v>0</v>
      </c>
      <c r="E536" s="56">
        <v>0</v>
      </c>
      <c r="F536" s="56">
        <v>444.26</v>
      </c>
      <c r="G536" s="56">
        <v>1110.8800000000001</v>
      </c>
      <c r="H536" s="56">
        <v>0</v>
      </c>
      <c r="I536" s="56">
        <f t="shared" si="69"/>
        <v>1110.8800000000001</v>
      </c>
      <c r="J536" s="56">
        <f t="shared" si="70"/>
        <v>-1110.8800000000001</v>
      </c>
      <c r="K536" s="57" t="str">
        <f t="shared" si="71"/>
        <v>NA</v>
      </c>
      <c r="L536" s="57" t="str">
        <f t="shared" si="72"/>
        <v>NA</v>
      </c>
      <c r="M536" s="57" t="str">
        <f t="shared" si="73"/>
        <v>NA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167</v>
      </c>
      <c r="C537" s="51" t="s">
        <v>168</v>
      </c>
      <c r="D537" s="56">
        <v>53211.360000000001</v>
      </c>
      <c r="E537" s="56">
        <v>53211.360000000001</v>
      </c>
      <c r="F537" s="56">
        <v>611.54999999999995</v>
      </c>
      <c r="G537" s="56">
        <v>1833.92</v>
      </c>
      <c r="H537" s="56">
        <v>0</v>
      </c>
      <c r="I537" s="56">
        <f t="shared" si="69"/>
        <v>1833.92</v>
      </c>
      <c r="J537" s="56">
        <f t="shared" si="70"/>
        <v>51377.440000000002</v>
      </c>
      <c r="K537" s="57">
        <f t="shared" si="71"/>
        <v>0.96553517895426844</v>
      </c>
      <c r="L537" s="57">
        <f t="shared" si="72"/>
        <v>-0.9885071533597336</v>
      </c>
      <c r="M537" s="57">
        <f t="shared" si="73"/>
        <v>-0.8966055368628052</v>
      </c>
      <c r="R537" s="53"/>
      <c r="S537" s="53"/>
      <c r="T537" s="53"/>
      <c r="U537" s="53"/>
      <c r="V537" s="53"/>
    </row>
    <row r="538" spans="1:22" s="51" customFormat="1" x14ac:dyDescent="0.2">
      <c r="B538" s="66" t="s">
        <v>169</v>
      </c>
      <c r="C538" s="51" t="s">
        <v>170</v>
      </c>
      <c r="D538" s="56">
        <v>0</v>
      </c>
      <c r="E538" s="56">
        <v>0</v>
      </c>
      <c r="F538" s="56">
        <v>0</v>
      </c>
      <c r="G538" s="56">
        <v>0</v>
      </c>
      <c r="H538" s="56">
        <v>0</v>
      </c>
      <c r="I538" s="56">
        <f t="shared" si="69"/>
        <v>0</v>
      </c>
      <c r="J538" s="56">
        <f t="shared" si="70"/>
        <v>0</v>
      </c>
      <c r="K538" s="57" t="str">
        <f t="shared" si="71"/>
        <v>NA</v>
      </c>
      <c r="L538" s="57" t="str">
        <f t="shared" si="72"/>
        <v>NA</v>
      </c>
      <c r="M538" s="57" t="str">
        <f t="shared" si="73"/>
        <v>NA</v>
      </c>
      <c r="R538" s="53"/>
      <c r="S538" s="53"/>
      <c r="T538" s="53"/>
      <c r="U538" s="53"/>
      <c r="V538" s="53"/>
    </row>
    <row r="539" spans="1:22" s="51" customFormat="1" x14ac:dyDescent="0.2">
      <c r="B539" s="66" t="s">
        <v>205</v>
      </c>
      <c r="C539" s="51" t="s">
        <v>206</v>
      </c>
      <c r="D539" s="56">
        <v>53460</v>
      </c>
      <c r="E539" s="56">
        <v>53460</v>
      </c>
      <c r="F539" s="56">
        <v>0</v>
      </c>
      <c r="G539" s="56">
        <v>0</v>
      </c>
      <c r="H539" s="56">
        <v>0</v>
      </c>
      <c r="I539" s="56">
        <f t="shared" si="69"/>
        <v>0</v>
      </c>
      <c r="J539" s="56">
        <f t="shared" si="70"/>
        <v>53460</v>
      </c>
      <c r="K539" s="57">
        <f t="shared" si="71"/>
        <v>1</v>
      </c>
      <c r="L539" s="57">
        <f t="shared" si="72"/>
        <v>-1</v>
      </c>
      <c r="M539" s="57">
        <f t="shared" si="73"/>
        <v>-1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237</v>
      </c>
      <c r="C540" s="51" t="s">
        <v>238</v>
      </c>
      <c r="D540" s="56">
        <v>538678.74</v>
      </c>
      <c r="E540" s="56">
        <v>538678.74</v>
      </c>
      <c r="F540" s="56">
        <v>0</v>
      </c>
      <c r="G540" s="56">
        <v>0</v>
      </c>
      <c r="H540" s="56">
        <v>0</v>
      </c>
      <c r="I540" s="56">
        <f t="shared" si="69"/>
        <v>0</v>
      </c>
      <c r="J540" s="56">
        <f t="shared" si="70"/>
        <v>538678.74</v>
      </c>
      <c r="K540" s="57">
        <f t="shared" si="71"/>
        <v>1</v>
      </c>
      <c r="L540" s="57">
        <f t="shared" si="72"/>
        <v>-1</v>
      </c>
      <c r="M540" s="57">
        <f t="shared" si="73"/>
        <v>-1</v>
      </c>
      <c r="R540" s="53"/>
      <c r="S540" s="53"/>
      <c r="T540" s="53"/>
      <c r="U540" s="53"/>
      <c r="V540" s="53"/>
    </row>
    <row r="541" spans="1:22" s="51" customFormat="1" x14ac:dyDescent="0.2">
      <c r="A541" s="63" t="s">
        <v>435</v>
      </c>
      <c r="B541" s="74"/>
      <c r="C541" s="63"/>
      <c r="D541" s="64">
        <v>1492693.29</v>
      </c>
      <c r="E541" s="64">
        <v>1492693.29</v>
      </c>
      <c r="F541" s="64">
        <v>228390.53</v>
      </c>
      <c r="G541" s="64">
        <v>598236.15</v>
      </c>
      <c r="H541" s="64">
        <v>0</v>
      </c>
      <c r="I541" s="64">
        <f t="shared" si="69"/>
        <v>598236.15</v>
      </c>
      <c r="J541" s="64">
        <f t="shared" si="70"/>
        <v>894457.14</v>
      </c>
      <c r="K541" s="65">
        <f t="shared" si="71"/>
        <v>0.59922366235062263</v>
      </c>
      <c r="L541" s="65">
        <f t="shared" si="72"/>
        <v>-0.84699433464995344</v>
      </c>
      <c r="M541" s="65">
        <f t="shared" si="73"/>
        <v>0.20232901294813224</v>
      </c>
      <c r="R541" s="53"/>
      <c r="S541" s="53"/>
      <c r="T541" s="53"/>
      <c r="U541" s="53"/>
      <c r="V541" s="53"/>
    </row>
    <row r="542" spans="1:22" s="51" customFormat="1" x14ac:dyDescent="0.2">
      <c r="A542" s="51" t="s">
        <v>436</v>
      </c>
      <c r="B542" s="66" t="s">
        <v>141</v>
      </c>
      <c r="C542" s="51" t="s">
        <v>142</v>
      </c>
      <c r="D542" s="56">
        <v>16273</v>
      </c>
      <c r="E542" s="56">
        <v>16273</v>
      </c>
      <c r="F542" s="56">
        <v>0</v>
      </c>
      <c r="G542" s="56">
        <v>0</v>
      </c>
      <c r="H542" s="56">
        <v>0</v>
      </c>
      <c r="I542" s="56">
        <f t="shared" si="69"/>
        <v>0</v>
      </c>
      <c r="J542" s="56">
        <f t="shared" si="70"/>
        <v>16273</v>
      </c>
      <c r="K542" s="57">
        <f t="shared" si="71"/>
        <v>1</v>
      </c>
      <c r="L542" s="57">
        <f t="shared" si="72"/>
        <v>-1</v>
      </c>
      <c r="M542" s="57">
        <f t="shared" si="73"/>
        <v>-1</v>
      </c>
      <c r="R542" s="53"/>
      <c r="S542" s="53"/>
      <c r="T542" s="53"/>
      <c r="U542" s="53"/>
      <c r="V542" s="53"/>
    </row>
    <row r="543" spans="1:22" s="51" customFormat="1" x14ac:dyDescent="0.2">
      <c r="B543" s="66" t="s">
        <v>295</v>
      </c>
      <c r="C543" s="51" t="s">
        <v>296</v>
      </c>
      <c r="D543" s="56">
        <v>335000</v>
      </c>
      <c r="E543" s="56">
        <v>335000</v>
      </c>
      <c r="F543" s="56">
        <v>0</v>
      </c>
      <c r="G543" s="56">
        <v>0</v>
      </c>
      <c r="H543" s="56">
        <v>0</v>
      </c>
      <c r="I543" s="56">
        <f t="shared" si="69"/>
        <v>0</v>
      </c>
      <c r="J543" s="56">
        <f t="shared" si="70"/>
        <v>335000</v>
      </c>
      <c r="K543" s="57">
        <f t="shared" si="71"/>
        <v>1</v>
      </c>
      <c r="L543" s="57">
        <f t="shared" si="72"/>
        <v>-1</v>
      </c>
      <c r="M543" s="57">
        <f t="shared" si="73"/>
        <v>-1</v>
      </c>
      <c r="R543" s="53"/>
      <c r="S543" s="53"/>
      <c r="T543" s="53"/>
      <c r="U543" s="53"/>
      <c r="V543" s="53"/>
    </row>
    <row r="544" spans="1:22" s="51" customFormat="1" x14ac:dyDescent="0.2">
      <c r="B544" s="66" t="s">
        <v>167</v>
      </c>
      <c r="C544" s="51" t="s">
        <v>168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f t="shared" si="69"/>
        <v>0</v>
      </c>
      <c r="J544" s="56">
        <f t="shared" si="70"/>
        <v>0</v>
      </c>
      <c r="K544" s="57" t="str">
        <f t="shared" si="71"/>
        <v>NA</v>
      </c>
      <c r="L544" s="57" t="str">
        <f t="shared" si="72"/>
        <v>NA</v>
      </c>
      <c r="M544" s="57" t="str">
        <f t="shared" si="73"/>
        <v>NA</v>
      </c>
      <c r="R544" s="53"/>
      <c r="S544" s="53"/>
      <c r="T544" s="53"/>
      <c r="U544" s="53"/>
      <c r="V544" s="53"/>
    </row>
    <row r="545" spans="1:22" s="51" customFormat="1" x14ac:dyDescent="0.2">
      <c r="B545" s="66" t="s">
        <v>231</v>
      </c>
      <c r="C545" s="51" t="s">
        <v>232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f t="shared" si="69"/>
        <v>0</v>
      </c>
      <c r="J545" s="56">
        <f t="shared" si="70"/>
        <v>0</v>
      </c>
      <c r="K545" s="57" t="str">
        <f t="shared" si="71"/>
        <v>NA</v>
      </c>
      <c r="L545" s="57" t="str">
        <f t="shared" si="72"/>
        <v>NA</v>
      </c>
      <c r="M545" s="57" t="str">
        <f t="shared" si="73"/>
        <v>NA</v>
      </c>
      <c r="R545" s="53"/>
      <c r="S545" s="53"/>
      <c r="T545" s="53"/>
      <c r="U545" s="53"/>
      <c r="V545" s="53"/>
    </row>
    <row r="546" spans="1:22" s="51" customFormat="1" x14ac:dyDescent="0.2">
      <c r="A546" s="63" t="s">
        <v>437</v>
      </c>
      <c r="B546" s="74"/>
      <c r="C546" s="63"/>
      <c r="D546" s="64">
        <v>351273</v>
      </c>
      <c r="E546" s="64">
        <v>351273</v>
      </c>
      <c r="F546" s="64">
        <v>0</v>
      </c>
      <c r="G546" s="64">
        <v>0</v>
      </c>
      <c r="H546" s="64">
        <v>0</v>
      </c>
      <c r="I546" s="64">
        <f t="shared" si="69"/>
        <v>0</v>
      </c>
      <c r="J546" s="64">
        <f t="shared" si="70"/>
        <v>351273</v>
      </c>
      <c r="K546" s="65">
        <f t="shared" si="71"/>
        <v>1</v>
      </c>
      <c r="L546" s="65">
        <f t="shared" si="72"/>
        <v>-1</v>
      </c>
      <c r="M546" s="65">
        <f t="shared" si="73"/>
        <v>-1</v>
      </c>
      <c r="R546" s="53"/>
      <c r="S546" s="53"/>
      <c r="T546" s="53"/>
      <c r="U546" s="53"/>
      <c r="V546" s="53"/>
    </row>
    <row r="547" spans="1:22" s="51" customFormat="1" x14ac:dyDescent="0.2">
      <c r="A547" s="51" t="s">
        <v>438</v>
      </c>
      <c r="B547" s="66" t="s">
        <v>339</v>
      </c>
      <c r="C547" s="51" t="s">
        <v>340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69"/>
        <v>0</v>
      </c>
      <c r="J547" s="56">
        <f t="shared" si="70"/>
        <v>0</v>
      </c>
      <c r="K547" s="57" t="str">
        <f t="shared" si="71"/>
        <v>NA</v>
      </c>
      <c r="L547" s="57" t="str">
        <f t="shared" si="72"/>
        <v>NA</v>
      </c>
      <c r="M547" s="57" t="str">
        <f t="shared" si="73"/>
        <v>NA</v>
      </c>
      <c r="R547" s="53"/>
      <c r="S547" s="53"/>
      <c r="T547" s="53"/>
      <c r="U547" s="53"/>
      <c r="V547" s="53"/>
    </row>
    <row r="548" spans="1:22" s="51" customFormat="1" x14ac:dyDescent="0.2">
      <c r="B548" s="66" t="s">
        <v>137</v>
      </c>
      <c r="C548" s="51" t="s">
        <v>138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f t="shared" si="69"/>
        <v>0</v>
      </c>
      <c r="J548" s="56">
        <f t="shared" si="70"/>
        <v>0</v>
      </c>
      <c r="K548" s="57" t="str">
        <f t="shared" si="71"/>
        <v>NA</v>
      </c>
      <c r="L548" s="57" t="str">
        <f t="shared" si="72"/>
        <v>NA</v>
      </c>
      <c r="M548" s="57" t="str">
        <f t="shared" si="73"/>
        <v>NA</v>
      </c>
      <c r="R548" s="53"/>
      <c r="S548" s="53"/>
      <c r="T548" s="53"/>
      <c r="U548" s="53"/>
      <c r="V548" s="53"/>
    </row>
    <row r="549" spans="1:22" s="51" customFormat="1" x14ac:dyDescent="0.2">
      <c r="B549" s="66" t="s">
        <v>141</v>
      </c>
      <c r="C549" s="51" t="s">
        <v>142</v>
      </c>
      <c r="D549" s="56">
        <v>0</v>
      </c>
      <c r="E549" s="56">
        <v>0</v>
      </c>
      <c r="F549" s="56">
        <v>97257.63</v>
      </c>
      <c r="G549" s="56">
        <v>209732.89</v>
      </c>
      <c r="H549" s="56">
        <v>0</v>
      </c>
      <c r="I549" s="56">
        <f t="shared" si="69"/>
        <v>209732.89</v>
      </c>
      <c r="J549" s="56">
        <f t="shared" si="70"/>
        <v>-209732.89</v>
      </c>
      <c r="K549" s="57" t="str">
        <f t="shared" si="71"/>
        <v>NA</v>
      </c>
      <c r="L549" s="57" t="str">
        <f t="shared" si="72"/>
        <v>NA</v>
      </c>
      <c r="M549" s="57" t="str">
        <f t="shared" si="73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147</v>
      </c>
      <c r="C550" s="51" t="s">
        <v>148</v>
      </c>
      <c r="D550" s="56">
        <v>0</v>
      </c>
      <c r="E550" s="56">
        <v>0</v>
      </c>
      <c r="F550" s="56">
        <v>9557.39</v>
      </c>
      <c r="G550" s="56">
        <v>21174.11</v>
      </c>
      <c r="H550" s="56">
        <v>0</v>
      </c>
      <c r="I550" s="56">
        <f t="shared" si="69"/>
        <v>21174.11</v>
      </c>
      <c r="J550" s="56">
        <f t="shared" si="70"/>
        <v>-21174.11</v>
      </c>
      <c r="K550" s="57" t="str">
        <f t="shared" si="71"/>
        <v>NA</v>
      </c>
      <c r="L550" s="57" t="str">
        <f t="shared" si="72"/>
        <v>NA</v>
      </c>
      <c r="M550" s="57" t="str">
        <f t="shared" si="73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149</v>
      </c>
      <c r="C551" s="51" t="s">
        <v>150</v>
      </c>
      <c r="D551" s="56">
        <v>0</v>
      </c>
      <c r="E551" s="56">
        <v>0</v>
      </c>
      <c r="F551" s="56">
        <v>1492.84</v>
      </c>
      <c r="G551" s="56">
        <v>3118.56</v>
      </c>
      <c r="H551" s="56">
        <v>0</v>
      </c>
      <c r="I551" s="56">
        <f t="shared" si="69"/>
        <v>3118.56</v>
      </c>
      <c r="J551" s="56">
        <f t="shared" si="70"/>
        <v>-3118.56</v>
      </c>
      <c r="K551" s="57" t="str">
        <f t="shared" si="71"/>
        <v>NA</v>
      </c>
      <c r="L551" s="57" t="str">
        <f t="shared" si="72"/>
        <v>NA</v>
      </c>
      <c r="M551" s="57" t="str">
        <f t="shared" si="73"/>
        <v>NA</v>
      </c>
      <c r="R551" s="53"/>
      <c r="S551" s="53"/>
      <c r="T551" s="53"/>
      <c r="U551" s="53"/>
      <c r="V551" s="53"/>
    </row>
    <row r="552" spans="1:22" s="51" customFormat="1" x14ac:dyDescent="0.2">
      <c r="B552" s="66" t="s">
        <v>151</v>
      </c>
      <c r="C552" s="51" t="s">
        <v>152</v>
      </c>
      <c r="D552" s="56">
        <v>0</v>
      </c>
      <c r="E552" s="56">
        <v>0</v>
      </c>
      <c r="F552" s="56">
        <v>0</v>
      </c>
      <c r="G552" s="56">
        <v>0</v>
      </c>
      <c r="H552" s="56">
        <v>0</v>
      </c>
      <c r="I552" s="56">
        <f t="shared" si="69"/>
        <v>0</v>
      </c>
      <c r="J552" s="56">
        <f t="shared" si="70"/>
        <v>0</v>
      </c>
      <c r="K552" s="57" t="str">
        <f t="shared" si="71"/>
        <v>NA</v>
      </c>
      <c r="L552" s="57" t="str">
        <f t="shared" si="72"/>
        <v>NA</v>
      </c>
      <c r="M552" s="57" t="str">
        <f t="shared" si="73"/>
        <v>NA</v>
      </c>
      <c r="R552" s="53"/>
      <c r="S552" s="53"/>
      <c r="T552" s="53"/>
      <c r="U552" s="53"/>
      <c r="V552" s="53"/>
    </row>
    <row r="553" spans="1:22" s="51" customFormat="1" x14ac:dyDescent="0.2">
      <c r="B553" s="66" t="s">
        <v>167</v>
      </c>
      <c r="C553" s="51" t="s">
        <v>168</v>
      </c>
      <c r="D553" s="56">
        <v>0</v>
      </c>
      <c r="E553" s="56">
        <v>0</v>
      </c>
      <c r="F553" s="56">
        <v>442.71</v>
      </c>
      <c r="G553" s="56">
        <v>1002.3</v>
      </c>
      <c r="H553" s="56">
        <v>0</v>
      </c>
      <c r="I553" s="56">
        <f t="shared" si="69"/>
        <v>1002.3</v>
      </c>
      <c r="J553" s="56">
        <f t="shared" si="70"/>
        <v>-1002.3</v>
      </c>
      <c r="K553" s="57" t="str">
        <f t="shared" si="71"/>
        <v>NA</v>
      </c>
      <c r="L553" s="57" t="str">
        <f t="shared" si="72"/>
        <v>NA</v>
      </c>
      <c r="M553" s="57" t="str">
        <f t="shared" si="73"/>
        <v>NA</v>
      </c>
      <c r="R553" s="53"/>
      <c r="S553" s="53"/>
      <c r="T553" s="53"/>
      <c r="U553" s="53"/>
      <c r="V553" s="53"/>
    </row>
    <row r="554" spans="1:22" s="51" customFormat="1" x14ac:dyDescent="0.2">
      <c r="B554" s="66" t="s">
        <v>169</v>
      </c>
      <c r="C554" s="51" t="s">
        <v>170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f t="shared" si="69"/>
        <v>0</v>
      </c>
      <c r="J554" s="56">
        <f t="shared" si="70"/>
        <v>0</v>
      </c>
      <c r="K554" s="57" t="str">
        <f t="shared" si="71"/>
        <v>NA</v>
      </c>
      <c r="L554" s="57" t="str">
        <f t="shared" si="72"/>
        <v>NA</v>
      </c>
      <c r="M554" s="57" t="str">
        <f t="shared" si="73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273</v>
      </c>
      <c r="C555" s="51" t="s">
        <v>274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f t="shared" si="69"/>
        <v>0</v>
      </c>
      <c r="J555" s="56">
        <f t="shared" si="70"/>
        <v>0</v>
      </c>
      <c r="K555" s="57" t="str">
        <f t="shared" si="71"/>
        <v>NA</v>
      </c>
      <c r="L555" s="57" t="str">
        <f t="shared" si="72"/>
        <v>NA</v>
      </c>
      <c r="M555" s="57" t="str">
        <f t="shared" si="73"/>
        <v>NA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439</v>
      </c>
      <c r="C556" s="51" t="s">
        <v>440</v>
      </c>
      <c r="D556" s="56">
        <v>1502100</v>
      </c>
      <c r="E556" s="56">
        <v>1302100</v>
      </c>
      <c r="F556" s="56">
        <v>0</v>
      </c>
      <c r="G556" s="56">
        <v>0</v>
      </c>
      <c r="H556" s="56">
        <v>0</v>
      </c>
      <c r="I556" s="56">
        <f t="shared" si="69"/>
        <v>0</v>
      </c>
      <c r="J556" s="56">
        <f t="shared" si="70"/>
        <v>1302100</v>
      </c>
      <c r="K556" s="57">
        <f t="shared" si="71"/>
        <v>1</v>
      </c>
      <c r="L556" s="57">
        <f t="shared" si="72"/>
        <v>-1</v>
      </c>
      <c r="M556" s="57">
        <f t="shared" si="73"/>
        <v>-1</v>
      </c>
      <c r="R556" s="53"/>
      <c r="S556" s="53"/>
      <c r="T556" s="53"/>
      <c r="U556" s="53"/>
      <c r="V556" s="53"/>
    </row>
    <row r="557" spans="1:22" s="51" customFormat="1" x14ac:dyDescent="0.2">
      <c r="B557" s="66" t="s">
        <v>197</v>
      </c>
      <c r="C557" s="51" t="s">
        <v>198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69"/>
        <v>0</v>
      </c>
      <c r="J557" s="56">
        <f t="shared" si="70"/>
        <v>0</v>
      </c>
      <c r="K557" s="57" t="str">
        <f t="shared" si="71"/>
        <v>NA</v>
      </c>
      <c r="L557" s="57" t="str">
        <f t="shared" si="72"/>
        <v>NA</v>
      </c>
      <c r="M557" s="57" t="str">
        <f t="shared" si="73"/>
        <v>NA</v>
      </c>
      <c r="R557" s="53"/>
      <c r="S557" s="53"/>
      <c r="T557" s="53"/>
      <c r="U557" s="53"/>
      <c r="V557" s="53"/>
    </row>
    <row r="558" spans="1:22" s="51" customFormat="1" x14ac:dyDescent="0.2">
      <c r="B558" s="66" t="s">
        <v>205</v>
      </c>
      <c r="C558" s="51" t="s">
        <v>206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69"/>
        <v>0</v>
      </c>
      <c r="J558" s="56">
        <f t="shared" si="70"/>
        <v>0</v>
      </c>
      <c r="K558" s="57" t="str">
        <f t="shared" si="71"/>
        <v>NA</v>
      </c>
      <c r="L558" s="57" t="str">
        <f t="shared" si="72"/>
        <v>NA</v>
      </c>
      <c r="M558" s="57" t="str">
        <f t="shared" si="73"/>
        <v>NA</v>
      </c>
      <c r="R558" s="53"/>
      <c r="S558" s="53"/>
      <c r="T558" s="53"/>
      <c r="U558" s="53"/>
      <c r="V558" s="53"/>
    </row>
    <row r="559" spans="1:22" s="51" customFormat="1" x14ac:dyDescent="0.2">
      <c r="B559" s="66" t="s">
        <v>231</v>
      </c>
      <c r="C559" s="51" t="s">
        <v>232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f t="shared" si="69"/>
        <v>0</v>
      </c>
      <c r="J559" s="56">
        <f t="shared" si="70"/>
        <v>0</v>
      </c>
      <c r="K559" s="57" t="str">
        <f t="shared" si="71"/>
        <v>NA</v>
      </c>
      <c r="L559" s="57" t="str">
        <f t="shared" si="72"/>
        <v>NA</v>
      </c>
      <c r="M559" s="57" t="str">
        <f t="shared" si="73"/>
        <v>NA</v>
      </c>
      <c r="R559" s="53"/>
      <c r="S559" s="53"/>
      <c r="T559" s="53"/>
      <c r="U559" s="53"/>
      <c r="V559" s="53"/>
    </row>
    <row r="560" spans="1:22" s="51" customFormat="1" x14ac:dyDescent="0.2">
      <c r="B560" s="66" t="s">
        <v>237</v>
      </c>
      <c r="C560" s="51" t="s">
        <v>238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f t="shared" si="69"/>
        <v>0</v>
      </c>
      <c r="J560" s="56">
        <f t="shared" si="70"/>
        <v>0</v>
      </c>
      <c r="K560" s="57" t="str">
        <f t="shared" si="71"/>
        <v>NA</v>
      </c>
      <c r="L560" s="57" t="str">
        <f t="shared" si="72"/>
        <v>NA</v>
      </c>
      <c r="M560" s="57" t="str">
        <f t="shared" si="73"/>
        <v>NA</v>
      </c>
      <c r="R560" s="53"/>
      <c r="S560" s="53"/>
      <c r="T560" s="53"/>
      <c r="U560" s="53"/>
      <c r="V560" s="53"/>
    </row>
    <row r="561" spans="1:25" s="51" customFormat="1" x14ac:dyDescent="0.2">
      <c r="A561" s="63" t="s">
        <v>441</v>
      </c>
      <c r="B561" s="74"/>
      <c r="C561" s="63"/>
      <c r="D561" s="64">
        <v>1502100</v>
      </c>
      <c r="E561" s="64">
        <v>1302100</v>
      </c>
      <c r="F561" s="64">
        <v>108750.57</v>
      </c>
      <c r="G561" s="64">
        <v>235027.86</v>
      </c>
      <c r="H561" s="64">
        <v>0</v>
      </c>
      <c r="I561" s="64">
        <f t="shared" si="69"/>
        <v>235027.86</v>
      </c>
      <c r="J561" s="64">
        <f t="shared" si="70"/>
        <v>1067072.1400000001</v>
      </c>
      <c r="K561" s="65">
        <f t="shared" si="71"/>
        <v>0.81950091390830204</v>
      </c>
      <c r="L561" s="65">
        <f t="shared" si="72"/>
        <v>-0.91648063128791946</v>
      </c>
      <c r="M561" s="65">
        <f t="shared" si="73"/>
        <v>-0.4585027417249059</v>
      </c>
      <c r="R561" s="53"/>
      <c r="S561" s="53"/>
      <c r="T561" s="53"/>
      <c r="U561" s="53"/>
      <c r="V561" s="53"/>
    </row>
    <row r="562" spans="1:25" s="51" customFormat="1" x14ac:dyDescent="0.2">
      <c r="A562" s="51" t="s">
        <v>442</v>
      </c>
      <c r="B562" s="66" t="s">
        <v>141</v>
      </c>
      <c r="C562" s="51" t="s">
        <v>142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f t="shared" si="69"/>
        <v>0</v>
      </c>
      <c r="J562" s="56">
        <f t="shared" si="70"/>
        <v>0</v>
      </c>
      <c r="K562" s="57" t="str">
        <f t="shared" si="71"/>
        <v>NA</v>
      </c>
      <c r="L562" s="57" t="str">
        <f t="shared" si="72"/>
        <v>NA</v>
      </c>
      <c r="M562" s="57" t="str">
        <f t="shared" si="73"/>
        <v>NA</v>
      </c>
      <c r="R562" s="53"/>
      <c r="S562" s="53"/>
      <c r="T562" s="53"/>
      <c r="U562" s="53"/>
      <c r="V562" s="53"/>
    </row>
    <row r="563" spans="1:25" s="51" customFormat="1" x14ac:dyDescent="0.2">
      <c r="B563" s="66" t="s">
        <v>167</v>
      </c>
      <c r="C563" s="51" t="s">
        <v>168</v>
      </c>
      <c r="D563" s="56">
        <v>0</v>
      </c>
      <c r="E563" s="56">
        <v>0</v>
      </c>
      <c r="F563" s="56">
        <v>0</v>
      </c>
      <c r="G563" s="56">
        <v>0</v>
      </c>
      <c r="H563" s="56">
        <v>0</v>
      </c>
      <c r="I563" s="56">
        <f t="shared" si="69"/>
        <v>0</v>
      </c>
      <c r="J563" s="56">
        <f t="shared" si="70"/>
        <v>0</v>
      </c>
      <c r="K563" s="57" t="str">
        <f t="shared" si="71"/>
        <v>NA</v>
      </c>
      <c r="L563" s="57" t="str">
        <f t="shared" si="72"/>
        <v>NA</v>
      </c>
      <c r="M563" s="57" t="str">
        <f t="shared" si="73"/>
        <v>NA</v>
      </c>
      <c r="R563" s="53"/>
      <c r="S563" s="53"/>
      <c r="T563" s="53"/>
      <c r="U563" s="53"/>
      <c r="V563" s="53"/>
    </row>
    <row r="564" spans="1:25" s="51" customFormat="1" x14ac:dyDescent="0.2">
      <c r="B564" s="66" t="s">
        <v>443</v>
      </c>
      <c r="C564" s="51" t="s">
        <v>444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f t="shared" si="69"/>
        <v>0</v>
      </c>
      <c r="J564" s="56">
        <f t="shared" si="70"/>
        <v>0</v>
      </c>
      <c r="K564" s="57" t="str">
        <f t="shared" si="71"/>
        <v>NA</v>
      </c>
      <c r="L564" s="57" t="str">
        <f t="shared" si="72"/>
        <v>NA</v>
      </c>
      <c r="M564" s="57" t="str">
        <f t="shared" si="73"/>
        <v>NA</v>
      </c>
      <c r="R564" s="53"/>
      <c r="S564" s="53"/>
      <c r="T564" s="53"/>
      <c r="U564" s="53"/>
      <c r="V564" s="53"/>
    </row>
    <row r="565" spans="1:25" s="51" customFormat="1" x14ac:dyDescent="0.2">
      <c r="B565" s="66" t="s">
        <v>227</v>
      </c>
      <c r="C565" s="51" t="s">
        <v>228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f t="shared" si="69"/>
        <v>0</v>
      </c>
      <c r="J565" s="56">
        <f t="shared" si="70"/>
        <v>0</v>
      </c>
      <c r="K565" s="57" t="str">
        <f t="shared" si="71"/>
        <v>NA</v>
      </c>
      <c r="L565" s="57" t="str">
        <f t="shared" si="72"/>
        <v>NA</v>
      </c>
      <c r="M565" s="57" t="str">
        <f t="shared" si="73"/>
        <v>NA</v>
      </c>
      <c r="R565" s="53"/>
      <c r="S565" s="53"/>
      <c r="T565" s="53"/>
      <c r="U565" s="53"/>
      <c r="V565" s="53"/>
    </row>
    <row r="566" spans="1:25" s="51" customFormat="1" x14ac:dyDescent="0.2">
      <c r="B566" s="66" t="s">
        <v>229</v>
      </c>
      <c r="C566" s="51" t="s">
        <v>230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f t="shared" si="69"/>
        <v>0</v>
      </c>
      <c r="J566" s="56">
        <f t="shared" si="70"/>
        <v>0</v>
      </c>
      <c r="K566" s="57" t="str">
        <f t="shared" si="71"/>
        <v>NA</v>
      </c>
      <c r="L566" s="57" t="str">
        <f t="shared" si="72"/>
        <v>NA</v>
      </c>
      <c r="M566" s="57" t="str">
        <f t="shared" si="73"/>
        <v>NA</v>
      </c>
      <c r="R566" s="53"/>
      <c r="S566" s="53"/>
      <c r="T566" s="53"/>
      <c r="U566" s="53"/>
      <c r="V566" s="53"/>
    </row>
    <row r="567" spans="1:25" s="51" customFormat="1" x14ac:dyDescent="0.2">
      <c r="B567" s="66" t="s">
        <v>231</v>
      </c>
      <c r="C567" s="51" t="s">
        <v>232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f t="shared" si="69"/>
        <v>0</v>
      </c>
      <c r="J567" s="56">
        <f t="shared" si="70"/>
        <v>0</v>
      </c>
      <c r="K567" s="57" t="str">
        <f t="shared" si="71"/>
        <v>NA</v>
      </c>
      <c r="L567" s="57" t="str">
        <f t="shared" si="72"/>
        <v>NA</v>
      </c>
      <c r="M567" s="57" t="str">
        <f t="shared" si="73"/>
        <v>NA</v>
      </c>
      <c r="R567" s="53"/>
      <c r="S567" s="53"/>
      <c r="T567" s="53"/>
      <c r="U567" s="53"/>
      <c r="V567" s="53"/>
    </row>
    <row r="568" spans="1:25" s="51" customFormat="1" x14ac:dyDescent="0.2">
      <c r="A568" s="63" t="s">
        <v>445</v>
      </c>
      <c r="B568" s="74"/>
      <c r="C568" s="63"/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f t="shared" si="69"/>
        <v>0</v>
      </c>
      <c r="J568" s="64">
        <f t="shared" si="70"/>
        <v>0</v>
      </c>
      <c r="K568" s="65" t="str">
        <f t="shared" si="71"/>
        <v>NA</v>
      </c>
      <c r="L568" s="65" t="str">
        <f t="shared" si="72"/>
        <v>NA</v>
      </c>
      <c r="M568" s="65" t="str">
        <f t="shared" si="73"/>
        <v>NA</v>
      </c>
      <c r="R568" s="53"/>
      <c r="S568" s="53"/>
      <c r="T568" s="53"/>
      <c r="U568" s="53"/>
      <c r="V568" s="53"/>
    </row>
    <row r="569" spans="1:25" s="51" customFormat="1" x14ac:dyDescent="0.2">
      <c r="A569" s="51" t="s">
        <v>30</v>
      </c>
      <c r="B569" s="66" t="s">
        <v>237</v>
      </c>
      <c r="C569" s="51" t="s">
        <v>238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f t="shared" si="69"/>
        <v>0</v>
      </c>
      <c r="J569" s="56">
        <f t="shared" si="70"/>
        <v>0</v>
      </c>
      <c r="K569" s="57" t="str">
        <f t="shared" si="71"/>
        <v>NA</v>
      </c>
      <c r="L569" s="57" t="str">
        <f t="shared" si="72"/>
        <v>NA</v>
      </c>
      <c r="M569" s="57" t="str">
        <f t="shared" si="73"/>
        <v>NA</v>
      </c>
      <c r="R569" s="53"/>
      <c r="S569" s="53"/>
      <c r="T569" s="53"/>
      <c r="U569" s="53"/>
      <c r="V569" s="53"/>
    </row>
    <row r="570" spans="1:25" s="51" customFormat="1" x14ac:dyDescent="0.2">
      <c r="B570" s="66" t="s">
        <v>31</v>
      </c>
      <c r="C570" s="51" t="s">
        <v>32</v>
      </c>
      <c r="D570" s="56">
        <v>26854843</v>
      </c>
      <c r="E570" s="56">
        <v>26854843</v>
      </c>
      <c r="F570" s="56">
        <v>0</v>
      </c>
      <c r="G570" s="56">
        <v>21000000</v>
      </c>
      <c r="H570" s="56">
        <v>0</v>
      </c>
      <c r="I570" s="56">
        <f t="shared" si="69"/>
        <v>21000000</v>
      </c>
      <c r="J570" s="56">
        <f t="shared" si="70"/>
        <v>5854843</v>
      </c>
      <c r="K570" s="57">
        <f t="shared" si="71"/>
        <v>0.21801814294725164</v>
      </c>
      <c r="L570" s="57">
        <f t="shared" si="72"/>
        <v>-1</v>
      </c>
      <c r="M570" s="57">
        <f t="shared" si="73"/>
        <v>1.3459455711582449</v>
      </c>
      <c r="R570" s="53"/>
      <c r="S570" s="53"/>
      <c r="T570" s="53"/>
      <c r="U570" s="53"/>
      <c r="V570" s="53"/>
    </row>
    <row r="571" spans="1:25" s="51" customFormat="1" x14ac:dyDescent="0.2">
      <c r="B571" s="66" t="s">
        <v>341</v>
      </c>
      <c r="C571" s="51" t="s">
        <v>342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f t="shared" si="69"/>
        <v>0</v>
      </c>
      <c r="J571" s="56">
        <f t="shared" si="70"/>
        <v>0</v>
      </c>
      <c r="K571" s="57" t="str">
        <f t="shared" si="71"/>
        <v>NA</v>
      </c>
      <c r="L571" s="57" t="str">
        <f t="shared" si="72"/>
        <v>NA</v>
      </c>
      <c r="M571" s="57" t="str">
        <f t="shared" si="73"/>
        <v>NA</v>
      </c>
      <c r="R571" s="53"/>
      <c r="S571" s="53"/>
      <c r="T571" s="53"/>
      <c r="U571" s="53"/>
      <c r="V571" s="53"/>
    </row>
    <row r="572" spans="1:25" s="51" customFormat="1" x14ac:dyDescent="0.2">
      <c r="A572" s="63" t="s">
        <v>33</v>
      </c>
      <c r="B572" s="74"/>
      <c r="C572" s="63"/>
      <c r="D572" s="64">
        <v>26854843</v>
      </c>
      <c r="E572" s="64">
        <v>26854843</v>
      </c>
      <c r="F572" s="64">
        <v>0</v>
      </c>
      <c r="G572" s="64">
        <v>21000000</v>
      </c>
      <c r="H572" s="64">
        <v>0</v>
      </c>
      <c r="I572" s="64">
        <f t="shared" si="69"/>
        <v>21000000</v>
      </c>
      <c r="J572" s="64">
        <f t="shared" si="70"/>
        <v>5854843</v>
      </c>
      <c r="K572" s="65">
        <f t="shared" si="71"/>
        <v>0.21801814294725164</v>
      </c>
      <c r="L572" s="65">
        <f t="shared" si="72"/>
        <v>-1</v>
      </c>
      <c r="M572" s="65">
        <f t="shared" si="73"/>
        <v>1.3459455711582449</v>
      </c>
      <c r="R572" s="53"/>
      <c r="S572" s="53"/>
      <c r="T572" s="53"/>
      <c r="U572" s="53"/>
      <c r="V572" s="53"/>
    </row>
    <row r="573" spans="1:25" s="51" customFormat="1" x14ac:dyDescent="0.2">
      <c r="A573" s="51" t="s">
        <v>34</v>
      </c>
      <c r="B573" s="66" t="s">
        <v>28</v>
      </c>
      <c r="C573" s="51" t="s">
        <v>29</v>
      </c>
      <c r="D573" s="56">
        <v>0</v>
      </c>
      <c r="E573" s="56">
        <v>0</v>
      </c>
      <c r="F573" s="56">
        <v>0</v>
      </c>
      <c r="G573" s="56">
        <v>0</v>
      </c>
      <c r="H573" s="56">
        <v>0</v>
      </c>
      <c r="I573" s="56">
        <f t="shared" si="69"/>
        <v>0</v>
      </c>
      <c r="J573" s="56">
        <f t="shared" si="70"/>
        <v>0</v>
      </c>
      <c r="K573" s="57" t="str">
        <f t="shared" si="71"/>
        <v>NA</v>
      </c>
      <c r="L573" s="57" t="str">
        <f t="shared" si="72"/>
        <v>NA</v>
      </c>
      <c r="M573" s="57" t="str">
        <f t="shared" si="73"/>
        <v>NA</v>
      </c>
      <c r="R573" s="53"/>
      <c r="S573" s="53"/>
      <c r="T573" s="53"/>
      <c r="U573" s="53"/>
      <c r="V573" s="53"/>
    </row>
    <row r="574" spans="1:25" s="51" customFormat="1" x14ac:dyDescent="0.2">
      <c r="B574" s="66" t="s">
        <v>35</v>
      </c>
      <c r="C574" s="51" t="s">
        <v>36</v>
      </c>
      <c r="D574" s="56">
        <v>0</v>
      </c>
      <c r="E574" s="56">
        <v>0</v>
      </c>
      <c r="F574" s="56">
        <v>0</v>
      </c>
      <c r="G574" s="56">
        <v>0</v>
      </c>
      <c r="H574" s="56">
        <v>0</v>
      </c>
      <c r="I574" s="56">
        <f t="shared" si="69"/>
        <v>0</v>
      </c>
      <c r="J574" s="56">
        <f t="shared" si="70"/>
        <v>0</v>
      </c>
      <c r="K574" s="57" t="str">
        <f t="shared" si="71"/>
        <v>NA</v>
      </c>
      <c r="L574" s="57" t="str">
        <f t="shared" si="72"/>
        <v>NA</v>
      </c>
      <c r="M574" s="57" t="str">
        <f t="shared" si="73"/>
        <v>NA</v>
      </c>
      <c r="R574" s="53"/>
      <c r="S574" s="53"/>
      <c r="T574" s="53"/>
      <c r="U574" s="53"/>
      <c r="V574" s="53"/>
    </row>
    <row r="575" spans="1:25" s="51" customFormat="1" x14ac:dyDescent="0.2">
      <c r="A575" s="63" t="s">
        <v>37</v>
      </c>
      <c r="B575" s="74"/>
      <c r="C575" s="63"/>
      <c r="D575" s="64">
        <v>0</v>
      </c>
      <c r="E575" s="64">
        <v>0</v>
      </c>
      <c r="F575" s="64">
        <v>0</v>
      </c>
      <c r="G575" s="64">
        <v>0</v>
      </c>
      <c r="H575" s="64">
        <v>0</v>
      </c>
      <c r="I575" s="64">
        <f t="shared" si="69"/>
        <v>0</v>
      </c>
      <c r="J575" s="64">
        <f t="shared" si="70"/>
        <v>0</v>
      </c>
      <c r="K575" s="65" t="str">
        <f t="shared" si="71"/>
        <v>NA</v>
      </c>
      <c r="L575" s="65" t="str">
        <f t="shared" si="72"/>
        <v>NA</v>
      </c>
      <c r="M575" s="65" t="str">
        <f t="shared" si="73"/>
        <v>NA</v>
      </c>
      <c r="R575" s="53"/>
      <c r="S575" s="53"/>
      <c r="T575" s="53"/>
      <c r="U575" s="53"/>
      <c r="V575" s="53"/>
    </row>
    <row r="576" spans="1:25" s="17" customFormat="1" x14ac:dyDescent="0.2">
      <c r="A576" s="23"/>
      <c r="B576" s="31"/>
      <c r="C576" s="23"/>
      <c r="D576" s="18"/>
      <c r="E576" s="18"/>
      <c r="F576" s="18"/>
      <c r="G576" s="18"/>
      <c r="H576" s="18"/>
      <c r="I576" s="18"/>
      <c r="J576" s="18"/>
      <c r="K576" s="37"/>
      <c r="L576" s="37"/>
      <c r="M576" s="37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</row>
    <row r="577" spans="1:25" ht="15.75" x14ac:dyDescent="0.25">
      <c r="A577" s="25" t="s">
        <v>11</v>
      </c>
      <c r="B577" s="32"/>
      <c r="C577" s="25"/>
      <c r="D577" s="6">
        <f>+D112+D163+D201+D222+D245+D300+D323+D366+D438+D445+D486+D526+D541+D546+D561+D568+D572+D575</f>
        <v>1603112258.1499984</v>
      </c>
      <c r="E577" s="6">
        <f t="shared" ref="E577:J577" si="74">+E112+E163+E201+E222+E245+E300+E323+E366+E438+E445+E486+E526+E541+E546+E561+E568+E572+E575</f>
        <v>1611042781.9399981</v>
      </c>
      <c r="F577" s="6">
        <f t="shared" si="74"/>
        <v>139079594.32999995</v>
      </c>
      <c r="G577" s="6">
        <f t="shared" si="74"/>
        <v>426091545.50999963</v>
      </c>
      <c r="H577" s="6">
        <f t="shared" si="74"/>
        <v>77052843.700000003</v>
      </c>
      <c r="I577" s="6">
        <f t="shared" si="74"/>
        <v>503144389.20999968</v>
      </c>
      <c r="J577" s="6">
        <f t="shared" si="74"/>
        <v>1107898392.7299988</v>
      </c>
      <c r="K577" s="38">
        <f>IF(E577=0,"NA",J577/E577)</f>
        <v>0.68769023712447974</v>
      </c>
      <c r="L577" s="38">
        <f>IF(E577=0,"NA",(  ( F577 - (E577/$L$6)) / (E577/$L$6)))</f>
        <v>-0.91367107323958086</v>
      </c>
      <c r="M577" s="38">
        <f>IF(E577=0,"NA",(  ( G577 - ($M$6*(E577/12))) / ($M$6*(E577/12))))</f>
        <v>-0.2065545056533408</v>
      </c>
    </row>
    <row r="579" spans="1:25" x14ac:dyDescent="0.2">
      <c r="B579" s="67"/>
      <c r="C579" s="52"/>
    </row>
    <row r="582" spans="1:25" s="19" customFormat="1" x14ac:dyDescent="0.2">
      <c r="A582" s="24"/>
      <c r="B582" s="33"/>
      <c r="D582" s="33"/>
      <c r="L582" s="68"/>
      <c r="M582" s="68"/>
      <c r="O582" s="53"/>
      <c r="P582" s="53"/>
      <c r="Q582" s="53"/>
      <c r="R582" s="53"/>
      <c r="S582" s="53"/>
      <c r="T582" s="53"/>
      <c r="U582" s="53"/>
      <c r="V582" s="53"/>
      <c r="W582" s="69"/>
      <c r="X582" s="69"/>
      <c r="Y582" s="69"/>
    </row>
    <row r="583" spans="1:25" s="19" customFormat="1" x14ac:dyDescent="0.2">
      <c r="A583" s="24"/>
      <c r="B583" s="33"/>
      <c r="D583" s="33"/>
      <c r="L583" s="68"/>
      <c r="M583" s="68"/>
      <c r="O583" s="53"/>
      <c r="P583" s="53"/>
      <c r="Q583" s="53"/>
      <c r="R583" s="53"/>
      <c r="S583" s="53"/>
      <c r="T583" s="53"/>
      <c r="U583" s="53"/>
      <c r="V583" s="53"/>
      <c r="W583" s="69"/>
      <c r="X583" s="69"/>
      <c r="Y583" s="69"/>
    </row>
    <row r="584" spans="1:25" s="19" customFormat="1" x14ac:dyDescent="0.2">
      <c r="A584" s="24"/>
      <c r="B584" s="33"/>
      <c r="K584" s="70"/>
      <c r="L584" s="68"/>
      <c r="M584" s="68"/>
      <c r="O584" s="53"/>
      <c r="P584" s="53"/>
      <c r="Q584" s="53"/>
      <c r="R584" s="53"/>
      <c r="S584" s="53"/>
      <c r="T584" s="53"/>
      <c r="U584" s="53"/>
      <c r="V584" s="53"/>
      <c r="W584" s="69"/>
      <c r="X584" s="69"/>
      <c r="Y584" s="69"/>
    </row>
    <row r="585" spans="1:25" s="19" customFormat="1" x14ac:dyDescent="0.2">
      <c r="A585" s="24"/>
      <c r="B585" s="33"/>
      <c r="K585" s="70"/>
      <c r="L585" s="68"/>
      <c r="M585" s="68"/>
      <c r="O585" s="53"/>
      <c r="P585" s="53"/>
      <c r="Q585" s="53"/>
      <c r="R585" s="53"/>
      <c r="S585" s="53"/>
      <c r="T585" s="53"/>
      <c r="U585" s="53"/>
      <c r="V585" s="53"/>
      <c r="W585" s="69"/>
      <c r="X585" s="69"/>
      <c r="Y585" s="69"/>
    </row>
    <row r="586" spans="1:25" s="19" customFormat="1" x14ac:dyDescent="0.2">
      <c r="A586" s="24"/>
      <c r="B586" s="33"/>
      <c r="K586" s="70"/>
      <c r="L586" s="68"/>
      <c r="M586" s="68"/>
      <c r="O586" s="53"/>
      <c r="P586" s="53"/>
      <c r="Q586" s="53"/>
      <c r="R586" s="53"/>
      <c r="S586" s="53"/>
      <c r="T586" s="53"/>
      <c r="U586" s="53"/>
      <c r="V586" s="53"/>
      <c r="W586" s="69"/>
      <c r="X586" s="69"/>
      <c r="Y586" s="69"/>
    </row>
    <row r="587" spans="1:25" s="19" customFormat="1" x14ac:dyDescent="0.2">
      <c r="A587" s="24"/>
      <c r="B587" s="33"/>
      <c r="K587" s="70"/>
      <c r="L587" s="68"/>
      <c r="M587" s="68"/>
      <c r="O587" s="53"/>
      <c r="P587" s="53"/>
      <c r="Q587" s="53"/>
      <c r="R587" s="53"/>
      <c r="S587" s="53"/>
      <c r="T587" s="53"/>
      <c r="U587" s="53"/>
      <c r="V587" s="53"/>
      <c r="W587" s="69"/>
      <c r="X587" s="69"/>
      <c r="Y587" s="69"/>
    </row>
    <row r="588" spans="1:25" x14ac:dyDescent="0.2">
      <c r="K588" s="14"/>
    </row>
    <row r="589" spans="1:25" x14ac:dyDescent="0.2">
      <c r="K589" s="14"/>
    </row>
  </sheetData>
  <autoFilter ref="A7:M577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25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3">
        <v>45596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45</v>
      </c>
      <c r="B8" s="51" t="s">
        <v>446</v>
      </c>
      <c r="C8" s="51" t="s">
        <v>447</v>
      </c>
      <c r="D8" s="56">
        <v>0</v>
      </c>
      <c r="E8" s="56">
        <v>0</v>
      </c>
      <c r="F8" s="56">
        <v>39464.39</v>
      </c>
      <c r="G8" s="56">
        <v>96707.26</v>
      </c>
      <c r="H8" s="56">
        <v>0</v>
      </c>
      <c r="I8" s="56">
        <f t="shared" ref="I8" si="0">SUM(G8:H8)</f>
        <v>96707.26</v>
      </c>
      <c r="J8" s="56">
        <f t="shared" ref="J8" si="1">E8-I8</f>
        <v>-96707.26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448</v>
      </c>
      <c r="C9" s="51" t="s">
        <v>449</v>
      </c>
      <c r="D9" s="56">
        <v>0</v>
      </c>
      <c r="E9" s="56">
        <v>0</v>
      </c>
      <c r="F9" s="56">
        <v>690843.82</v>
      </c>
      <c r="G9" s="56">
        <v>1938540.28</v>
      </c>
      <c r="H9" s="56">
        <v>0</v>
      </c>
      <c r="I9" s="56">
        <f t="shared" ref="I9:I21" si="2">SUM(G9:H9)</f>
        <v>1938540.28</v>
      </c>
      <c r="J9" s="56">
        <f t="shared" ref="J9:J21" si="3">E9-I9</f>
        <v>-1938540.28</v>
      </c>
      <c r="K9" s="57" t="str">
        <f t="shared" ref="K9:K21" si="4">IF(E9=0,"NA",J9/E9)</f>
        <v>NA</v>
      </c>
      <c r="L9" s="57" t="str">
        <f t="shared" ref="L9:L21" si="5">IF(E9=0,"NA",(  ( F9 - (E9/$L$6)) / (E9/$L$6)))</f>
        <v>NA</v>
      </c>
      <c r="M9" s="57" t="str">
        <f t="shared" ref="M9:M2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150665.57</v>
      </c>
      <c r="E10" s="56">
        <v>361399.26</v>
      </c>
      <c r="F10" s="56">
        <v>25301.599999999999</v>
      </c>
      <c r="G10" s="56">
        <v>147821.91999999998</v>
      </c>
      <c r="H10" s="56">
        <v>0</v>
      </c>
      <c r="I10" s="56">
        <f t="shared" si="2"/>
        <v>147821.91999999998</v>
      </c>
      <c r="J10" s="56">
        <f t="shared" si="3"/>
        <v>213577.34000000003</v>
      </c>
      <c r="K10" s="57">
        <f t="shared" si="4"/>
        <v>0.59097337388017901</v>
      </c>
      <c r="L10" s="57">
        <f t="shared" si="5"/>
        <v>-0.92998989538606147</v>
      </c>
      <c r="M10" s="57">
        <f t="shared" si="6"/>
        <v>0.22707987835946306</v>
      </c>
      <c r="R10" s="53"/>
      <c r="S10" s="53"/>
      <c r="T10" s="53"/>
      <c r="U10" s="53"/>
      <c r="V10" s="53"/>
    </row>
    <row r="11" spans="1:22" s="51" customFormat="1" x14ac:dyDescent="0.2">
      <c r="B11" s="51" t="s">
        <v>450</v>
      </c>
      <c r="C11" s="51" t="s">
        <v>451</v>
      </c>
      <c r="D11" s="56">
        <v>0</v>
      </c>
      <c r="E11" s="56">
        <v>0</v>
      </c>
      <c r="F11" s="56">
        <v>160330.01999999999</v>
      </c>
      <c r="G11" s="56">
        <v>382552.76</v>
      </c>
      <c r="H11" s="56">
        <v>0</v>
      </c>
      <c r="I11" s="56">
        <f t="shared" si="2"/>
        <v>382552.76</v>
      </c>
      <c r="J11" s="56">
        <f t="shared" si="3"/>
        <v>-382552.76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452</v>
      </c>
      <c r="C12" s="51" t="s">
        <v>453</v>
      </c>
      <c r="D12" s="56">
        <v>0</v>
      </c>
      <c r="E12" s="56">
        <v>0</v>
      </c>
      <c r="F12" s="56">
        <v>15659.97</v>
      </c>
      <c r="G12" s="56">
        <v>45552.87</v>
      </c>
      <c r="H12" s="56">
        <v>0</v>
      </c>
      <c r="I12" s="56">
        <f t="shared" si="2"/>
        <v>45552.87</v>
      </c>
      <c r="J12" s="56">
        <f t="shared" si="3"/>
        <v>-45552.87</v>
      </c>
      <c r="K12" s="57" t="str">
        <f t="shared" si="4"/>
        <v>NA</v>
      </c>
      <c r="L12" s="57" t="str">
        <f t="shared" si="5"/>
        <v>NA</v>
      </c>
      <c r="M12" s="57" t="str">
        <f t="shared" si="6"/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56</v>
      </c>
      <c r="C13" s="51" t="s">
        <v>57</v>
      </c>
      <c r="D13" s="56">
        <v>0</v>
      </c>
      <c r="E13" s="56">
        <v>0</v>
      </c>
      <c r="F13" s="56">
        <v>254286.32</v>
      </c>
      <c r="G13" s="56">
        <v>905691.79</v>
      </c>
      <c r="H13" s="56">
        <v>0</v>
      </c>
      <c r="I13" s="56">
        <f t="shared" si="2"/>
        <v>905691.79</v>
      </c>
      <c r="J13" s="56">
        <f t="shared" si="3"/>
        <v>-905691.79</v>
      </c>
      <c r="K13" s="57" t="str">
        <f t="shared" si="4"/>
        <v>NA</v>
      </c>
      <c r="L13" s="57" t="str">
        <f t="shared" si="5"/>
        <v>NA</v>
      </c>
      <c r="M13" s="57" t="str">
        <f t="shared" si="6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454</v>
      </c>
      <c r="C14" s="51" t="s">
        <v>455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"/>
        <v>0</v>
      </c>
      <c r="J14" s="56">
        <f t="shared" si="3"/>
        <v>0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456</v>
      </c>
      <c r="C15" s="51" t="s">
        <v>457</v>
      </c>
      <c r="D15" s="56">
        <v>0</v>
      </c>
      <c r="E15" s="56">
        <v>0</v>
      </c>
      <c r="F15" s="56">
        <v>0</v>
      </c>
      <c r="G15" s="56">
        <v>5525</v>
      </c>
      <c r="H15" s="56">
        <v>0</v>
      </c>
      <c r="I15" s="56">
        <f t="shared" si="2"/>
        <v>5525</v>
      </c>
      <c r="J15" s="56">
        <f t="shared" si="3"/>
        <v>-5525</v>
      </c>
      <c r="K15" s="57" t="str">
        <f t="shared" si="4"/>
        <v>NA</v>
      </c>
      <c r="L15" s="57" t="str">
        <f t="shared" si="5"/>
        <v>NA</v>
      </c>
      <c r="M15" s="57" t="str">
        <f t="shared" si="6"/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58</v>
      </c>
      <c r="C16" s="51" t="s">
        <v>59</v>
      </c>
      <c r="D16" s="56">
        <v>0</v>
      </c>
      <c r="E16" s="56">
        <v>0</v>
      </c>
      <c r="F16" s="56">
        <v>4105.7299999999996</v>
      </c>
      <c r="G16" s="56">
        <v>11822.03</v>
      </c>
      <c r="H16" s="56">
        <v>0</v>
      </c>
      <c r="I16" s="56">
        <f t="shared" si="2"/>
        <v>11822.03</v>
      </c>
      <c r="J16" s="56">
        <f t="shared" si="3"/>
        <v>-11822.03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458</v>
      </c>
      <c r="C17" s="51" t="s">
        <v>459</v>
      </c>
      <c r="D17" s="56">
        <v>0</v>
      </c>
      <c r="E17" s="56">
        <v>0</v>
      </c>
      <c r="F17" s="56">
        <v>11725.23</v>
      </c>
      <c r="G17" s="56">
        <v>41066.120000000003</v>
      </c>
      <c r="H17" s="56">
        <v>0</v>
      </c>
      <c r="I17" s="56">
        <f t="shared" si="2"/>
        <v>41066.120000000003</v>
      </c>
      <c r="J17" s="56">
        <f t="shared" si="3"/>
        <v>-41066.120000000003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460</v>
      </c>
      <c r="C18" s="51" t="s">
        <v>461</v>
      </c>
      <c r="D18" s="56">
        <v>0</v>
      </c>
      <c r="E18" s="56">
        <v>0</v>
      </c>
      <c r="F18" s="56">
        <v>760</v>
      </c>
      <c r="G18" s="56">
        <v>760</v>
      </c>
      <c r="H18" s="56">
        <v>0</v>
      </c>
      <c r="I18" s="56">
        <f t="shared" si="2"/>
        <v>760</v>
      </c>
      <c r="J18" s="56">
        <f t="shared" si="3"/>
        <v>-760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462</v>
      </c>
      <c r="C19" s="51" t="s">
        <v>463</v>
      </c>
      <c r="D19" s="56">
        <v>0</v>
      </c>
      <c r="E19" s="56">
        <v>0</v>
      </c>
      <c r="F19" s="56">
        <v>520</v>
      </c>
      <c r="G19" s="56">
        <v>691</v>
      </c>
      <c r="H19" s="56">
        <v>0</v>
      </c>
      <c r="I19" s="56">
        <f t="shared" si="2"/>
        <v>691</v>
      </c>
      <c r="J19" s="56">
        <f t="shared" si="3"/>
        <v>-691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60</v>
      </c>
      <c r="C20" s="51" t="s">
        <v>61</v>
      </c>
      <c r="D20" s="56">
        <v>1800</v>
      </c>
      <c r="E20" s="56">
        <v>1800</v>
      </c>
      <c r="F20" s="56">
        <v>0</v>
      </c>
      <c r="G20" s="56">
        <v>0</v>
      </c>
      <c r="H20" s="56">
        <v>0</v>
      </c>
      <c r="I20" s="56">
        <f t="shared" si="2"/>
        <v>0</v>
      </c>
      <c r="J20" s="56">
        <f t="shared" si="3"/>
        <v>1800</v>
      </c>
      <c r="K20" s="57">
        <f t="shared" si="4"/>
        <v>1</v>
      </c>
      <c r="L20" s="57">
        <f t="shared" si="5"/>
        <v>-1</v>
      </c>
      <c r="M20" s="57">
        <f t="shared" si="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464</v>
      </c>
      <c r="C21" s="51" t="s">
        <v>465</v>
      </c>
      <c r="D21" s="56">
        <v>0</v>
      </c>
      <c r="E21" s="56">
        <v>0</v>
      </c>
      <c r="F21" s="56">
        <v>3925.4</v>
      </c>
      <c r="G21" s="56">
        <v>13167.66</v>
      </c>
      <c r="H21" s="56">
        <v>0</v>
      </c>
      <c r="I21" s="56">
        <f t="shared" si="2"/>
        <v>13167.66</v>
      </c>
      <c r="J21" s="56">
        <f t="shared" si="3"/>
        <v>-13167.66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68</v>
      </c>
      <c r="C22" s="51" t="s">
        <v>69</v>
      </c>
      <c r="D22" s="56">
        <v>65000</v>
      </c>
      <c r="E22" s="56">
        <v>8033526.0600000005</v>
      </c>
      <c r="F22" s="56">
        <v>300918.36999999994</v>
      </c>
      <c r="G22" s="56">
        <v>951926.54000000027</v>
      </c>
      <c r="H22" s="56">
        <v>0</v>
      </c>
      <c r="I22" s="56">
        <f t="shared" ref="I22" si="7">SUM(G22:H22)</f>
        <v>951926.54000000027</v>
      </c>
      <c r="J22" s="56">
        <f t="shared" ref="J22" si="8">E22-I22</f>
        <v>7081599.5200000005</v>
      </c>
      <c r="K22" s="57">
        <f t="shared" ref="K22" si="9">IF(E22=0,"NA",J22/E22)</f>
        <v>0.8815057631119454</v>
      </c>
      <c r="L22" s="57">
        <f t="shared" ref="L22" si="10">IF(E22=0,"NA",(  ( F22 - (E22/$L$6)) / (E22/$L$6)))</f>
        <v>-0.96254218038847061</v>
      </c>
      <c r="M22" s="57">
        <f t="shared" ref="M22" si="11">IF(E22=0,"NA",(  ( G22 - ($M$6*(E22/12))) / ($M$6*(E22/12))))</f>
        <v>-0.64451728933583607</v>
      </c>
      <c r="R22" s="53"/>
      <c r="S22" s="53"/>
      <c r="T22" s="53"/>
      <c r="U22" s="53"/>
      <c r="V22" s="53"/>
    </row>
    <row r="23" spans="1:22" s="51" customFormat="1" x14ac:dyDescent="0.2">
      <c r="B23" s="51" t="s">
        <v>70</v>
      </c>
      <c r="C23" s="51" t="s">
        <v>71</v>
      </c>
      <c r="D23" s="56">
        <v>0</v>
      </c>
      <c r="E23" s="56">
        <v>173300</v>
      </c>
      <c r="F23" s="56">
        <v>17058.440000000002</v>
      </c>
      <c r="G23" s="56">
        <v>25880.84</v>
      </c>
      <c r="H23" s="56">
        <v>0</v>
      </c>
      <c r="I23" s="56">
        <f t="shared" ref="I23:I40" si="12">SUM(G23:H23)</f>
        <v>25880.84</v>
      </c>
      <c r="J23" s="56">
        <f t="shared" ref="J23:J40" si="13">E23-I23</f>
        <v>147419.16</v>
      </c>
      <c r="K23" s="57">
        <f t="shared" ref="K23:K40" si="14">IF(E23=0,"NA",J23/E23)</f>
        <v>0.85065874206578185</v>
      </c>
      <c r="L23" s="57">
        <f t="shared" ref="L23:L40" si="15">IF(E23=0,"NA",(  ( F23 - (E23/$L$6)) / (E23/$L$6)))</f>
        <v>-0.90156699365262549</v>
      </c>
      <c r="M23" s="57">
        <f t="shared" ref="M23:M40" si="16">IF(E23=0,"NA",(  ( G23 - ($M$6*(E23/12))) / ($M$6*(E23/12))))</f>
        <v>-0.55197622619734565</v>
      </c>
      <c r="R23" s="53"/>
      <c r="S23" s="53"/>
      <c r="T23" s="53"/>
      <c r="U23" s="53"/>
      <c r="V23" s="53"/>
    </row>
    <row r="24" spans="1:22" s="51" customFormat="1" x14ac:dyDescent="0.2">
      <c r="A24" s="63" t="s">
        <v>74</v>
      </c>
      <c r="B24" s="63"/>
      <c r="C24" s="63"/>
      <c r="D24" s="64">
        <v>217465.57</v>
      </c>
      <c r="E24" s="64">
        <v>8570025.3200000003</v>
      </c>
      <c r="F24" s="64">
        <v>1524899.2899999996</v>
      </c>
      <c r="G24" s="64">
        <v>4567706.07</v>
      </c>
      <c r="H24" s="64">
        <v>0</v>
      </c>
      <c r="I24" s="64">
        <f t="shared" si="12"/>
        <v>4567706.07</v>
      </c>
      <c r="J24" s="64">
        <f t="shared" si="13"/>
        <v>4002319.25</v>
      </c>
      <c r="K24" s="65">
        <f t="shared" si="14"/>
        <v>0.46701370189183988</v>
      </c>
      <c r="L24" s="65">
        <f t="shared" si="15"/>
        <v>-0.82206595277597161</v>
      </c>
      <c r="M24" s="65">
        <f t="shared" si="16"/>
        <v>0.59895889432448024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1295.6400000000001</v>
      </c>
      <c r="G25" s="56">
        <v>5470.92</v>
      </c>
      <c r="H25" s="56">
        <v>0</v>
      </c>
      <c r="I25" s="56">
        <f t="shared" ref="I25:I31" si="17">SUM(G25:H25)</f>
        <v>5470.92</v>
      </c>
      <c r="J25" s="56">
        <f t="shared" ref="J25:J31" si="18">E25-I25</f>
        <v>-5470.92</v>
      </c>
      <c r="K25" s="57" t="str">
        <f t="shared" ref="K25:K31" si="19">IF(E25=0,"NA",J25/E25)</f>
        <v>NA</v>
      </c>
      <c r="L25" s="57" t="str">
        <f t="shared" ref="L25:L31" si="20">IF(E25=0,"NA",(  ( F25 - (E25/$L$6)) / (E25/$L$6)))</f>
        <v>NA</v>
      </c>
      <c r="M25" s="57" t="str">
        <f t="shared" ref="M25:M31" si="21">IF(E25=0,"NA",(  ( G25 - ($M$6*(E25/12))) / ($M$6*(E25/12))))</f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1295.6400000000001</v>
      </c>
      <c r="G26" s="64">
        <v>5470.92</v>
      </c>
      <c r="H26" s="64">
        <v>0</v>
      </c>
      <c r="I26" s="64">
        <f t="shared" si="17"/>
        <v>5470.92</v>
      </c>
      <c r="J26" s="64">
        <f t="shared" si="18"/>
        <v>-5470.92</v>
      </c>
      <c r="K26" s="65" t="str">
        <f t="shared" si="19"/>
        <v>NA</v>
      </c>
      <c r="L26" s="65" t="str">
        <f t="shared" si="20"/>
        <v>NA</v>
      </c>
      <c r="M26" s="65" t="str">
        <f t="shared" si="2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75</v>
      </c>
      <c r="B27" s="51" t="s">
        <v>76</v>
      </c>
      <c r="C27" s="51" t="s">
        <v>77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7"/>
        <v>0</v>
      </c>
      <c r="J27" s="56">
        <f t="shared" si="18"/>
        <v>0</v>
      </c>
      <c r="K27" s="57" t="str">
        <f t="shared" si="19"/>
        <v>NA</v>
      </c>
      <c r="L27" s="57" t="str">
        <f t="shared" si="20"/>
        <v>NA</v>
      </c>
      <c r="M27" s="57" t="str">
        <f t="shared" si="21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466</v>
      </c>
      <c r="C28" s="51" t="s">
        <v>467</v>
      </c>
      <c r="D28" s="56">
        <v>0</v>
      </c>
      <c r="E28" s="56">
        <v>9137155.1899999995</v>
      </c>
      <c r="F28" s="56">
        <v>1642982.72</v>
      </c>
      <c r="G28" s="56">
        <v>5386286.8099999996</v>
      </c>
      <c r="H28" s="56">
        <v>0</v>
      </c>
      <c r="I28" s="56">
        <f t="shared" si="17"/>
        <v>5386286.8099999996</v>
      </c>
      <c r="J28" s="56">
        <f t="shared" si="18"/>
        <v>3750868.38</v>
      </c>
      <c r="K28" s="57">
        <f t="shared" si="19"/>
        <v>0.41050724235318586</v>
      </c>
      <c r="L28" s="57">
        <f t="shared" si="20"/>
        <v>-0.82018662419150612</v>
      </c>
      <c r="M28" s="57">
        <f t="shared" si="21"/>
        <v>0.76847827294044235</v>
      </c>
      <c r="R28" s="53"/>
      <c r="S28" s="53"/>
      <c r="T28" s="53"/>
      <c r="U28" s="53"/>
      <c r="V28" s="53"/>
    </row>
    <row r="29" spans="1:22" s="51" customFormat="1" x14ac:dyDescent="0.2">
      <c r="B29" s="51" t="s">
        <v>86</v>
      </c>
      <c r="C29" s="51" t="s">
        <v>87</v>
      </c>
      <c r="D29" s="56">
        <v>0</v>
      </c>
      <c r="E29" s="56">
        <v>634420</v>
      </c>
      <c r="F29" s="56">
        <v>0</v>
      </c>
      <c r="G29" s="56">
        <v>75453</v>
      </c>
      <c r="H29" s="56">
        <v>0</v>
      </c>
      <c r="I29" s="56">
        <f t="shared" si="17"/>
        <v>75453</v>
      </c>
      <c r="J29" s="56">
        <f t="shared" si="18"/>
        <v>558967</v>
      </c>
      <c r="K29" s="57">
        <f t="shared" si="19"/>
        <v>0.88106774691844525</v>
      </c>
      <c r="L29" s="57">
        <f t="shared" si="20"/>
        <v>-1</v>
      </c>
      <c r="M29" s="57">
        <f t="shared" si="21"/>
        <v>-0.64320324075533564</v>
      </c>
      <c r="R29" s="53"/>
      <c r="S29" s="53"/>
      <c r="T29" s="53"/>
      <c r="U29" s="53"/>
      <c r="V29" s="53"/>
    </row>
    <row r="30" spans="1:22" s="51" customFormat="1" x14ac:dyDescent="0.2">
      <c r="B30" s="51" t="s">
        <v>92</v>
      </c>
      <c r="C30" s="51" t="s">
        <v>93</v>
      </c>
      <c r="D30" s="56">
        <v>0</v>
      </c>
      <c r="E30" s="56">
        <v>2500</v>
      </c>
      <c r="F30" s="56">
        <v>0</v>
      </c>
      <c r="G30" s="56">
        <v>0</v>
      </c>
      <c r="H30" s="56">
        <v>0</v>
      </c>
      <c r="I30" s="56">
        <f t="shared" si="17"/>
        <v>0</v>
      </c>
      <c r="J30" s="56">
        <f t="shared" si="18"/>
        <v>2500</v>
      </c>
      <c r="K30" s="57">
        <f t="shared" si="19"/>
        <v>1</v>
      </c>
      <c r="L30" s="57">
        <f t="shared" si="20"/>
        <v>-1</v>
      </c>
      <c r="M30" s="57">
        <f t="shared" si="21"/>
        <v>-1</v>
      </c>
      <c r="R30" s="53"/>
      <c r="S30" s="53"/>
      <c r="T30" s="53"/>
      <c r="U30" s="53"/>
      <c r="V30" s="53"/>
    </row>
    <row r="31" spans="1:22" s="51" customFormat="1" x14ac:dyDescent="0.2">
      <c r="A31" s="63" t="s">
        <v>94</v>
      </c>
      <c r="B31" s="63"/>
      <c r="C31" s="63"/>
      <c r="D31" s="64">
        <v>0</v>
      </c>
      <c r="E31" s="64">
        <v>9774075.1899999995</v>
      </c>
      <c r="F31" s="64">
        <v>1642982.72</v>
      </c>
      <c r="G31" s="64">
        <v>5461739.8099999996</v>
      </c>
      <c r="H31" s="64">
        <v>0</v>
      </c>
      <c r="I31" s="64">
        <f t="shared" si="17"/>
        <v>5461739.8099999996</v>
      </c>
      <c r="J31" s="64">
        <f t="shared" si="18"/>
        <v>4312335.38</v>
      </c>
      <c r="K31" s="65">
        <f t="shared" si="19"/>
        <v>0.44120137160516359</v>
      </c>
      <c r="L31" s="65">
        <f t="shared" si="20"/>
        <v>-0.8319040228296013</v>
      </c>
      <c r="M31" s="65">
        <f t="shared" si="21"/>
        <v>0.67639588518450922</v>
      </c>
      <c r="R31" s="53"/>
      <c r="S31" s="53"/>
      <c r="T31" s="53"/>
      <c r="U31" s="53"/>
      <c r="V31" s="53"/>
    </row>
    <row r="32" spans="1:22" s="51" customFormat="1" x14ac:dyDescent="0.2">
      <c r="A32" s="51" t="s">
        <v>95</v>
      </c>
      <c r="B32" s="51" t="s">
        <v>468</v>
      </c>
      <c r="C32" s="51" t="s">
        <v>469</v>
      </c>
      <c r="D32" s="56">
        <v>0</v>
      </c>
      <c r="E32" s="56">
        <v>0</v>
      </c>
      <c r="F32" s="56">
        <v>95651.56</v>
      </c>
      <c r="G32" s="56">
        <v>95651.56</v>
      </c>
      <c r="H32" s="56">
        <v>0</v>
      </c>
      <c r="I32" s="56">
        <f t="shared" si="12"/>
        <v>95651.56</v>
      </c>
      <c r="J32" s="56">
        <f t="shared" si="13"/>
        <v>-95651.56</v>
      </c>
      <c r="K32" s="57" t="str">
        <f t="shared" si="14"/>
        <v>NA</v>
      </c>
      <c r="L32" s="57" t="str">
        <f t="shared" si="15"/>
        <v>NA</v>
      </c>
      <c r="M32" s="57" t="str">
        <f t="shared" si="16"/>
        <v>NA</v>
      </c>
      <c r="R32" s="53"/>
      <c r="S32" s="53"/>
      <c r="T32" s="53"/>
      <c r="U32" s="53"/>
      <c r="V32" s="53"/>
    </row>
    <row r="33" spans="1:22" s="51" customFormat="1" x14ac:dyDescent="0.2">
      <c r="B33" s="51" t="s">
        <v>470</v>
      </c>
      <c r="C33" s="51" t="s">
        <v>471</v>
      </c>
      <c r="D33" s="56">
        <v>0</v>
      </c>
      <c r="E33" s="56">
        <v>109058434.65000001</v>
      </c>
      <c r="F33" s="56">
        <v>0</v>
      </c>
      <c r="G33" s="56">
        <v>137791.18</v>
      </c>
      <c r="H33" s="56">
        <v>0</v>
      </c>
      <c r="I33" s="56">
        <f t="shared" si="12"/>
        <v>137791.18</v>
      </c>
      <c r="J33" s="56">
        <f t="shared" si="13"/>
        <v>108920643.47</v>
      </c>
      <c r="K33" s="57">
        <f t="shared" si="14"/>
        <v>0.99873653807298612</v>
      </c>
      <c r="L33" s="57">
        <f t="shared" si="15"/>
        <v>-1</v>
      </c>
      <c r="M33" s="57">
        <f t="shared" si="16"/>
        <v>-0.99620961421895859</v>
      </c>
      <c r="R33" s="53"/>
      <c r="S33" s="53"/>
      <c r="T33" s="53"/>
      <c r="U33" s="53"/>
      <c r="V33" s="53"/>
    </row>
    <row r="34" spans="1:22" s="51" customFormat="1" x14ac:dyDescent="0.2">
      <c r="B34" s="51" t="s">
        <v>472</v>
      </c>
      <c r="C34" s="51" t="s">
        <v>473</v>
      </c>
      <c r="D34" s="56">
        <v>0</v>
      </c>
      <c r="E34" s="56">
        <v>504271</v>
      </c>
      <c r="F34" s="56">
        <v>269040.90000000002</v>
      </c>
      <c r="G34" s="56">
        <v>364426.02</v>
      </c>
      <c r="H34" s="56">
        <v>0</v>
      </c>
      <c r="I34" s="56">
        <f t="shared" si="12"/>
        <v>364426.02</v>
      </c>
      <c r="J34" s="56">
        <f t="shared" si="13"/>
        <v>139844.97999999998</v>
      </c>
      <c r="K34" s="57">
        <f t="shared" si="14"/>
        <v>0.27732108330639671</v>
      </c>
      <c r="L34" s="57">
        <f t="shared" si="15"/>
        <v>-0.46647556571763987</v>
      </c>
      <c r="M34" s="57">
        <f t="shared" si="16"/>
        <v>1.1680367500808098</v>
      </c>
      <c r="R34" s="53"/>
      <c r="S34" s="53"/>
      <c r="T34" s="53"/>
      <c r="U34" s="53"/>
      <c r="V34" s="53"/>
    </row>
    <row r="35" spans="1:22" s="51" customFormat="1" x14ac:dyDescent="0.2">
      <c r="B35" s="51" t="s">
        <v>96</v>
      </c>
      <c r="C35" s="51" t="s">
        <v>97</v>
      </c>
      <c r="D35" s="56">
        <v>347122928</v>
      </c>
      <c r="E35" s="56">
        <v>539628720.29999995</v>
      </c>
      <c r="F35" s="56">
        <v>0</v>
      </c>
      <c r="G35" s="56">
        <v>0</v>
      </c>
      <c r="H35" s="56">
        <v>0</v>
      </c>
      <c r="I35" s="56">
        <f t="shared" si="12"/>
        <v>0</v>
      </c>
      <c r="J35" s="56">
        <f t="shared" si="13"/>
        <v>539628720.29999995</v>
      </c>
      <c r="K35" s="57">
        <f t="shared" si="14"/>
        <v>1</v>
      </c>
      <c r="L35" s="57">
        <f t="shared" si="15"/>
        <v>-1</v>
      </c>
      <c r="M35" s="57">
        <f t="shared" si="16"/>
        <v>-1</v>
      </c>
      <c r="R35" s="53"/>
      <c r="S35" s="53"/>
      <c r="T35" s="53"/>
      <c r="U35" s="53"/>
      <c r="V35" s="53"/>
    </row>
    <row r="36" spans="1:22" s="51" customFormat="1" x14ac:dyDescent="0.2">
      <c r="B36" s="51" t="s">
        <v>474</v>
      </c>
      <c r="C36" s="51" t="s">
        <v>475</v>
      </c>
      <c r="D36" s="56">
        <v>30000</v>
      </c>
      <c r="E36" s="56">
        <v>804183</v>
      </c>
      <c r="F36" s="56">
        <v>0</v>
      </c>
      <c r="G36" s="56">
        <v>0</v>
      </c>
      <c r="H36" s="56">
        <v>0</v>
      </c>
      <c r="I36" s="56">
        <f t="shared" si="12"/>
        <v>0</v>
      </c>
      <c r="J36" s="56">
        <f t="shared" si="13"/>
        <v>804183</v>
      </c>
      <c r="K36" s="57">
        <f t="shared" si="14"/>
        <v>1</v>
      </c>
      <c r="L36" s="57">
        <f t="shared" si="15"/>
        <v>-1</v>
      </c>
      <c r="M36" s="57">
        <f t="shared" si="16"/>
        <v>-1</v>
      </c>
      <c r="R36" s="53"/>
      <c r="S36" s="53"/>
      <c r="T36" s="53"/>
      <c r="U36" s="53"/>
      <c r="V36" s="53"/>
    </row>
    <row r="37" spans="1:22" s="51" customFormat="1" x14ac:dyDescent="0.2">
      <c r="A37" s="63" t="s">
        <v>98</v>
      </c>
      <c r="B37" s="63"/>
      <c r="C37" s="63"/>
      <c r="D37" s="64">
        <v>347152928</v>
      </c>
      <c r="E37" s="64">
        <v>649995608.94999993</v>
      </c>
      <c r="F37" s="64">
        <v>364692.46</v>
      </c>
      <c r="G37" s="64">
        <v>597868.76</v>
      </c>
      <c r="H37" s="64">
        <v>0</v>
      </c>
      <c r="I37" s="64">
        <f t="shared" si="12"/>
        <v>597868.76</v>
      </c>
      <c r="J37" s="64">
        <f t="shared" si="13"/>
        <v>649397740.18999994</v>
      </c>
      <c r="K37" s="65">
        <f t="shared" si="14"/>
        <v>0.99908019569398976</v>
      </c>
      <c r="L37" s="65">
        <f t="shared" si="15"/>
        <v>-0.99943893088664215</v>
      </c>
      <c r="M37" s="65">
        <f t="shared" si="16"/>
        <v>-0.99724058708196917</v>
      </c>
      <c r="R37" s="53"/>
      <c r="S37" s="53"/>
      <c r="T37" s="53"/>
      <c r="U37" s="53"/>
      <c r="V37" s="53"/>
    </row>
    <row r="38" spans="1:22" s="51" customFormat="1" x14ac:dyDescent="0.2">
      <c r="A38" s="51" t="s">
        <v>24</v>
      </c>
      <c r="B38" s="51" t="s">
        <v>25</v>
      </c>
      <c r="C38" s="51" t="s">
        <v>26</v>
      </c>
      <c r="D38" s="56">
        <v>4424000</v>
      </c>
      <c r="E38" s="56">
        <v>4676221.3600000003</v>
      </c>
      <c r="F38" s="56">
        <v>20704.439999999999</v>
      </c>
      <c r="G38" s="56">
        <v>1039740.57</v>
      </c>
      <c r="H38" s="56">
        <v>0</v>
      </c>
      <c r="I38" s="56">
        <f t="shared" si="12"/>
        <v>1039740.57</v>
      </c>
      <c r="J38" s="56">
        <f t="shared" si="13"/>
        <v>3636480.7900000005</v>
      </c>
      <c r="K38" s="57">
        <f t="shared" si="14"/>
        <v>0.77765368874667651</v>
      </c>
      <c r="L38" s="57">
        <f t="shared" si="15"/>
        <v>-0.99557239950676746</v>
      </c>
      <c r="M38" s="57">
        <f t="shared" si="16"/>
        <v>-0.33296106624002936</v>
      </c>
      <c r="R38" s="53"/>
      <c r="S38" s="53"/>
      <c r="T38" s="53"/>
      <c r="U38" s="53"/>
      <c r="V38" s="53"/>
    </row>
    <row r="39" spans="1:22" s="51" customFormat="1" x14ac:dyDescent="0.2">
      <c r="B39" s="51" t="s">
        <v>101</v>
      </c>
      <c r="C39" s="51" t="s">
        <v>102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12"/>
        <v>0</v>
      </c>
      <c r="J39" s="56">
        <f t="shared" si="13"/>
        <v>0</v>
      </c>
      <c r="K39" s="57" t="str">
        <f t="shared" si="14"/>
        <v>NA</v>
      </c>
      <c r="L39" s="57" t="str">
        <f t="shared" si="15"/>
        <v>NA</v>
      </c>
      <c r="M39" s="57" t="str">
        <f t="shared" si="16"/>
        <v>NA</v>
      </c>
      <c r="R39" s="53"/>
      <c r="S39" s="53"/>
      <c r="T39" s="53"/>
      <c r="U39" s="53"/>
      <c r="V39" s="53"/>
    </row>
    <row r="40" spans="1:22" s="51" customFormat="1" x14ac:dyDescent="0.2">
      <c r="A40" s="63" t="s">
        <v>27</v>
      </c>
      <c r="B40" s="63"/>
      <c r="C40" s="63"/>
      <c r="D40" s="64">
        <v>4424000</v>
      </c>
      <c r="E40" s="64">
        <v>4676221.3600000003</v>
      </c>
      <c r="F40" s="64">
        <v>20704.439999999999</v>
      </c>
      <c r="G40" s="64">
        <v>1039740.57</v>
      </c>
      <c r="H40" s="64">
        <v>0</v>
      </c>
      <c r="I40" s="64">
        <f t="shared" si="12"/>
        <v>1039740.57</v>
      </c>
      <c r="J40" s="64">
        <f t="shared" si="13"/>
        <v>3636480.7900000005</v>
      </c>
      <c r="K40" s="65">
        <f t="shared" si="14"/>
        <v>0.77765368874667651</v>
      </c>
      <c r="L40" s="65">
        <f t="shared" si="15"/>
        <v>-0.99557239950676746</v>
      </c>
      <c r="M40" s="65">
        <f t="shared" si="16"/>
        <v>-0.33296106624002936</v>
      </c>
      <c r="R40" s="53"/>
      <c r="S40" s="53"/>
      <c r="T40" s="53"/>
      <c r="U40" s="53"/>
      <c r="V40" s="53"/>
    </row>
    <row r="41" spans="1:22" s="13" customFormat="1" ht="15.75" x14ac:dyDescent="0.25">
      <c r="A41" s="23"/>
      <c r="B41" s="31"/>
      <c r="C41" s="23"/>
      <c r="D41" s="18"/>
      <c r="E41" s="18"/>
      <c r="F41" s="18"/>
      <c r="G41" s="18"/>
      <c r="H41" s="18"/>
      <c r="I41" s="18"/>
      <c r="J41" s="18"/>
      <c r="K41" s="37"/>
      <c r="L41" s="37"/>
      <c r="M41" s="37"/>
      <c r="N41" s="17"/>
    </row>
    <row r="42" spans="1:22" customFormat="1" ht="15.75" x14ac:dyDescent="0.25">
      <c r="A42" s="25" t="s">
        <v>12</v>
      </c>
      <c r="B42" s="32"/>
      <c r="C42" s="25"/>
      <c r="D42" s="6">
        <f>+D24+D26+D31+D37+D40</f>
        <v>351794393.56999999</v>
      </c>
      <c r="E42" s="6">
        <f t="shared" ref="E42:J42" si="22">+E24+E26+E31+E37+E40</f>
        <v>673015930.81999993</v>
      </c>
      <c r="F42" s="6">
        <f t="shared" si="22"/>
        <v>3554574.5499999993</v>
      </c>
      <c r="G42" s="6">
        <f t="shared" si="22"/>
        <v>11672526.130000001</v>
      </c>
      <c r="H42" s="6">
        <f t="shared" si="22"/>
        <v>0</v>
      </c>
      <c r="I42" s="6">
        <f t="shared" si="22"/>
        <v>11672526.130000001</v>
      </c>
      <c r="J42" s="6">
        <f t="shared" si="22"/>
        <v>661343404.68999994</v>
      </c>
      <c r="K42" s="38">
        <f t="shared" ref="K42" si="23">IF(E42=0,"NA",J42/E42)</f>
        <v>0.98265638955116819</v>
      </c>
      <c r="L42" s="38">
        <f t="shared" ref="L42" si="24">IF(E42=0,"NA",(  ( F42 - (E42/$L$6)) / (E42/$L$6)))</f>
        <v>-0.99471843921187852</v>
      </c>
      <c r="M42" s="38">
        <f t="shared" ref="M42" si="25">IF(E42=0,"NA",(  ( G42 - ($M$6*(E42/12))) / ($M$6*(E42/12))))</f>
        <v>-0.94796916865350467</v>
      </c>
      <c r="N42" s="13"/>
      <c r="O42" s="17"/>
      <c r="P42" s="17"/>
      <c r="Q42" s="17"/>
      <c r="R42" s="17"/>
      <c r="S42" s="17"/>
      <c r="T42" s="17"/>
      <c r="U42" s="17"/>
      <c r="V42" s="17"/>
    </row>
    <row r="43" spans="1:22" x14ac:dyDescent="0.2">
      <c r="A43" s="21"/>
      <c r="B43" s="34"/>
      <c r="C43" s="21"/>
      <c r="D43" s="5"/>
      <c r="E43" s="5"/>
      <c r="F43" s="5"/>
      <c r="G43" s="5"/>
      <c r="H43" s="5"/>
      <c r="I43" s="5"/>
      <c r="J43" s="5"/>
      <c r="K43" s="40"/>
      <c r="L43" s="40"/>
      <c r="M43" s="40"/>
      <c r="N43"/>
    </row>
    <row r="44" spans="1:22" s="51" customFormat="1" x14ac:dyDescent="0.2">
      <c r="A44" s="51" t="s">
        <v>105</v>
      </c>
      <c r="B44" s="51" t="s">
        <v>106</v>
      </c>
      <c r="C44" s="51" t="s">
        <v>107</v>
      </c>
      <c r="D44" s="56">
        <v>0</v>
      </c>
      <c r="E44" s="56">
        <v>9860386.7800000049</v>
      </c>
      <c r="F44" s="56">
        <v>1436840.6399999992</v>
      </c>
      <c r="G44" s="56">
        <v>3423271.3300000052</v>
      </c>
      <c r="H44" s="56">
        <v>0</v>
      </c>
      <c r="I44" s="56">
        <f t="shared" ref="I44" si="26">SUM(G44:H44)</f>
        <v>3423271.3300000052</v>
      </c>
      <c r="J44" s="56">
        <f t="shared" ref="J44" si="27">E44-I44</f>
        <v>6437115.4499999993</v>
      </c>
      <c r="K44" s="57">
        <f t="shared" ref="K44" si="28">IF(E44=0,"NA",J44/E44)</f>
        <v>0.65282585699949547</v>
      </c>
      <c r="L44" s="57">
        <f t="shared" ref="L44" si="29">IF(E44=0,"NA",(  ( F44 - (E44/$L$6)) / (E44/$L$6)))</f>
        <v>-0.85428151328562818</v>
      </c>
      <c r="M44" s="57">
        <f t="shared" ref="M44" si="30">IF(E44=0,"NA",(  ( G44 - ($M$6*(E44/12))) / ($M$6*(E44/12))))</f>
        <v>4.1522429001513261E-2</v>
      </c>
      <c r="R44" s="53"/>
      <c r="S44" s="53"/>
      <c r="T44" s="53"/>
      <c r="U44" s="53"/>
      <c r="V44" s="53"/>
    </row>
    <row r="45" spans="1:22" s="51" customFormat="1" x14ac:dyDescent="0.2">
      <c r="B45" s="51" t="s">
        <v>476</v>
      </c>
      <c r="C45" s="51" t="s">
        <v>477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ref="I45:I127" si="31">SUM(G45:H45)</f>
        <v>0</v>
      </c>
      <c r="J45" s="56">
        <f t="shared" ref="J45:J127" si="32">E45-I45</f>
        <v>0</v>
      </c>
      <c r="K45" s="57" t="str">
        <f t="shared" ref="K45:K127" si="33">IF(E45=0,"NA",J45/E45)</f>
        <v>NA</v>
      </c>
      <c r="L45" s="57" t="str">
        <f t="shared" ref="L45:L127" si="34">IF(E45=0,"NA",(  ( F45 - (E45/$L$6)) / (E45/$L$6)))</f>
        <v>NA</v>
      </c>
      <c r="M45" s="57" t="str">
        <f t="shared" ref="M45:M127" si="35">IF(E45=0,"NA",(  ( G45 - ($M$6*(E45/12))) / ($M$6*(E45/12))))</f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108</v>
      </c>
      <c r="C46" s="51" t="s">
        <v>109</v>
      </c>
      <c r="D46" s="56">
        <v>76000</v>
      </c>
      <c r="E46" s="56">
        <v>780158.25</v>
      </c>
      <c r="F46" s="56">
        <v>128750</v>
      </c>
      <c r="G46" s="56">
        <v>864050.77</v>
      </c>
      <c r="H46" s="56">
        <v>0</v>
      </c>
      <c r="I46" s="56">
        <f t="shared" si="31"/>
        <v>864050.77</v>
      </c>
      <c r="J46" s="56">
        <f t="shared" si="32"/>
        <v>-83892.520000000019</v>
      </c>
      <c r="K46" s="57">
        <f t="shared" si="33"/>
        <v>-0.10753269609082519</v>
      </c>
      <c r="L46" s="57">
        <f t="shared" si="34"/>
        <v>-0.83496937960984197</v>
      </c>
      <c r="M46" s="57">
        <f t="shared" si="35"/>
        <v>2.3225980882724757</v>
      </c>
      <c r="R46" s="53"/>
      <c r="S46" s="53"/>
      <c r="T46" s="53"/>
      <c r="U46" s="53"/>
      <c r="V46" s="53"/>
    </row>
    <row r="47" spans="1:22" s="51" customFormat="1" x14ac:dyDescent="0.2">
      <c r="B47" s="51" t="s">
        <v>110</v>
      </c>
      <c r="C47" s="51" t="s">
        <v>109</v>
      </c>
      <c r="D47" s="56">
        <v>0</v>
      </c>
      <c r="E47" s="56">
        <v>17500</v>
      </c>
      <c r="F47" s="56">
        <v>0</v>
      </c>
      <c r="G47" s="56">
        <v>0</v>
      </c>
      <c r="H47" s="56">
        <v>0</v>
      </c>
      <c r="I47" s="56">
        <f t="shared" si="31"/>
        <v>0</v>
      </c>
      <c r="J47" s="56">
        <f t="shared" si="32"/>
        <v>17500</v>
      </c>
      <c r="K47" s="57">
        <f t="shared" si="33"/>
        <v>1</v>
      </c>
      <c r="L47" s="57">
        <f t="shared" si="34"/>
        <v>-1</v>
      </c>
      <c r="M47" s="57">
        <f t="shared" si="35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111</v>
      </c>
      <c r="C48" s="51" t="s">
        <v>112</v>
      </c>
      <c r="D48" s="56">
        <v>0</v>
      </c>
      <c r="E48" s="56">
        <v>33322</v>
      </c>
      <c r="F48" s="56">
        <v>0</v>
      </c>
      <c r="G48" s="56">
        <v>0</v>
      </c>
      <c r="H48" s="56">
        <v>0</v>
      </c>
      <c r="I48" s="56">
        <f t="shared" si="31"/>
        <v>0</v>
      </c>
      <c r="J48" s="56">
        <f t="shared" si="32"/>
        <v>33322</v>
      </c>
      <c r="K48" s="57">
        <f t="shared" si="33"/>
        <v>1</v>
      </c>
      <c r="L48" s="57">
        <f t="shared" si="34"/>
        <v>-1</v>
      </c>
      <c r="M48" s="57">
        <f t="shared" si="35"/>
        <v>-1</v>
      </c>
      <c r="R48" s="53"/>
      <c r="S48" s="53"/>
      <c r="T48" s="53"/>
      <c r="U48" s="53"/>
      <c r="V48" s="53"/>
    </row>
    <row r="49" spans="2:22" s="51" customFormat="1" x14ac:dyDescent="0.2">
      <c r="B49" s="51" t="s">
        <v>113</v>
      </c>
      <c r="C49" s="51" t="s">
        <v>114</v>
      </c>
      <c r="D49" s="56">
        <v>153500</v>
      </c>
      <c r="E49" s="56">
        <v>12120</v>
      </c>
      <c r="F49" s="56">
        <v>0</v>
      </c>
      <c r="G49" s="56">
        <v>0</v>
      </c>
      <c r="H49" s="56">
        <v>0</v>
      </c>
      <c r="I49" s="56">
        <f t="shared" si="31"/>
        <v>0</v>
      </c>
      <c r="J49" s="56">
        <f t="shared" si="32"/>
        <v>12120</v>
      </c>
      <c r="K49" s="57">
        <f t="shared" si="33"/>
        <v>1</v>
      </c>
      <c r="L49" s="57">
        <f t="shared" si="34"/>
        <v>-1</v>
      </c>
      <c r="M49" s="57">
        <f t="shared" si="35"/>
        <v>-1</v>
      </c>
      <c r="R49" s="53"/>
      <c r="S49" s="53"/>
      <c r="T49" s="53"/>
      <c r="U49" s="53"/>
      <c r="V49" s="53"/>
    </row>
    <row r="50" spans="2:22" s="51" customFormat="1" x14ac:dyDescent="0.2">
      <c r="B50" s="51" t="s">
        <v>115</v>
      </c>
      <c r="C50" s="51" t="s">
        <v>116</v>
      </c>
      <c r="D50" s="56">
        <v>0</v>
      </c>
      <c r="E50" s="56">
        <v>2164704.65</v>
      </c>
      <c r="F50" s="56">
        <v>25206.15</v>
      </c>
      <c r="G50" s="56">
        <v>86498.59</v>
      </c>
      <c r="H50" s="56">
        <v>0</v>
      </c>
      <c r="I50" s="56">
        <f t="shared" ref="I50:I66" si="36">SUM(G50:H50)</f>
        <v>86498.59</v>
      </c>
      <c r="J50" s="56">
        <f t="shared" ref="J50:J66" si="37">E50-I50</f>
        <v>2078206.0599999998</v>
      </c>
      <c r="K50" s="57">
        <f t="shared" ref="K50:K66" si="38">IF(E50=0,"NA",J50/E50)</f>
        <v>0.96004138948008444</v>
      </c>
      <c r="L50" s="57">
        <f t="shared" ref="L50:L66" si="39">IF(E50=0,"NA",(  ( F50 - (E50/$L$6)) / (E50/$L$6)))</f>
        <v>-0.98835584799062548</v>
      </c>
      <c r="M50" s="57">
        <f t="shared" ref="M50:M66" si="40">IF(E50=0,"NA",(  ( G50 - ($M$6*(E50/12))) / ($M$6*(E50/12))))</f>
        <v>-0.88012416844025354</v>
      </c>
      <c r="R50" s="53"/>
      <c r="S50" s="53"/>
      <c r="T50" s="53"/>
      <c r="U50" s="53"/>
      <c r="V50" s="53"/>
    </row>
    <row r="51" spans="2:22" s="51" customFormat="1" x14ac:dyDescent="0.2">
      <c r="B51" s="51" t="s">
        <v>117</v>
      </c>
      <c r="C51" s="51" t="s">
        <v>118</v>
      </c>
      <c r="D51" s="56">
        <v>0</v>
      </c>
      <c r="E51" s="56">
        <v>110000</v>
      </c>
      <c r="F51" s="56">
        <v>7351.16</v>
      </c>
      <c r="G51" s="56">
        <v>17568.43</v>
      </c>
      <c r="H51" s="56">
        <v>0</v>
      </c>
      <c r="I51" s="56">
        <f t="shared" si="36"/>
        <v>17568.43</v>
      </c>
      <c r="J51" s="56">
        <f t="shared" si="37"/>
        <v>92431.57</v>
      </c>
      <c r="K51" s="57">
        <f t="shared" si="38"/>
        <v>0.84028700000000012</v>
      </c>
      <c r="L51" s="57">
        <f t="shared" si="39"/>
        <v>-0.93317127272727274</v>
      </c>
      <c r="M51" s="57">
        <f t="shared" si="40"/>
        <v>-0.52086099999999991</v>
      </c>
      <c r="R51" s="53"/>
      <c r="S51" s="53"/>
      <c r="T51" s="53"/>
      <c r="U51" s="53"/>
      <c r="V51" s="53"/>
    </row>
    <row r="52" spans="2:22" s="51" customFormat="1" x14ac:dyDescent="0.2">
      <c r="B52" s="51" t="s">
        <v>119</v>
      </c>
      <c r="C52" s="51" t="s">
        <v>120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36"/>
        <v>0</v>
      </c>
      <c r="J52" s="56">
        <f t="shared" si="37"/>
        <v>0</v>
      </c>
      <c r="K52" s="57" t="str">
        <f t="shared" si="38"/>
        <v>NA</v>
      </c>
      <c r="L52" s="57" t="str">
        <f t="shared" si="39"/>
        <v>NA</v>
      </c>
      <c r="M52" s="57" t="str">
        <f t="shared" si="40"/>
        <v>NA</v>
      </c>
      <c r="R52" s="53"/>
      <c r="S52" s="53"/>
      <c r="T52" s="53"/>
      <c r="U52" s="53"/>
      <c r="V52" s="53"/>
    </row>
    <row r="53" spans="2:22" s="51" customFormat="1" x14ac:dyDescent="0.2">
      <c r="B53" s="51" t="s">
        <v>121</v>
      </c>
      <c r="C53" s="51" t="s">
        <v>122</v>
      </c>
      <c r="D53" s="56">
        <v>0</v>
      </c>
      <c r="E53" s="56">
        <v>2160903.3699999992</v>
      </c>
      <c r="F53" s="56">
        <v>549739.00999999943</v>
      </c>
      <c r="G53" s="56">
        <v>1336873.9800000002</v>
      </c>
      <c r="H53" s="56">
        <v>0</v>
      </c>
      <c r="I53" s="56">
        <f t="shared" si="36"/>
        <v>1336873.9800000002</v>
      </c>
      <c r="J53" s="56">
        <f t="shared" si="37"/>
        <v>824029.38999999897</v>
      </c>
      <c r="K53" s="57">
        <f t="shared" si="38"/>
        <v>0.38133560317414805</v>
      </c>
      <c r="L53" s="57">
        <f t="shared" si="39"/>
        <v>-0.74559759699018868</v>
      </c>
      <c r="M53" s="57">
        <f t="shared" si="40"/>
        <v>0.85599319047755573</v>
      </c>
      <c r="R53" s="53"/>
      <c r="S53" s="53"/>
      <c r="T53" s="53"/>
      <c r="U53" s="53"/>
      <c r="V53" s="53"/>
    </row>
    <row r="54" spans="2:22" s="51" customFormat="1" x14ac:dyDescent="0.2">
      <c r="B54" s="51" t="s">
        <v>125</v>
      </c>
      <c r="C54" s="51" t="s">
        <v>126</v>
      </c>
      <c r="D54" s="56">
        <v>0</v>
      </c>
      <c r="E54" s="56">
        <v>2500</v>
      </c>
      <c r="F54" s="56">
        <v>22795.84</v>
      </c>
      <c r="G54" s="56">
        <v>49705.02</v>
      </c>
      <c r="H54" s="56">
        <v>0</v>
      </c>
      <c r="I54" s="56">
        <f t="shared" si="36"/>
        <v>49705.02</v>
      </c>
      <c r="J54" s="56">
        <f t="shared" si="37"/>
        <v>-47205.02</v>
      </c>
      <c r="K54" s="57">
        <f t="shared" si="38"/>
        <v>-18.882007999999999</v>
      </c>
      <c r="L54" s="57">
        <f t="shared" si="39"/>
        <v>8.1183359999999993</v>
      </c>
      <c r="M54" s="57">
        <f t="shared" si="40"/>
        <v>58.64602399999999</v>
      </c>
      <c r="R54" s="53"/>
      <c r="S54" s="53"/>
      <c r="T54" s="53"/>
      <c r="U54" s="53"/>
      <c r="V54" s="53"/>
    </row>
    <row r="55" spans="2:22" s="51" customFormat="1" x14ac:dyDescent="0.2">
      <c r="B55" s="51" t="s">
        <v>127</v>
      </c>
      <c r="C55" s="51" t="s">
        <v>128</v>
      </c>
      <c r="D55" s="56">
        <v>0</v>
      </c>
      <c r="E55" s="56">
        <v>1000</v>
      </c>
      <c r="F55" s="56">
        <v>16092.18</v>
      </c>
      <c r="G55" s="56">
        <v>32948.1</v>
      </c>
      <c r="H55" s="56">
        <v>0</v>
      </c>
      <c r="I55" s="56">
        <f t="shared" si="36"/>
        <v>32948.1</v>
      </c>
      <c r="J55" s="56">
        <f t="shared" si="37"/>
        <v>-31948.1</v>
      </c>
      <c r="K55" s="57">
        <f t="shared" si="38"/>
        <v>-31.9481</v>
      </c>
      <c r="L55" s="57">
        <f t="shared" si="39"/>
        <v>15.092180000000001</v>
      </c>
      <c r="M55" s="57">
        <f t="shared" si="40"/>
        <v>97.844300000000004</v>
      </c>
      <c r="R55" s="53"/>
      <c r="S55" s="53"/>
      <c r="T55" s="53"/>
      <c r="U55" s="53"/>
      <c r="V55" s="53"/>
    </row>
    <row r="56" spans="2:22" s="51" customFormat="1" x14ac:dyDescent="0.2">
      <c r="B56" s="51" t="s">
        <v>129</v>
      </c>
      <c r="C56" s="51" t="s">
        <v>130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36"/>
        <v>0</v>
      </c>
      <c r="J56" s="56">
        <f t="shared" si="37"/>
        <v>0</v>
      </c>
      <c r="K56" s="57" t="str">
        <f t="shared" si="38"/>
        <v>NA</v>
      </c>
      <c r="L56" s="57" t="str">
        <f t="shared" si="39"/>
        <v>NA</v>
      </c>
      <c r="M56" s="57" t="str">
        <f t="shared" si="40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131</v>
      </c>
      <c r="C57" s="51" t="s">
        <v>132</v>
      </c>
      <c r="D57" s="56">
        <v>0</v>
      </c>
      <c r="E57" s="56">
        <v>19500</v>
      </c>
      <c r="F57" s="56">
        <v>9194.08</v>
      </c>
      <c r="G57" s="56">
        <v>18388.16</v>
      </c>
      <c r="H57" s="56">
        <v>0</v>
      </c>
      <c r="I57" s="56">
        <f t="shared" si="36"/>
        <v>18388.16</v>
      </c>
      <c r="J57" s="56">
        <f t="shared" si="37"/>
        <v>1111.8400000000001</v>
      </c>
      <c r="K57" s="57">
        <f t="shared" si="38"/>
        <v>5.7017435897435902E-2</v>
      </c>
      <c r="L57" s="57">
        <f t="shared" si="39"/>
        <v>-0.5285087179487179</v>
      </c>
      <c r="M57" s="57">
        <f t="shared" si="40"/>
        <v>1.8289476923076924</v>
      </c>
      <c r="R57" s="53"/>
      <c r="S57" s="53"/>
      <c r="T57" s="53"/>
      <c r="U57" s="53"/>
      <c r="V57" s="53"/>
    </row>
    <row r="58" spans="2:22" s="51" customFormat="1" x14ac:dyDescent="0.2">
      <c r="B58" s="51" t="s">
        <v>133</v>
      </c>
      <c r="C58" s="51" t="s">
        <v>134</v>
      </c>
      <c r="D58" s="56">
        <v>0</v>
      </c>
      <c r="E58" s="56">
        <v>1500</v>
      </c>
      <c r="F58" s="56">
        <v>0</v>
      </c>
      <c r="G58" s="56">
        <v>0</v>
      </c>
      <c r="H58" s="56">
        <v>0</v>
      </c>
      <c r="I58" s="56">
        <f t="shared" si="36"/>
        <v>0</v>
      </c>
      <c r="J58" s="56">
        <f t="shared" si="37"/>
        <v>1500</v>
      </c>
      <c r="K58" s="57">
        <f t="shared" si="38"/>
        <v>1</v>
      </c>
      <c r="L58" s="57">
        <f t="shared" si="39"/>
        <v>-1</v>
      </c>
      <c r="M58" s="57">
        <f t="shared" si="4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135</v>
      </c>
      <c r="C59" s="51" t="s">
        <v>136</v>
      </c>
      <c r="D59" s="56">
        <v>0</v>
      </c>
      <c r="E59" s="56">
        <v>1000</v>
      </c>
      <c r="F59" s="56">
        <v>0</v>
      </c>
      <c r="G59" s="56">
        <v>0</v>
      </c>
      <c r="H59" s="56">
        <v>0</v>
      </c>
      <c r="I59" s="56">
        <f t="shared" si="36"/>
        <v>0</v>
      </c>
      <c r="J59" s="56">
        <f t="shared" si="37"/>
        <v>1000</v>
      </c>
      <c r="K59" s="57">
        <f t="shared" si="38"/>
        <v>1</v>
      </c>
      <c r="L59" s="57">
        <f t="shared" si="39"/>
        <v>-1</v>
      </c>
      <c r="M59" s="57">
        <f t="shared" si="40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139</v>
      </c>
      <c r="C60" s="51" t="s">
        <v>140</v>
      </c>
      <c r="D60" s="56">
        <v>0</v>
      </c>
      <c r="E60" s="56">
        <v>0</v>
      </c>
      <c r="F60" s="56">
        <v>357649.86000000016</v>
      </c>
      <c r="G60" s="56">
        <v>877559.82999999973</v>
      </c>
      <c r="H60" s="56">
        <v>0</v>
      </c>
      <c r="I60" s="56">
        <f t="shared" si="36"/>
        <v>877559.82999999973</v>
      </c>
      <c r="J60" s="56">
        <f t="shared" si="37"/>
        <v>-877559.82999999973</v>
      </c>
      <c r="K60" s="57" t="str">
        <f t="shared" si="38"/>
        <v>NA</v>
      </c>
      <c r="L60" s="57" t="str">
        <f t="shared" si="39"/>
        <v>NA</v>
      </c>
      <c r="M60" s="57" t="str">
        <f t="shared" si="40"/>
        <v>NA</v>
      </c>
      <c r="R60" s="53"/>
      <c r="S60" s="53"/>
      <c r="T60" s="53"/>
      <c r="U60" s="53"/>
      <c r="V60" s="53"/>
    </row>
    <row r="61" spans="2:22" s="51" customFormat="1" x14ac:dyDescent="0.2">
      <c r="B61" s="51" t="s">
        <v>141</v>
      </c>
      <c r="C61" s="51" t="s">
        <v>142</v>
      </c>
      <c r="D61" s="56">
        <v>21510000</v>
      </c>
      <c r="E61" s="56">
        <v>73237662.480000004</v>
      </c>
      <c r="F61" s="56">
        <v>177850.34000000003</v>
      </c>
      <c r="G61" s="56">
        <v>748171.82000000007</v>
      </c>
      <c r="H61" s="56">
        <v>0</v>
      </c>
      <c r="I61" s="56">
        <f t="shared" si="36"/>
        <v>748171.82000000007</v>
      </c>
      <c r="J61" s="56">
        <f t="shared" si="37"/>
        <v>72489490.660000011</v>
      </c>
      <c r="K61" s="57">
        <f t="shared" si="38"/>
        <v>0.9897843296104063</v>
      </c>
      <c r="L61" s="57">
        <f t="shared" si="39"/>
        <v>-0.99757159999407996</v>
      </c>
      <c r="M61" s="57">
        <f t="shared" si="40"/>
        <v>-0.96935298883121868</v>
      </c>
      <c r="R61" s="53"/>
      <c r="S61" s="53"/>
      <c r="T61" s="53"/>
      <c r="U61" s="53"/>
      <c r="V61" s="53"/>
    </row>
    <row r="62" spans="2:22" s="51" customFormat="1" x14ac:dyDescent="0.2">
      <c r="B62" s="51" t="s">
        <v>143</v>
      </c>
      <c r="C62" s="51" t="s">
        <v>144</v>
      </c>
      <c r="D62" s="56">
        <v>0</v>
      </c>
      <c r="E62" s="56">
        <v>3179213.2</v>
      </c>
      <c r="F62" s="56">
        <v>0</v>
      </c>
      <c r="G62" s="56">
        <v>42912.909999999996</v>
      </c>
      <c r="H62" s="56">
        <v>10329.549999999999</v>
      </c>
      <c r="I62" s="56">
        <f t="shared" si="36"/>
        <v>53242.459999999992</v>
      </c>
      <c r="J62" s="56">
        <f t="shared" si="37"/>
        <v>3125970.74</v>
      </c>
      <c r="K62" s="57">
        <f t="shared" si="38"/>
        <v>0.98325294447066336</v>
      </c>
      <c r="L62" s="57">
        <f t="shared" si="39"/>
        <v>-1</v>
      </c>
      <c r="M62" s="57">
        <f t="shared" si="40"/>
        <v>-0.95950610358562927</v>
      </c>
      <c r="R62" s="53"/>
      <c r="S62" s="53"/>
      <c r="T62" s="53"/>
      <c r="U62" s="53"/>
      <c r="V62" s="53"/>
    </row>
    <row r="63" spans="2:22" s="51" customFormat="1" x14ac:dyDescent="0.2">
      <c r="B63" s="51" t="s">
        <v>145</v>
      </c>
      <c r="C63" s="51" t="s">
        <v>146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6"/>
        <v>0</v>
      </c>
      <c r="J63" s="56">
        <f t="shared" si="37"/>
        <v>0</v>
      </c>
      <c r="K63" s="57" t="str">
        <f t="shared" si="38"/>
        <v>NA</v>
      </c>
      <c r="L63" s="57" t="str">
        <f t="shared" si="39"/>
        <v>NA</v>
      </c>
      <c r="M63" s="57" t="str">
        <f t="shared" si="40"/>
        <v>NA</v>
      </c>
      <c r="R63" s="53"/>
      <c r="S63" s="53"/>
      <c r="T63" s="53"/>
      <c r="U63" s="53"/>
      <c r="V63" s="53"/>
    </row>
    <row r="64" spans="2:22" s="51" customFormat="1" x14ac:dyDescent="0.2">
      <c r="B64" s="51" t="s">
        <v>147</v>
      </c>
      <c r="C64" s="51" t="s">
        <v>148</v>
      </c>
      <c r="D64" s="56">
        <v>0</v>
      </c>
      <c r="E64" s="56">
        <v>3182507.0900000031</v>
      </c>
      <c r="F64" s="56">
        <v>481598.0299999998</v>
      </c>
      <c r="G64" s="56">
        <v>989632.42000000039</v>
      </c>
      <c r="H64" s="56">
        <v>0</v>
      </c>
      <c r="I64" s="56">
        <f t="shared" si="36"/>
        <v>989632.42000000039</v>
      </c>
      <c r="J64" s="56">
        <f t="shared" si="37"/>
        <v>2192874.6700000027</v>
      </c>
      <c r="K64" s="57">
        <f t="shared" si="38"/>
        <v>0.68903999519448067</v>
      </c>
      <c r="L64" s="57">
        <f t="shared" si="39"/>
        <v>-0.84867338347390786</v>
      </c>
      <c r="M64" s="57">
        <f t="shared" si="40"/>
        <v>-6.7119985583441927E-2</v>
      </c>
      <c r="R64" s="53"/>
      <c r="S64" s="53"/>
      <c r="T64" s="53"/>
      <c r="U64" s="53"/>
      <c r="V64" s="53"/>
    </row>
    <row r="65" spans="2:22" s="51" customFormat="1" x14ac:dyDescent="0.2">
      <c r="B65" s="51" t="s">
        <v>149</v>
      </c>
      <c r="C65" s="51" t="s">
        <v>150</v>
      </c>
      <c r="D65" s="56">
        <v>0</v>
      </c>
      <c r="E65" s="56">
        <v>87815.14</v>
      </c>
      <c r="F65" s="56">
        <v>60279.62</v>
      </c>
      <c r="G65" s="56">
        <v>255097.52999999988</v>
      </c>
      <c r="H65" s="56">
        <v>0</v>
      </c>
      <c r="I65" s="56">
        <f t="shared" si="36"/>
        <v>255097.52999999988</v>
      </c>
      <c r="J65" s="56">
        <f t="shared" si="37"/>
        <v>-167282.3899999999</v>
      </c>
      <c r="K65" s="57">
        <f t="shared" si="38"/>
        <v>-1.9049379184500519</v>
      </c>
      <c r="L65" s="57">
        <f t="shared" si="39"/>
        <v>-0.31356233105134257</v>
      </c>
      <c r="M65" s="57">
        <f t="shared" si="40"/>
        <v>7.7148137553501552</v>
      </c>
      <c r="R65" s="53"/>
      <c r="S65" s="53"/>
      <c r="T65" s="53"/>
      <c r="U65" s="53"/>
      <c r="V65" s="53"/>
    </row>
    <row r="66" spans="2:22" s="51" customFormat="1" x14ac:dyDescent="0.2">
      <c r="B66" s="51" t="s">
        <v>151</v>
      </c>
      <c r="C66" s="51" t="s">
        <v>152</v>
      </c>
      <c r="D66" s="56">
        <v>0</v>
      </c>
      <c r="E66" s="56">
        <v>4058519.5800000005</v>
      </c>
      <c r="F66" s="56">
        <v>403673.69999999978</v>
      </c>
      <c r="G66" s="56">
        <v>860023.23000000021</v>
      </c>
      <c r="H66" s="56">
        <v>0</v>
      </c>
      <c r="I66" s="56">
        <f t="shared" si="36"/>
        <v>860023.23000000021</v>
      </c>
      <c r="J66" s="56">
        <f t="shared" si="37"/>
        <v>3198496.3500000006</v>
      </c>
      <c r="K66" s="57">
        <f t="shared" si="38"/>
        <v>0.78809434991071303</v>
      </c>
      <c r="L66" s="57">
        <f t="shared" si="39"/>
        <v>-0.90053671245316513</v>
      </c>
      <c r="M66" s="57">
        <f t="shared" si="40"/>
        <v>-0.36428304973213893</v>
      </c>
      <c r="R66" s="53"/>
      <c r="S66" s="53"/>
      <c r="T66" s="53"/>
      <c r="U66" s="53"/>
      <c r="V66" s="53"/>
    </row>
    <row r="67" spans="2:22" s="51" customFormat="1" x14ac:dyDescent="0.2">
      <c r="B67" s="51" t="s">
        <v>153</v>
      </c>
      <c r="C67" s="51" t="s">
        <v>154</v>
      </c>
      <c r="D67" s="56">
        <v>0</v>
      </c>
      <c r="E67" s="56">
        <v>0</v>
      </c>
      <c r="F67" s="56">
        <v>729.2</v>
      </c>
      <c r="G67" s="56">
        <v>1458.4</v>
      </c>
      <c r="H67" s="56">
        <v>0</v>
      </c>
      <c r="I67" s="56">
        <f t="shared" si="31"/>
        <v>1458.4</v>
      </c>
      <c r="J67" s="56">
        <f t="shared" si="32"/>
        <v>-1458.4</v>
      </c>
      <c r="K67" s="57" t="str">
        <f t="shared" si="33"/>
        <v>NA</v>
      </c>
      <c r="L67" s="57" t="str">
        <f t="shared" si="34"/>
        <v>NA</v>
      </c>
      <c r="M67" s="57" t="str">
        <f t="shared" si="35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165</v>
      </c>
      <c r="C68" s="51" t="s">
        <v>166</v>
      </c>
      <c r="D68" s="56">
        <v>0</v>
      </c>
      <c r="E68" s="56">
        <v>0</v>
      </c>
      <c r="F68" s="56">
        <v>178.8</v>
      </c>
      <c r="G68" s="56">
        <v>1019.09</v>
      </c>
      <c r="H68" s="56">
        <v>0</v>
      </c>
      <c r="I68" s="56">
        <f t="shared" si="31"/>
        <v>1019.09</v>
      </c>
      <c r="J68" s="56">
        <f t="shared" si="32"/>
        <v>-1019.09</v>
      </c>
      <c r="K68" s="57" t="str">
        <f t="shared" si="33"/>
        <v>NA</v>
      </c>
      <c r="L68" s="57" t="str">
        <f t="shared" si="34"/>
        <v>NA</v>
      </c>
      <c r="M68" s="57" t="str">
        <f t="shared" si="35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167</v>
      </c>
      <c r="C69" s="51" t="s">
        <v>168</v>
      </c>
      <c r="D69" s="56">
        <v>568915</v>
      </c>
      <c r="E69" s="56">
        <v>4098252.1300000008</v>
      </c>
      <c r="F69" s="56">
        <v>26057.85999999999</v>
      </c>
      <c r="G69" s="56">
        <v>57054.900000000031</v>
      </c>
      <c r="H69" s="56">
        <v>0</v>
      </c>
      <c r="I69" s="56">
        <f t="shared" si="31"/>
        <v>57054.900000000031</v>
      </c>
      <c r="J69" s="56">
        <f t="shared" si="32"/>
        <v>4041197.2300000009</v>
      </c>
      <c r="K69" s="57">
        <f t="shared" si="33"/>
        <v>0.98607823574778453</v>
      </c>
      <c r="L69" s="57">
        <f t="shared" si="34"/>
        <v>-0.99364171379080091</v>
      </c>
      <c r="M69" s="57">
        <f t="shared" si="35"/>
        <v>-0.95823470724335347</v>
      </c>
      <c r="R69" s="53"/>
      <c r="S69" s="53"/>
      <c r="T69" s="53"/>
      <c r="U69" s="53"/>
      <c r="V69" s="53"/>
    </row>
    <row r="70" spans="2:22" s="51" customFormat="1" x14ac:dyDescent="0.2">
      <c r="B70" s="51" t="s">
        <v>169</v>
      </c>
      <c r="C70" s="51" t="s">
        <v>170</v>
      </c>
      <c r="D70" s="56">
        <v>32558660.57</v>
      </c>
      <c r="E70" s="56">
        <v>3694877.71</v>
      </c>
      <c r="F70" s="56">
        <v>705472.66</v>
      </c>
      <c r="G70" s="56">
        <v>906129.07000000007</v>
      </c>
      <c r="H70" s="56">
        <v>145520.63</v>
      </c>
      <c r="I70" s="56">
        <f t="shared" si="31"/>
        <v>1051649.7000000002</v>
      </c>
      <c r="J70" s="56">
        <f t="shared" si="32"/>
        <v>2643228.0099999998</v>
      </c>
      <c r="K70" s="57">
        <f t="shared" si="33"/>
        <v>0.71537631755612285</v>
      </c>
      <c r="L70" s="57">
        <f t="shared" si="34"/>
        <v>-0.80906738588650062</v>
      </c>
      <c r="M70" s="57">
        <f t="shared" si="35"/>
        <v>-0.26428222437705517</v>
      </c>
      <c r="R70" s="53"/>
      <c r="S70" s="53"/>
      <c r="T70" s="53"/>
      <c r="U70" s="53"/>
      <c r="V70" s="53"/>
    </row>
    <row r="71" spans="2:22" s="51" customFormat="1" x14ac:dyDescent="0.2">
      <c r="B71" s="51" t="s">
        <v>175</v>
      </c>
      <c r="C71" s="51" t="s">
        <v>176</v>
      </c>
      <c r="D71" s="56">
        <v>1647054</v>
      </c>
      <c r="E71" s="56">
        <v>11077797.16</v>
      </c>
      <c r="F71" s="56">
        <v>849237.15999999992</v>
      </c>
      <c r="G71" s="56">
        <v>3096114.7899999996</v>
      </c>
      <c r="H71" s="56">
        <v>0</v>
      </c>
      <c r="I71" s="56">
        <f t="shared" si="31"/>
        <v>3096114.7899999996</v>
      </c>
      <c r="J71" s="56">
        <f t="shared" si="32"/>
        <v>7981682.370000001</v>
      </c>
      <c r="K71" s="57">
        <f t="shared" si="33"/>
        <v>0.72051169151394723</v>
      </c>
      <c r="L71" s="57">
        <f t="shared" si="34"/>
        <v>-0.92333880574502236</v>
      </c>
      <c r="M71" s="57">
        <f t="shared" si="35"/>
        <v>-0.16153507454184157</v>
      </c>
      <c r="R71" s="53"/>
      <c r="S71" s="53"/>
      <c r="T71" s="53"/>
      <c r="U71" s="53"/>
      <c r="V71" s="53"/>
    </row>
    <row r="72" spans="2:22" s="51" customFormat="1" x14ac:dyDescent="0.2">
      <c r="B72" s="51" t="s">
        <v>478</v>
      </c>
      <c r="C72" s="51" t="s">
        <v>479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31"/>
        <v>0</v>
      </c>
      <c r="J72" s="56">
        <f t="shared" si="32"/>
        <v>0</v>
      </c>
      <c r="K72" s="57" t="str">
        <f t="shared" si="33"/>
        <v>NA</v>
      </c>
      <c r="L72" s="57" t="str">
        <f t="shared" si="34"/>
        <v>NA</v>
      </c>
      <c r="M72" s="57" t="str">
        <f t="shared" si="35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299</v>
      </c>
      <c r="C73" s="51" t="s">
        <v>300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1"/>
        <v>0</v>
      </c>
      <c r="J73" s="56">
        <f t="shared" si="32"/>
        <v>0</v>
      </c>
      <c r="K73" s="57" t="str">
        <f t="shared" si="33"/>
        <v>NA</v>
      </c>
      <c r="L73" s="57" t="str">
        <f t="shared" si="34"/>
        <v>NA</v>
      </c>
      <c r="M73" s="57" t="str">
        <f t="shared" si="35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177</v>
      </c>
      <c r="C74" s="51" t="s">
        <v>178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1"/>
        <v>0</v>
      </c>
      <c r="J74" s="56">
        <f t="shared" si="32"/>
        <v>0</v>
      </c>
      <c r="K74" s="57" t="str">
        <f t="shared" si="33"/>
        <v>NA</v>
      </c>
      <c r="L74" s="57" t="str">
        <f t="shared" si="34"/>
        <v>NA</v>
      </c>
      <c r="M74" s="57" t="str">
        <f t="shared" si="35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179</v>
      </c>
      <c r="C75" s="51" t="s">
        <v>180</v>
      </c>
      <c r="D75" s="56">
        <v>15080</v>
      </c>
      <c r="E75" s="56">
        <v>2815.6</v>
      </c>
      <c r="F75" s="56">
        <v>0</v>
      </c>
      <c r="G75" s="56">
        <v>4350.99</v>
      </c>
      <c r="H75" s="56">
        <v>0</v>
      </c>
      <c r="I75" s="56">
        <f t="shared" si="31"/>
        <v>4350.99</v>
      </c>
      <c r="J75" s="56">
        <f t="shared" si="32"/>
        <v>-1535.3899999999999</v>
      </c>
      <c r="K75" s="57">
        <f t="shared" si="33"/>
        <v>-0.54531538570819715</v>
      </c>
      <c r="L75" s="57">
        <f t="shared" si="34"/>
        <v>-1</v>
      </c>
      <c r="M75" s="57">
        <f t="shared" si="35"/>
        <v>3.6359461571245917</v>
      </c>
      <c r="R75" s="53"/>
      <c r="S75" s="53"/>
      <c r="T75" s="53"/>
      <c r="U75" s="53"/>
      <c r="V75" s="53"/>
    </row>
    <row r="76" spans="2:22" s="51" customFormat="1" x14ac:dyDescent="0.2">
      <c r="B76" s="51" t="s">
        <v>257</v>
      </c>
      <c r="C76" s="51" t="s">
        <v>258</v>
      </c>
      <c r="D76" s="56">
        <v>450000</v>
      </c>
      <c r="E76" s="56">
        <v>450000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450000</v>
      </c>
      <c r="K76" s="57">
        <f t="shared" si="33"/>
        <v>1</v>
      </c>
      <c r="L76" s="57">
        <f t="shared" si="34"/>
        <v>-1</v>
      </c>
      <c r="M76" s="57">
        <f t="shared" si="35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181</v>
      </c>
      <c r="C77" s="51" t="s">
        <v>182</v>
      </c>
      <c r="D77" s="56">
        <v>0</v>
      </c>
      <c r="E77" s="56">
        <v>0</v>
      </c>
      <c r="F77" s="56">
        <v>0</v>
      </c>
      <c r="G77" s="56">
        <v>11200</v>
      </c>
      <c r="H77" s="56">
        <v>0</v>
      </c>
      <c r="I77" s="56">
        <f t="shared" si="31"/>
        <v>11200</v>
      </c>
      <c r="J77" s="56">
        <f t="shared" si="32"/>
        <v>-11200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183</v>
      </c>
      <c r="C78" s="51" t="s">
        <v>184</v>
      </c>
      <c r="D78" s="56">
        <v>0</v>
      </c>
      <c r="E78" s="56">
        <v>0</v>
      </c>
      <c r="F78" s="56">
        <v>8678.75</v>
      </c>
      <c r="G78" s="56">
        <v>11696.03</v>
      </c>
      <c r="H78" s="56">
        <v>159</v>
      </c>
      <c r="I78" s="56">
        <f t="shared" si="31"/>
        <v>11855.03</v>
      </c>
      <c r="J78" s="56">
        <f t="shared" si="32"/>
        <v>-11855.03</v>
      </c>
      <c r="K78" s="57" t="str">
        <f t="shared" si="33"/>
        <v>NA</v>
      </c>
      <c r="L78" s="57" t="str">
        <f t="shared" si="34"/>
        <v>NA</v>
      </c>
      <c r="M78" s="57" t="str">
        <f t="shared" si="35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480</v>
      </c>
      <c r="C79" s="51" t="s">
        <v>481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1"/>
        <v>0</v>
      </c>
      <c r="J79" s="56">
        <f t="shared" si="32"/>
        <v>0</v>
      </c>
      <c r="K79" s="57" t="str">
        <f t="shared" si="33"/>
        <v>NA</v>
      </c>
      <c r="L79" s="57" t="str">
        <f t="shared" si="34"/>
        <v>NA</v>
      </c>
      <c r="M79" s="57" t="str">
        <f t="shared" si="35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185</v>
      </c>
      <c r="C80" s="51" t="s">
        <v>186</v>
      </c>
      <c r="D80" s="56">
        <v>0</v>
      </c>
      <c r="E80" s="56">
        <v>0</v>
      </c>
      <c r="F80" s="56">
        <v>5390.41</v>
      </c>
      <c r="G80" s="56">
        <v>10427.91</v>
      </c>
      <c r="H80" s="56">
        <v>1527.5</v>
      </c>
      <c r="I80" s="56">
        <f t="shared" si="31"/>
        <v>11955.41</v>
      </c>
      <c r="J80" s="56">
        <f t="shared" si="32"/>
        <v>-11955.41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187</v>
      </c>
      <c r="C81" s="51" t="s">
        <v>188</v>
      </c>
      <c r="D81" s="56">
        <v>500000</v>
      </c>
      <c r="E81" s="56">
        <v>1000360</v>
      </c>
      <c r="F81" s="56">
        <v>0</v>
      </c>
      <c r="G81" s="56">
        <v>-0.2</v>
      </c>
      <c r="H81" s="56">
        <v>0</v>
      </c>
      <c r="I81" s="56">
        <f t="shared" si="31"/>
        <v>-0.2</v>
      </c>
      <c r="J81" s="56">
        <f t="shared" si="32"/>
        <v>1000360.2</v>
      </c>
      <c r="K81" s="57">
        <f t="shared" si="33"/>
        <v>1.0000001999280259</v>
      </c>
      <c r="L81" s="57">
        <f t="shared" si="34"/>
        <v>-1</v>
      </c>
      <c r="M81" s="57">
        <f t="shared" si="35"/>
        <v>-1.0000005997840777</v>
      </c>
      <c r="R81" s="53"/>
      <c r="S81" s="53"/>
      <c r="T81" s="53"/>
      <c r="U81" s="53"/>
      <c r="V81" s="53"/>
    </row>
    <row r="82" spans="2:22" s="51" customFormat="1" x14ac:dyDescent="0.2">
      <c r="B82" s="51" t="s">
        <v>189</v>
      </c>
      <c r="C82" s="51" t="s">
        <v>190</v>
      </c>
      <c r="D82" s="56">
        <v>1678475.34</v>
      </c>
      <c r="E82" s="56">
        <v>14214642.619999999</v>
      </c>
      <c r="F82" s="56">
        <v>979222.85</v>
      </c>
      <c r="G82" s="56">
        <v>4772609.8499999996</v>
      </c>
      <c r="H82" s="56">
        <v>1115254.2600000002</v>
      </c>
      <c r="I82" s="56">
        <f t="shared" si="31"/>
        <v>5887864.1099999994</v>
      </c>
      <c r="J82" s="56">
        <f t="shared" si="32"/>
        <v>8326778.5099999998</v>
      </c>
      <c r="K82" s="57">
        <f t="shared" si="33"/>
        <v>0.58578880472761408</v>
      </c>
      <c r="L82" s="57">
        <f t="shared" si="34"/>
        <v>-0.93111167996427613</v>
      </c>
      <c r="M82" s="57">
        <f t="shared" si="35"/>
        <v>7.2591997392053072E-3</v>
      </c>
      <c r="R82" s="53"/>
      <c r="S82" s="53"/>
      <c r="T82" s="53"/>
      <c r="U82" s="53"/>
      <c r="V82" s="53"/>
    </row>
    <row r="83" spans="2:22" s="51" customFormat="1" x14ac:dyDescent="0.2">
      <c r="B83" s="51" t="s">
        <v>191</v>
      </c>
      <c r="C83" s="51" t="s">
        <v>192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31"/>
        <v>0</v>
      </c>
      <c r="J83" s="56">
        <f t="shared" si="32"/>
        <v>0</v>
      </c>
      <c r="K83" s="57" t="str">
        <f t="shared" si="33"/>
        <v>NA</v>
      </c>
      <c r="L83" s="57" t="str">
        <f t="shared" si="34"/>
        <v>NA</v>
      </c>
      <c r="M83" s="57" t="str">
        <f t="shared" si="35"/>
        <v>NA</v>
      </c>
      <c r="R83" s="53"/>
      <c r="S83" s="53"/>
      <c r="T83" s="53"/>
      <c r="U83" s="53"/>
      <c r="V83" s="53"/>
    </row>
    <row r="84" spans="2:22" s="51" customFormat="1" x14ac:dyDescent="0.2">
      <c r="B84" s="51" t="s">
        <v>193</v>
      </c>
      <c r="C84" s="51" t="s">
        <v>194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31"/>
        <v>0</v>
      </c>
      <c r="J84" s="56">
        <f t="shared" si="32"/>
        <v>0</v>
      </c>
      <c r="K84" s="57" t="str">
        <f t="shared" si="33"/>
        <v>NA</v>
      </c>
      <c r="L84" s="57" t="str">
        <f t="shared" si="34"/>
        <v>NA</v>
      </c>
      <c r="M84" s="57" t="str">
        <f t="shared" si="3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195</v>
      </c>
      <c r="C85" s="51" t="s">
        <v>196</v>
      </c>
      <c r="D85" s="56">
        <v>0</v>
      </c>
      <c r="E85" s="56">
        <v>500</v>
      </c>
      <c r="F85" s="56">
        <v>0</v>
      </c>
      <c r="G85" s="56">
        <v>0</v>
      </c>
      <c r="H85" s="56">
        <v>0</v>
      </c>
      <c r="I85" s="56">
        <f t="shared" si="31"/>
        <v>0</v>
      </c>
      <c r="J85" s="56">
        <f t="shared" si="32"/>
        <v>500</v>
      </c>
      <c r="K85" s="57">
        <f t="shared" si="33"/>
        <v>1</v>
      </c>
      <c r="L85" s="57">
        <f t="shared" si="34"/>
        <v>-1</v>
      </c>
      <c r="M85" s="57">
        <f t="shared" si="35"/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197</v>
      </c>
      <c r="C86" s="51" t="s">
        <v>198</v>
      </c>
      <c r="D86" s="56">
        <v>330359</v>
      </c>
      <c r="E86" s="56">
        <v>82419.44</v>
      </c>
      <c r="F86" s="56">
        <v>477</v>
      </c>
      <c r="G86" s="56">
        <v>28.480000000000018</v>
      </c>
      <c r="H86" s="56">
        <v>0</v>
      </c>
      <c r="I86" s="56">
        <f t="shared" si="31"/>
        <v>28.480000000000018</v>
      </c>
      <c r="J86" s="56">
        <f t="shared" si="32"/>
        <v>82390.960000000006</v>
      </c>
      <c r="K86" s="57">
        <f t="shared" si="33"/>
        <v>0.99965445045489276</v>
      </c>
      <c r="L86" s="57">
        <f t="shared" si="34"/>
        <v>-0.99421253044184721</v>
      </c>
      <c r="M86" s="57">
        <f t="shared" si="35"/>
        <v>-0.99896335136467806</v>
      </c>
      <c r="R86" s="53"/>
      <c r="S86" s="53"/>
      <c r="T86" s="53"/>
      <c r="U86" s="53"/>
      <c r="V86" s="53"/>
    </row>
    <row r="87" spans="2:22" s="51" customFormat="1" x14ac:dyDescent="0.2">
      <c r="B87" s="51" t="s">
        <v>203</v>
      </c>
      <c r="C87" s="51" t="s">
        <v>204</v>
      </c>
      <c r="D87" s="56">
        <v>0</v>
      </c>
      <c r="E87" s="56">
        <v>0</v>
      </c>
      <c r="F87" s="56">
        <v>20759.330000000002</v>
      </c>
      <c r="G87" s="56">
        <v>60895.01</v>
      </c>
      <c r="H87" s="56">
        <v>-163.87</v>
      </c>
      <c r="I87" s="56">
        <f t="shared" si="31"/>
        <v>60731.14</v>
      </c>
      <c r="J87" s="56">
        <f t="shared" si="32"/>
        <v>-60731.14</v>
      </c>
      <c r="K87" s="57" t="str">
        <f t="shared" si="33"/>
        <v>NA</v>
      </c>
      <c r="L87" s="57" t="str">
        <f t="shared" si="34"/>
        <v>NA</v>
      </c>
      <c r="M87" s="57" t="str">
        <f t="shared" si="35"/>
        <v>NA</v>
      </c>
      <c r="R87" s="53"/>
      <c r="S87" s="53"/>
      <c r="T87" s="53"/>
      <c r="U87" s="53"/>
      <c r="V87" s="53"/>
    </row>
    <row r="88" spans="2:22" s="51" customFormat="1" x14ac:dyDescent="0.2">
      <c r="B88" s="51" t="s">
        <v>205</v>
      </c>
      <c r="C88" s="51" t="s">
        <v>206</v>
      </c>
      <c r="D88" s="56">
        <v>969317.52</v>
      </c>
      <c r="E88" s="56">
        <v>13292643.910000002</v>
      </c>
      <c r="F88" s="56">
        <v>235679.83999999994</v>
      </c>
      <c r="G88" s="56">
        <v>2461980.7400000021</v>
      </c>
      <c r="H88" s="56">
        <v>75029.12000000001</v>
      </c>
      <c r="I88" s="56">
        <f t="shared" si="31"/>
        <v>2537009.8600000022</v>
      </c>
      <c r="J88" s="56">
        <f t="shared" si="32"/>
        <v>10755634.050000001</v>
      </c>
      <c r="K88" s="57">
        <f t="shared" si="33"/>
        <v>0.80914181729554802</v>
      </c>
      <c r="L88" s="57">
        <f t="shared" si="34"/>
        <v>-0.98226990494925548</v>
      </c>
      <c r="M88" s="57">
        <f t="shared" si="35"/>
        <v>-0.44435867913052329</v>
      </c>
      <c r="R88" s="53"/>
      <c r="S88" s="53"/>
      <c r="T88" s="53"/>
      <c r="U88" s="53"/>
      <c r="V88" s="53"/>
    </row>
    <row r="89" spans="2:22" s="51" customFormat="1" x14ac:dyDescent="0.2">
      <c r="B89" s="51" t="s">
        <v>482</v>
      </c>
      <c r="C89" s="51" t="s">
        <v>483</v>
      </c>
      <c r="D89" s="56">
        <v>0</v>
      </c>
      <c r="E89" s="56">
        <v>4865896.080000001</v>
      </c>
      <c r="F89" s="56">
        <v>115000</v>
      </c>
      <c r="G89" s="56">
        <v>115000</v>
      </c>
      <c r="H89" s="56">
        <v>0</v>
      </c>
      <c r="I89" s="56">
        <f t="shared" si="31"/>
        <v>115000</v>
      </c>
      <c r="J89" s="56">
        <f t="shared" si="32"/>
        <v>4750896.080000001</v>
      </c>
      <c r="K89" s="57">
        <f t="shared" si="33"/>
        <v>0.97636612083174612</v>
      </c>
      <c r="L89" s="57">
        <f t="shared" si="34"/>
        <v>-0.97636612083174612</v>
      </c>
      <c r="M89" s="57">
        <f t="shared" si="35"/>
        <v>-0.92909836249523847</v>
      </c>
      <c r="R89" s="53"/>
      <c r="S89" s="53"/>
      <c r="T89" s="53"/>
      <c r="U89" s="53"/>
      <c r="V89" s="53"/>
    </row>
    <row r="90" spans="2:22" s="51" customFormat="1" x14ac:dyDescent="0.2">
      <c r="B90" s="51" t="s">
        <v>209</v>
      </c>
      <c r="C90" s="51" t="s">
        <v>210</v>
      </c>
      <c r="D90" s="56">
        <v>112144</v>
      </c>
      <c r="E90" s="56">
        <v>861414.87</v>
      </c>
      <c r="F90" s="56">
        <v>13132.34</v>
      </c>
      <c r="G90" s="56">
        <v>264984.45999999996</v>
      </c>
      <c r="H90" s="56">
        <v>1889.7</v>
      </c>
      <c r="I90" s="56">
        <f t="shared" si="31"/>
        <v>266874.15999999997</v>
      </c>
      <c r="J90" s="56">
        <f t="shared" si="32"/>
        <v>594540.71</v>
      </c>
      <c r="K90" s="57">
        <f t="shared" si="33"/>
        <v>0.6901909065024614</v>
      </c>
      <c r="L90" s="57">
        <f t="shared" si="34"/>
        <v>-0.98475491838212637</v>
      </c>
      <c r="M90" s="57">
        <f t="shared" si="35"/>
        <v>-7.7153868959796409E-2</v>
      </c>
      <c r="R90" s="53"/>
      <c r="S90" s="53"/>
      <c r="T90" s="53"/>
      <c r="U90" s="53"/>
      <c r="V90" s="53"/>
    </row>
    <row r="91" spans="2:22" s="51" customFormat="1" x14ac:dyDescent="0.2">
      <c r="B91" s="51" t="s">
        <v>211</v>
      </c>
      <c r="C91" s="51" t="s">
        <v>212</v>
      </c>
      <c r="D91" s="56">
        <v>438760</v>
      </c>
      <c r="E91" s="56">
        <v>491754.52</v>
      </c>
      <c r="F91" s="56">
        <v>10125</v>
      </c>
      <c r="G91" s="56">
        <v>124248.32000000001</v>
      </c>
      <c r="H91" s="56">
        <v>5100.0999999999995</v>
      </c>
      <c r="I91" s="56">
        <f t="shared" si="31"/>
        <v>129348.42000000001</v>
      </c>
      <c r="J91" s="56">
        <f t="shared" si="32"/>
        <v>362406.1</v>
      </c>
      <c r="K91" s="57">
        <f t="shared" si="33"/>
        <v>0.73696546805507746</v>
      </c>
      <c r="L91" s="57">
        <f t="shared" si="34"/>
        <v>-0.97941045869796983</v>
      </c>
      <c r="M91" s="57">
        <f t="shared" si="35"/>
        <v>-0.24201009885989455</v>
      </c>
      <c r="R91" s="53"/>
      <c r="S91" s="53"/>
      <c r="T91" s="53"/>
      <c r="U91" s="53"/>
      <c r="V91" s="53"/>
    </row>
    <row r="92" spans="2:22" s="51" customFormat="1" x14ac:dyDescent="0.2">
      <c r="B92" s="51" t="s">
        <v>213</v>
      </c>
      <c r="C92" s="51" t="s">
        <v>214</v>
      </c>
      <c r="D92" s="56">
        <v>110388</v>
      </c>
      <c r="E92" s="56">
        <v>7644675.9699999997</v>
      </c>
      <c r="F92" s="56">
        <v>620875.73</v>
      </c>
      <c r="G92" s="56">
        <v>1711077.5200000003</v>
      </c>
      <c r="H92" s="56">
        <v>304380.06999999995</v>
      </c>
      <c r="I92" s="56">
        <f t="shared" si="31"/>
        <v>2015457.5900000003</v>
      </c>
      <c r="J92" s="56">
        <f t="shared" si="32"/>
        <v>5629218.379999999</v>
      </c>
      <c r="K92" s="57">
        <f t="shared" si="33"/>
        <v>0.73635800942914253</v>
      </c>
      <c r="L92" s="57">
        <f t="shared" si="34"/>
        <v>-0.91878325092698476</v>
      </c>
      <c r="M92" s="57">
        <f t="shared" si="35"/>
        <v>-0.32852189155637934</v>
      </c>
      <c r="R92" s="53"/>
      <c r="S92" s="53"/>
      <c r="T92" s="53"/>
      <c r="U92" s="53"/>
      <c r="V92" s="53"/>
    </row>
    <row r="93" spans="2:22" s="51" customFormat="1" x14ac:dyDescent="0.2">
      <c r="B93" s="51" t="s">
        <v>217</v>
      </c>
      <c r="C93" s="51" t="s">
        <v>218</v>
      </c>
      <c r="D93" s="56">
        <v>123188.17</v>
      </c>
      <c r="E93" s="56">
        <v>41685402.280000009</v>
      </c>
      <c r="F93" s="56">
        <v>2704572.15</v>
      </c>
      <c r="G93" s="56">
        <v>5708260.629999999</v>
      </c>
      <c r="H93" s="56">
        <v>553168.93999999994</v>
      </c>
      <c r="I93" s="56">
        <f t="shared" si="31"/>
        <v>6261429.5699999984</v>
      </c>
      <c r="J93" s="56">
        <f t="shared" si="32"/>
        <v>35423972.710000008</v>
      </c>
      <c r="K93" s="57">
        <f t="shared" si="33"/>
        <v>0.84979323150243091</v>
      </c>
      <c r="L93" s="57">
        <f t="shared" si="34"/>
        <v>-0.93511944224902899</v>
      </c>
      <c r="M93" s="57">
        <f t="shared" si="35"/>
        <v>-0.58918995731471702</v>
      </c>
      <c r="R93" s="53"/>
      <c r="S93" s="53"/>
      <c r="T93" s="53"/>
      <c r="U93" s="53"/>
      <c r="V93" s="53"/>
    </row>
    <row r="94" spans="2:22" s="51" customFormat="1" x14ac:dyDescent="0.2">
      <c r="B94" s="51" t="s">
        <v>221</v>
      </c>
      <c r="C94" s="51" t="s">
        <v>222</v>
      </c>
      <c r="D94" s="56">
        <v>0</v>
      </c>
      <c r="E94" s="56">
        <v>4707420.8899999997</v>
      </c>
      <c r="F94" s="56">
        <v>0</v>
      </c>
      <c r="G94" s="56">
        <v>10000</v>
      </c>
      <c r="H94" s="56">
        <v>0</v>
      </c>
      <c r="I94" s="56">
        <f t="shared" si="31"/>
        <v>10000</v>
      </c>
      <c r="J94" s="56">
        <f t="shared" si="32"/>
        <v>4697420.8899999997</v>
      </c>
      <c r="K94" s="57">
        <f t="shared" si="33"/>
        <v>0.99787569451857538</v>
      </c>
      <c r="L94" s="57">
        <f t="shared" si="34"/>
        <v>-1</v>
      </c>
      <c r="M94" s="57">
        <f t="shared" si="35"/>
        <v>-0.99362708355572604</v>
      </c>
      <c r="R94" s="53"/>
      <c r="S94" s="53"/>
      <c r="T94" s="53"/>
      <c r="U94" s="53"/>
      <c r="V94" s="53"/>
    </row>
    <row r="95" spans="2:22" s="51" customFormat="1" x14ac:dyDescent="0.2">
      <c r="B95" s="51" t="s">
        <v>223</v>
      </c>
      <c r="C95" s="51" t="s">
        <v>224</v>
      </c>
      <c r="D95" s="56">
        <v>11334496.779999999</v>
      </c>
      <c r="E95" s="56">
        <v>33308931.379999999</v>
      </c>
      <c r="F95" s="56">
        <v>4138799.65</v>
      </c>
      <c r="G95" s="56">
        <v>17055700.620000001</v>
      </c>
      <c r="H95" s="56">
        <v>0</v>
      </c>
      <c r="I95" s="56">
        <f t="shared" si="31"/>
        <v>17055700.620000001</v>
      </c>
      <c r="J95" s="56">
        <f t="shared" si="32"/>
        <v>16253230.759999998</v>
      </c>
      <c r="K95" s="57">
        <f t="shared" si="33"/>
        <v>0.48795413382006847</v>
      </c>
      <c r="L95" s="57">
        <f t="shared" si="34"/>
        <v>-0.87574504859423086</v>
      </c>
      <c r="M95" s="57">
        <f t="shared" si="35"/>
        <v>0.53613759853979448</v>
      </c>
      <c r="R95" s="53"/>
      <c r="S95" s="53"/>
      <c r="T95" s="53"/>
      <c r="U95" s="53"/>
      <c r="V95" s="53"/>
    </row>
    <row r="96" spans="2:22" s="51" customFormat="1" x14ac:dyDescent="0.2">
      <c r="B96" s="51" t="s">
        <v>225</v>
      </c>
      <c r="C96" s="51" t="s">
        <v>226</v>
      </c>
      <c r="D96" s="56">
        <v>23047</v>
      </c>
      <c r="E96" s="56">
        <v>5898974.8099999996</v>
      </c>
      <c r="F96" s="56">
        <v>22418.510000000002</v>
      </c>
      <c r="G96" s="56">
        <v>357366.30999999988</v>
      </c>
      <c r="H96" s="56">
        <v>-216.89</v>
      </c>
      <c r="I96" s="56">
        <f t="shared" si="31"/>
        <v>357149.41999999987</v>
      </c>
      <c r="J96" s="56">
        <f t="shared" si="32"/>
        <v>5541825.3899999997</v>
      </c>
      <c r="K96" s="57">
        <f t="shared" si="33"/>
        <v>0.93945567975734412</v>
      </c>
      <c r="L96" s="57">
        <f t="shared" si="34"/>
        <v>-0.99619959217964527</v>
      </c>
      <c r="M96" s="57">
        <f t="shared" si="35"/>
        <v>-0.8182567370549596</v>
      </c>
      <c r="R96" s="53"/>
      <c r="S96" s="53"/>
      <c r="T96" s="53"/>
      <c r="U96" s="53"/>
      <c r="V96" s="53"/>
    </row>
    <row r="97" spans="1:22" s="51" customFormat="1" x14ac:dyDescent="0.2">
      <c r="B97" s="51" t="s">
        <v>231</v>
      </c>
      <c r="C97" s="51" t="s">
        <v>232</v>
      </c>
      <c r="D97" s="56">
        <v>0</v>
      </c>
      <c r="E97" s="56">
        <v>551998.32000000007</v>
      </c>
      <c r="F97" s="56">
        <v>212013.92</v>
      </c>
      <c r="G97" s="56">
        <v>297051.95999999996</v>
      </c>
      <c r="H97" s="56">
        <v>42494.720000000001</v>
      </c>
      <c r="I97" s="56">
        <f t="shared" si="31"/>
        <v>339546.67999999993</v>
      </c>
      <c r="J97" s="56">
        <f t="shared" si="32"/>
        <v>212451.64000000013</v>
      </c>
      <c r="K97" s="57">
        <f t="shared" si="33"/>
        <v>0.38487733078607939</v>
      </c>
      <c r="L97" s="57">
        <f t="shared" si="34"/>
        <v>-0.61591564264181087</v>
      </c>
      <c r="M97" s="57">
        <f t="shared" si="35"/>
        <v>0.61441773953225032</v>
      </c>
      <c r="R97" s="53"/>
      <c r="S97" s="53"/>
      <c r="T97" s="53"/>
      <c r="U97" s="53"/>
      <c r="V97" s="53"/>
    </row>
    <row r="98" spans="1:22" s="51" customFormat="1" x14ac:dyDescent="0.2">
      <c r="B98" s="51" t="s">
        <v>233</v>
      </c>
      <c r="C98" s="51" t="s">
        <v>234</v>
      </c>
      <c r="D98" s="56">
        <v>42282</v>
      </c>
      <c r="E98" s="56">
        <v>3369374.39</v>
      </c>
      <c r="F98" s="56">
        <v>233028.39</v>
      </c>
      <c r="G98" s="56">
        <v>2963433.37</v>
      </c>
      <c r="H98" s="56">
        <v>41991.95</v>
      </c>
      <c r="I98" s="56">
        <f t="shared" si="31"/>
        <v>3005425.3200000003</v>
      </c>
      <c r="J98" s="56">
        <f t="shared" si="32"/>
        <v>363949.06999999983</v>
      </c>
      <c r="K98" s="57">
        <f t="shared" si="33"/>
        <v>0.10801680901955209</v>
      </c>
      <c r="L98" s="57">
        <f t="shared" si="34"/>
        <v>-0.93083927072883099</v>
      </c>
      <c r="M98" s="57">
        <f t="shared" si="35"/>
        <v>1.6385610742414412</v>
      </c>
      <c r="R98" s="53"/>
      <c r="S98" s="53"/>
      <c r="T98" s="53"/>
      <c r="U98" s="53"/>
      <c r="V98" s="53"/>
    </row>
    <row r="99" spans="1:22" s="51" customFormat="1" x14ac:dyDescent="0.2">
      <c r="B99" s="51" t="s">
        <v>235</v>
      </c>
      <c r="C99" s="51" t="s">
        <v>236</v>
      </c>
      <c r="D99" s="56">
        <v>85434</v>
      </c>
      <c r="E99" s="56">
        <v>37925</v>
      </c>
      <c r="F99" s="56">
        <v>225863.69</v>
      </c>
      <c r="G99" s="56">
        <v>924604</v>
      </c>
      <c r="H99" s="56">
        <v>27353.18</v>
      </c>
      <c r="I99" s="56">
        <f t="shared" si="31"/>
        <v>951957.18</v>
      </c>
      <c r="J99" s="56">
        <f t="shared" si="32"/>
        <v>-914032.18</v>
      </c>
      <c r="K99" s="57">
        <f t="shared" si="33"/>
        <v>-24.101046275543837</v>
      </c>
      <c r="L99" s="57">
        <f t="shared" si="34"/>
        <v>4.9555356624917604</v>
      </c>
      <c r="M99" s="57">
        <f t="shared" si="35"/>
        <v>72.139406723796981</v>
      </c>
      <c r="R99" s="53"/>
      <c r="S99" s="53"/>
      <c r="T99" s="53"/>
      <c r="U99" s="53"/>
      <c r="V99" s="53"/>
    </row>
    <row r="100" spans="1:22" s="51" customFormat="1" x14ac:dyDescent="0.2">
      <c r="B100" s="51" t="s">
        <v>237</v>
      </c>
      <c r="C100" s="51" t="s">
        <v>238</v>
      </c>
      <c r="D100" s="56">
        <v>0</v>
      </c>
      <c r="E100" s="56">
        <v>0</v>
      </c>
      <c r="F100" s="56">
        <v>499310.67</v>
      </c>
      <c r="G100" s="56">
        <v>1391296.62</v>
      </c>
      <c r="H100" s="56">
        <v>69658.73</v>
      </c>
      <c r="I100" s="56">
        <f t="shared" si="31"/>
        <v>1460955.35</v>
      </c>
      <c r="J100" s="56">
        <f t="shared" si="32"/>
        <v>-1460955.35</v>
      </c>
      <c r="K100" s="57" t="str">
        <f t="shared" si="33"/>
        <v>NA</v>
      </c>
      <c r="L100" s="57" t="str">
        <f t="shared" si="34"/>
        <v>NA</v>
      </c>
      <c r="M100" s="57" t="str">
        <f t="shared" si="35"/>
        <v>NA</v>
      </c>
      <c r="R100" s="53"/>
      <c r="S100" s="53"/>
      <c r="T100" s="53"/>
      <c r="U100" s="53"/>
      <c r="V100" s="53"/>
    </row>
    <row r="101" spans="1:22" s="51" customFormat="1" x14ac:dyDescent="0.2">
      <c r="A101" s="63" t="s">
        <v>239</v>
      </c>
      <c r="B101" s="63"/>
      <c r="C101" s="63"/>
      <c r="D101" s="64">
        <v>72727101.38000001</v>
      </c>
      <c r="E101" s="64">
        <v>250248389.61999997</v>
      </c>
      <c r="F101" s="64">
        <v>15304044.519999998</v>
      </c>
      <c r="G101" s="64">
        <v>51920690.990000002</v>
      </c>
      <c r="H101" s="64">
        <v>2393476.6900000004</v>
      </c>
      <c r="I101" s="64">
        <f t="shared" si="31"/>
        <v>54314167.68</v>
      </c>
      <c r="J101" s="64">
        <f t="shared" si="32"/>
        <v>195934221.93999997</v>
      </c>
      <c r="K101" s="65">
        <f t="shared" si="33"/>
        <v>0.78295897223364508</v>
      </c>
      <c r="L101" s="65">
        <f t="shared" si="34"/>
        <v>-0.93884458340275811</v>
      </c>
      <c r="M101" s="65">
        <f t="shared" si="35"/>
        <v>-0.37757012859693767</v>
      </c>
      <c r="R101" s="53"/>
      <c r="S101" s="53"/>
      <c r="T101" s="53"/>
      <c r="U101" s="53"/>
      <c r="V101" s="53"/>
    </row>
    <row r="102" spans="1:22" s="51" customFormat="1" x14ac:dyDescent="0.2">
      <c r="A102" s="51" t="s">
        <v>240</v>
      </c>
      <c r="B102" s="51" t="s">
        <v>108</v>
      </c>
      <c r="C102" s="51" t="s">
        <v>109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1"/>
        <v>0</v>
      </c>
      <c r="J102" s="56">
        <f t="shared" si="32"/>
        <v>0</v>
      </c>
      <c r="K102" s="57" t="str">
        <f t="shared" si="33"/>
        <v>NA</v>
      </c>
      <c r="L102" s="57" t="str">
        <f t="shared" si="34"/>
        <v>NA</v>
      </c>
      <c r="M102" s="57" t="str">
        <f t="shared" si="35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110</v>
      </c>
      <c r="C103" s="51" t="s">
        <v>109</v>
      </c>
      <c r="D103" s="56">
        <v>0</v>
      </c>
      <c r="E103" s="56">
        <v>9477.5</v>
      </c>
      <c r="F103" s="56">
        <v>0</v>
      </c>
      <c r="G103" s="56">
        <v>0</v>
      </c>
      <c r="H103" s="56">
        <v>0</v>
      </c>
      <c r="I103" s="56">
        <f t="shared" si="31"/>
        <v>0</v>
      </c>
      <c r="J103" s="56">
        <f t="shared" si="32"/>
        <v>9477.5</v>
      </c>
      <c r="K103" s="57">
        <f t="shared" si="33"/>
        <v>1</v>
      </c>
      <c r="L103" s="57">
        <f t="shared" si="34"/>
        <v>-1</v>
      </c>
      <c r="M103" s="57">
        <f t="shared" si="35"/>
        <v>-1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113</v>
      </c>
      <c r="C104" s="51" t="s">
        <v>114</v>
      </c>
      <c r="D104" s="56">
        <v>0</v>
      </c>
      <c r="E104" s="56">
        <v>1960</v>
      </c>
      <c r="F104" s="56">
        <v>0</v>
      </c>
      <c r="G104" s="56">
        <v>51460</v>
      </c>
      <c r="H104" s="56">
        <v>0</v>
      </c>
      <c r="I104" s="56">
        <f t="shared" ref="I104:I125" si="41">SUM(G104:H104)</f>
        <v>51460</v>
      </c>
      <c r="J104" s="56">
        <f t="shared" ref="J104:J125" si="42">E104-I104</f>
        <v>-49500</v>
      </c>
      <c r="K104" s="57">
        <f t="shared" ref="K104:K125" si="43">IF(E104=0,"NA",J104/E104)</f>
        <v>-25.255102040816325</v>
      </c>
      <c r="L104" s="57">
        <f t="shared" ref="L104:L125" si="44">IF(E104=0,"NA",(  ( F104 - (E104/$L$6)) / (E104/$L$6)))</f>
        <v>-1</v>
      </c>
      <c r="M104" s="57">
        <f t="shared" ref="M104:M125" si="45">IF(E104=0,"NA",(  ( G104 - ($M$6*(E104/12))) / ($M$6*(E104/12))))</f>
        <v>77.765306122448976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115</v>
      </c>
      <c r="C105" s="51" t="s">
        <v>116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41"/>
        <v>0</v>
      </c>
      <c r="J105" s="56">
        <f t="shared" si="42"/>
        <v>0</v>
      </c>
      <c r="K105" s="57" t="str">
        <f t="shared" si="43"/>
        <v>NA</v>
      </c>
      <c r="L105" s="57" t="str">
        <f t="shared" si="44"/>
        <v>NA</v>
      </c>
      <c r="M105" s="57" t="str">
        <f t="shared" si="4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121</v>
      </c>
      <c r="C106" s="51" t="s">
        <v>122</v>
      </c>
      <c r="D106" s="56">
        <v>0</v>
      </c>
      <c r="E106" s="56">
        <v>2500</v>
      </c>
      <c r="F106" s="56">
        <v>2685.46</v>
      </c>
      <c r="G106" s="56">
        <v>101125.3</v>
      </c>
      <c r="H106" s="56">
        <v>0</v>
      </c>
      <c r="I106" s="56">
        <f t="shared" si="41"/>
        <v>101125.3</v>
      </c>
      <c r="J106" s="56">
        <f t="shared" si="42"/>
        <v>-98625.3</v>
      </c>
      <c r="K106" s="57">
        <f t="shared" si="43"/>
        <v>-39.450119999999998</v>
      </c>
      <c r="L106" s="57">
        <f t="shared" si="44"/>
        <v>7.4184000000000014E-2</v>
      </c>
      <c r="M106" s="57">
        <f t="shared" si="45"/>
        <v>120.35036000000001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123</v>
      </c>
      <c r="C107" s="51" t="s">
        <v>124</v>
      </c>
      <c r="D107" s="56">
        <v>0</v>
      </c>
      <c r="E107" s="56">
        <v>10500</v>
      </c>
      <c r="F107" s="56">
        <v>0</v>
      </c>
      <c r="G107" s="56">
        <v>0</v>
      </c>
      <c r="H107" s="56">
        <v>0</v>
      </c>
      <c r="I107" s="56">
        <f t="shared" si="41"/>
        <v>0</v>
      </c>
      <c r="J107" s="56">
        <f t="shared" si="42"/>
        <v>10500</v>
      </c>
      <c r="K107" s="57">
        <f t="shared" si="43"/>
        <v>1</v>
      </c>
      <c r="L107" s="57">
        <f t="shared" si="44"/>
        <v>-1</v>
      </c>
      <c r="M107" s="57">
        <f t="shared" si="45"/>
        <v>-1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125</v>
      </c>
      <c r="C108" s="51" t="s">
        <v>126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41"/>
        <v>0</v>
      </c>
      <c r="J108" s="56">
        <f t="shared" si="42"/>
        <v>0</v>
      </c>
      <c r="K108" s="57" t="str">
        <f t="shared" si="43"/>
        <v>NA</v>
      </c>
      <c r="L108" s="57" t="str">
        <f t="shared" si="44"/>
        <v>NA</v>
      </c>
      <c r="M108" s="57" t="str">
        <f t="shared" si="4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241</v>
      </c>
      <c r="C109" s="51" t="s">
        <v>242</v>
      </c>
      <c r="D109" s="56">
        <v>0</v>
      </c>
      <c r="E109" s="56">
        <v>3500</v>
      </c>
      <c r="F109" s="56">
        <v>0</v>
      </c>
      <c r="G109" s="56">
        <v>0</v>
      </c>
      <c r="H109" s="56">
        <v>0</v>
      </c>
      <c r="I109" s="56">
        <f t="shared" si="41"/>
        <v>0</v>
      </c>
      <c r="J109" s="56">
        <f t="shared" si="42"/>
        <v>3500</v>
      </c>
      <c r="K109" s="57">
        <f t="shared" si="43"/>
        <v>1</v>
      </c>
      <c r="L109" s="57">
        <f t="shared" si="44"/>
        <v>-1</v>
      </c>
      <c r="M109" s="57">
        <f t="shared" si="45"/>
        <v>-1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129</v>
      </c>
      <c r="C110" s="51" t="s">
        <v>130</v>
      </c>
      <c r="D110" s="56">
        <v>0</v>
      </c>
      <c r="E110" s="56">
        <v>32500</v>
      </c>
      <c r="F110" s="56">
        <v>7000</v>
      </c>
      <c r="G110" s="56">
        <v>13875</v>
      </c>
      <c r="H110" s="56">
        <v>0</v>
      </c>
      <c r="I110" s="56">
        <f t="shared" si="41"/>
        <v>13875</v>
      </c>
      <c r="J110" s="56">
        <f t="shared" si="42"/>
        <v>18625</v>
      </c>
      <c r="K110" s="57">
        <f t="shared" si="43"/>
        <v>0.57307692307692304</v>
      </c>
      <c r="L110" s="57">
        <f t="shared" si="44"/>
        <v>-0.7846153846153846</v>
      </c>
      <c r="M110" s="57">
        <f t="shared" si="45"/>
        <v>0.28076923076923072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131</v>
      </c>
      <c r="C111" s="51" t="s">
        <v>132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41"/>
        <v>0</v>
      </c>
      <c r="J111" s="56">
        <f t="shared" si="42"/>
        <v>0</v>
      </c>
      <c r="K111" s="57" t="str">
        <f t="shared" si="43"/>
        <v>NA</v>
      </c>
      <c r="L111" s="57" t="str">
        <f t="shared" si="44"/>
        <v>NA</v>
      </c>
      <c r="M111" s="57" t="str">
        <f t="shared" si="45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283</v>
      </c>
      <c r="C112" s="51" t="s">
        <v>284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41"/>
        <v>0</v>
      </c>
      <c r="J112" s="56">
        <f t="shared" si="42"/>
        <v>0</v>
      </c>
      <c r="K112" s="57" t="str">
        <f t="shared" si="43"/>
        <v>NA</v>
      </c>
      <c r="L112" s="57" t="str">
        <f t="shared" si="44"/>
        <v>NA</v>
      </c>
      <c r="M112" s="57" t="str">
        <f t="shared" si="45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243</v>
      </c>
      <c r="C113" s="51" t="s">
        <v>244</v>
      </c>
      <c r="D113" s="56">
        <v>0</v>
      </c>
      <c r="E113" s="56">
        <v>1655806.31</v>
      </c>
      <c r="F113" s="56">
        <v>952607.04999999993</v>
      </c>
      <c r="G113" s="56">
        <v>2297595.21</v>
      </c>
      <c r="H113" s="56">
        <v>0</v>
      </c>
      <c r="I113" s="56">
        <f t="shared" si="41"/>
        <v>2297595.21</v>
      </c>
      <c r="J113" s="56">
        <f t="shared" si="42"/>
        <v>-641788.89999999991</v>
      </c>
      <c r="K113" s="57">
        <f t="shared" si="43"/>
        <v>-0.38759901814844511</v>
      </c>
      <c r="L113" s="57">
        <f t="shared" si="44"/>
        <v>-0.4246869067674951</v>
      </c>
      <c r="M113" s="57">
        <f t="shared" si="45"/>
        <v>3.1627970544453357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133</v>
      </c>
      <c r="C114" s="51" t="s">
        <v>134</v>
      </c>
      <c r="D114" s="56">
        <v>0</v>
      </c>
      <c r="E114" s="56">
        <v>26000</v>
      </c>
      <c r="F114" s="56">
        <v>0</v>
      </c>
      <c r="G114" s="56">
        <v>0</v>
      </c>
      <c r="H114" s="56">
        <v>0</v>
      </c>
      <c r="I114" s="56">
        <f t="shared" si="41"/>
        <v>0</v>
      </c>
      <c r="J114" s="56">
        <f t="shared" si="42"/>
        <v>26000</v>
      </c>
      <c r="K114" s="57">
        <f t="shared" si="43"/>
        <v>1</v>
      </c>
      <c r="L114" s="57">
        <f t="shared" si="44"/>
        <v>-1</v>
      </c>
      <c r="M114" s="57">
        <f t="shared" si="45"/>
        <v>-1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135</v>
      </c>
      <c r="C115" s="51" t="s">
        <v>136</v>
      </c>
      <c r="D115" s="56">
        <v>0</v>
      </c>
      <c r="E115" s="56">
        <v>632000</v>
      </c>
      <c r="F115" s="56">
        <v>14325.26</v>
      </c>
      <c r="G115" s="56">
        <v>31296.73</v>
      </c>
      <c r="H115" s="56">
        <v>0</v>
      </c>
      <c r="I115" s="56">
        <f t="shared" si="41"/>
        <v>31296.73</v>
      </c>
      <c r="J115" s="56">
        <f t="shared" si="42"/>
        <v>600703.27</v>
      </c>
      <c r="K115" s="57">
        <f t="shared" si="43"/>
        <v>0.95047985759493669</v>
      </c>
      <c r="L115" s="57">
        <f t="shared" si="44"/>
        <v>-0.97733344936708855</v>
      </c>
      <c r="M115" s="57">
        <f t="shared" si="45"/>
        <v>-0.85143957278481008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245</v>
      </c>
      <c r="C116" s="51" t="s">
        <v>246</v>
      </c>
      <c r="D116" s="56">
        <v>0</v>
      </c>
      <c r="E116" s="56">
        <v>16500</v>
      </c>
      <c r="F116" s="56">
        <v>12837.58</v>
      </c>
      <c r="G116" s="56">
        <v>27675.160000000003</v>
      </c>
      <c r="H116" s="56">
        <v>0</v>
      </c>
      <c r="I116" s="56">
        <f t="shared" si="41"/>
        <v>27675.160000000003</v>
      </c>
      <c r="J116" s="56">
        <f t="shared" si="42"/>
        <v>-11175.160000000003</v>
      </c>
      <c r="K116" s="57">
        <f t="shared" si="43"/>
        <v>-0.67728242424242446</v>
      </c>
      <c r="L116" s="57">
        <f t="shared" si="44"/>
        <v>-0.22196484848484849</v>
      </c>
      <c r="M116" s="57">
        <f t="shared" si="45"/>
        <v>4.0318472727272736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247</v>
      </c>
      <c r="C117" s="51" t="s">
        <v>248</v>
      </c>
      <c r="D117" s="56">
        <v>0</v>
      </c>
      <c r="E117" s="56">
        <v>21500</v>
      </c>
      <c r="F117" s="56">
        <v>12630.84</v>
      </c>
      <c r="G117" s="56">
        <v>31880.400000000001</v>
      </c>
      <c r="H117" s="56">
        <v>0</v>
      </c>
      <c r="I117" s="56">
        <f t="shared" si="41"/>
        <v>31880.400000000001</v>
      </c>
      <c r="J117" s="56">
        <f t="shared" si="42"/>
        <v>-10380.400000000001</v>
      </c>
      <c r="K117" s="57">
        <f t="shared" si="43"/>
        <v>-0.48280930232558145</v>
      </c>
      <c r="L117" s="57">
        <f t="shared" si="44"/>
        <v>-0.41251906976744185</v>
      </c>
      <c r="M117" s="57">
        <f t="shared" si="45"/>
        <v>3.4484279069767441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249</v>
      </c>
      <c r="C118" s="51" t="s">
        <v>250</v>
      </c>
      <c r="D118" s="56">
        <v>0</v>
      </c>
      <c r="E118" s="56">
        <v>1384049</v>
      </c>
      <c r="F118" s="56">
        <v>162808.47000000003</v>
      </c>
      <c r="G118" s="56">
        <v>304606.89000000007</v>
      </c>
      <c r="H118" s="56">
        <v>0</v>
      </c>
      <c r="I118" s="56">
        <f t="shared" si="41"/>
        <v>304606.89000000007</v>
      </c>
      <c r="J118" s="56">
        <f t="shared" si="42"/>
        <v>1079442.1099999999</v>
      </c>
      <c r="K118" s="57">
        <f t="shared" si="43"/>
        <v>0.77991610846147774</v>
      </c>
      <c r="L118" s="57">
        <f t="shared" si="44"/>
        <v>-0.8823679869715596</v>
      </c>
      <c r="M118" s="57">
        <f t="shared" si="45"/>
        <v>-0.3397483253844335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484</v>
      </c>
      <c r="C119" s="51" t="s">
        <v>485</v>
      </c>
      <c r="D119" s="56">
        <v>0</v>
      </c>
      <c r="E119" s="56">
        <v>39979</v>
      </c>
      <c r="F119" s="56">
        <v>0</v>
      </c>
      <c r="G119" s="56">
        <v>0</v>
      </c>
      <c r="H119" s="56">
        <v>0</v>
      </c>
      <c r="I119" s="56">
        <f t="shared" si="41"/>
        <v>0</v>
      </c>
      <c r="J119" s="56">
        <f t="shared" si="42"/>
        <v>39979</v>
      </c>
      <c r="K119" s="57">
        <f t="shared" si="43"/>
        <v>1</v>
      </c>
      <c r="L119" s="57">
        <f t="shared" si="44"/>
        <v>-1</v>
      </c>
      <c r="M119" s="57">
        <f t="shared" si="45"/>
        <v>-1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486</v>
      </c>
      <c r="C120" s="51" t="s">
        <v>487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41"/>
        <v>0</v>
      </c>
      <c r="J120" s="56">
        <f t="shared" si="42"/>
        <v>0</v>
      </c>
      <c r="K120" s="57" t="str">
        <f t="shared" si="43"/>
        <v>NA</v>
      </c>
      <c r="L120" s="57" t="str">
        <f t="shared" si="44"/>
        <v>NA</v>
      </c>
      <c r="M120" s="57" t="str">
        <f t="shared" si="45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269</v>
      </c>
      <c r="C121" s="51" t="s">
        <v>270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41"/>
        <v>0</v>
      </c>
      <c r="J121" s="56">
        <f t="shared" si="42"/>
        <v>0</v>
      </c>
      <c r="K121" s="57" t="str">
        <f t="shared" si="43"/>
        <v>NA</v>
      </c>
      <c r="L121" s="57" t="str">
        <f t="shared" si="44"/>
        <v>NA</v>
      </c>
      <c r="M121" s="57" t="str">
        <f t="shared" si="45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137</v>
      </c>
      <c r="C122" s="51" t="s">
        <v>138</v>
      </c>
      <c r="D122" s="56">
        <v>0</v>
      </c>
      <c r="E122" s="56">
        <v>23500</v>
      </c>
      <c r="F122" s="56">
        <v>24047.52</v>
      </c>
      <c r="G122" s="56">
        <v>81425.45</v>
      </c>
      <c r="H122" s="56">
        <v>0</v>
      </c>
      <c r="I122" s="56">
        <f t="shared" si="41"/>
        <v>81425.45</v>
      </c>
      <c r="J122" s="56">
        <f t="shared" si="42"/>
        <v>-57925.45</v>
      </c>
      <c r="K122" s="57">
        <f t="shared" si="43"/>
        <v>-2.4649127659574468</v>
      </c>
      <c r="L122" s="57">
        <f t="shared" si="44"/>
        <v>2.3298723404255338E-2</v>
      </c>
      <c r="M122" s="57">
        <f t="shared" si="45"/>
        <v>9.3947382978723404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139</v>
      </c>
      <c r="C123" s="51" t="s">
        <v>140</v>
      </c>
      <c r="D123" s="56">
        <v>0</v>
      </c>
      <c r="E123" s="56">
        <v>2112766.4500000002</v>
      </c>
      <c r="F123" s="56">
        <v>247007.37</v>
      </c>
      <c r="G123" s="56">
        <v>1156713.56</v>
      </c>
      <c r="H123" s="56">
        <v>0</v>
      </c>
      <c r="I123" s="56">
        <f t="shared" si="41"/>
        <v>1156713.56</v>
      </c>
      <c r="J123" s="56">
        <f t="shared" si="42"/>
        <v>956052.89000000013</v>
      </c>
      <c r="K123" s="57">
        <f t="shared" si="43"/>
        <v>0.45251233992285328</v>
      </c>
      <c r="L123" s="57">
        <f t="shared" si="44"/>
        <v>-0.88308818042808279</v>
      </c>
      <c r="M123" s="57">
        <f t="shared" si="45"/>
        <v>0.64246298023144011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141</v>
      </c>
      <c r="C124" s="51" t="s">
        <v>142</v>
      </c>
      <c r="D124" s="56">
        <v>2109700</v>
      </c>
      <c r="E124" s="56">
        <v>29204129.41</v>
      </c>
      <c r="F124" s="56">
        <v>199622.95</v>
      </c>
      <c r="G124" s="56">
        <v>745353.45</v>
      </c>
      <c r="H124" s="56">
        <v>0</v>
      </c>
      <c r="I124" s="56">
        <f t="shared" si="41"/>
        <v>745353.45</v>
      </c>
      <c r="J124" s="56">
        <f t="shared" si="42"/>
        <v>28458775.960000001</v>
      </c>
      <c r="K124" s="57">
        <f t="shared" si="43"/>
        <v>0.97447780621925417</v>
      </c>
      <c r="L124" s="57">
        <f t="shared" si="44"/>
        <v>-0.99316456425742161</v>
      </c>
      <c r="M124" s="57">
        <f t="shared" si="45"/>
        <v>-0.92343341865776241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143</v>
      </c>
      <c r="C125" s="51" t="s">
        <v>144</v>
      </c>
      <c r="D125" s="56">
        <v>0</v>
      </c>
      <c r="E125" s="56">
        <v>0</v>
      </c>
      <c r="F125" s="56">
        <v>0</v>
      </c>
      <c r="G125" s="56">
        <v>6370</v>
      </c>
      <c r="H125" s="56">
        <v>0</v>
      </c>
      <c r="I125" s="56">
        <f t="shared" si="41"/>
        <v>6370</v>
      </c>
      <c r="J125" s="56">
        <f t="shared" si="42"/>
        <v>-6370</v>
      </c>
      <c r="K125" s="57" t="str">
        <f t="shared" si="43"/>
        <v>NA</v>
      </c>
      <c r="L125" s="57" t="str">
        <f t="shared" si="44"/>
        <v>NA</v>
      </c>
      <c r="M125" s="57" t="str">
        <f t="shared" si="45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145</v>
      </c>
      <c r="C126" s="51" t="s">
        <v>146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f t="shared" si="31"/>
        <v>0</v>
      </c>
      <c r="J126" s="56">
        <f t="shared" si="32"/>
        <v>0</v>
      </c>
      <c r="K126" s="57" t="str">
        <f t="shared" si="33"/>
        <v>NA</v>
      </c>
      <c r="L126" s="57" t="str">
        <f t="shared" si="34"/>
        <v>NA</v>
      </c>
      <c r="M126" s="57" t="str">
        <f t="shared" si="35"/>
        <v>NA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147</v>
      </c>
      <c r="C127" s="51" t="s">
        <v>148</v>
      </c>
      <c r="D127" s="56">
        <v>0</v>
      </c>
      <c r="E127" s="56">
        <v>4316069.38</v>
      </c>
      <c r="F127" s="56">
        <v>304818.25</v>
      </c>
      <c r="G127" s="56">
        <v>723631.40999999992</v>
      </c>
      <c r="H127" s="56">
        <v>0</v>
      </c>
      <c r="I127" s="56">
        <f t="shared" si="31"/>
        <v>723631.40999999992</v>
      </c>
      <c r="J127" s="56">
        <f t="shared" si="32"/>
        <v>3592437.9699999997</v>
      </c>
      <c r="K127" s="57">
        <f t="shared" si="33"/>
        <v>0.83234018124147946</v>
      </c>
      <c r="L127" s="57">
        <f t="shared" si="34"/>
        <v>-0.92937596151431656</v>
      </c>
      <c r="M127" s="57">
        <f t="shared" si="35"/>
        <v>-0.49702054372443849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149</v>
      </c>
      <c r="C128" s="51" t="s">
        <v>150</v>
      </c>
      <c r="D128" s="56">
        <v>0</v>
      </c>
      <c r="E128" s="56">
        <v>75488.490000000005</v>
      </c>
      <c r="F128" s="56">
        <v>25036.82</v>
      </c>
      <c r="G128" s="56">
        <v>76194.41</v>
      </c>
      <c r="H128" s="56">
        <v>0</v>
      </c>
      <c r="I128" s="56">
        <f t="shared" ref="I128:I358" si="46">SUM(G128:H128)</f>
        <v>76194.41</v>
      </c>
      <c r="J128" s="56">
        <f t="shared" ref="J128:J358" si="47">E128-I128</f>
        <v>-705.91999999999825</v>
      </c>
      <c r="K128" s="57">
        <f t="shared" ref="K128:K358" si="48">IF(E128=0,"NA",J128/E128)</f>
        <v>-9.3513593926703026E-3</v>
      </c>
      <c r="L128" s="57">
        <f t="shared" ref="L128:L358" si="49">IF(E128=0,"NA",(  ( F128 - (E128/$L$6)) / (E128/$L$6)))</f>
        <v>-0.66833592776859096</v>
      </c>
      <c r="M128" s="57">
        <f t="shared" ref="M128:M358" si="50">IF(E128=0,"NA",(  ( G128 - ($M$6*(E128/12))) / ($M$6*(E128/12))))</f>
        <v>2.0280540781780108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151</v>
      </c>
      <c r="C129" s="51" t="s">
        <v>152</v>
      </c>
      <c r="D129" s="56">
        <v>0</v>
      </c>
      <c r="E129" s="56">
        <v>4582670.2400000012</v>
      </c>
      <c r="F129" s="56">
        <v>324637.56000000006</v>
      </c>
      <c r="G129" s="56">
        <v>842592.72000000009</v>
      </c>
      <c r="H129" s="56">
        <v>0</v>
      </c>
      <c r="I129" s="56">
        <f t="shared" si="46"/>
        <v>842592.72000000009</v>
      </c>
      <c r="J129" s="56">
        <f t="shared" si="47"/>
        <v>3740077.5200000009</v>
      </c>
      <c r="K129" s="57">
        <f t="shared" si="48"/>
        <v>0.81613498770969828</v>
      </c>
      <c r="L129" s="57">
        <f t="shared" si="49"/>
        <v>-0.92915973810064079</v>
      </c>
      <c r="M129" s="57">
        <f t="shared" si="50"/>
        <v>-0.44840496312909489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153</v>
      </c>
      <c r="C130" s="51" t="s">
        <v>154</v>
      </c>
      <c r="D130" s="56">
        <v>0</v>
      </c>
      <c r="E130" s="56">
        <v>0</v>
      </c>
      <c r="F130" s="56">
        <v>852.52</v>
      </c>
      <c r="G130" s="56">
        <v>852.52</v>
      </c>
      <c r="H130" s="56">
        <v>0</v>
      </c>
      <c r="I130" s="56">
        <f t="shared" si="46"/>
        <v>852.52</v>
      </c>
      <c r="J130" s="56">
        <f t="shared" si="47"/>
        <v>-852.52</v>
      </c>
      <c r="K130" s="57" t="str">
        <f t="shared" si="48"/>
        <v>NA</v>
      </c>
      <c r="L130" s="57" t="str">
        <f t="shared" si="49"/>
        <v>NA</v>
      </c>
      <c r="M130" s="57" t="str">
        <f t="shared" si="50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165</v>
      </c>
      <c r="C131" s="51" t="s">
        <v>166</v>
      </c>
      <c r="D131" s="56">
        <v>0</v>
      </c>
      <c r="E131" s="56">
        <v>296.68</v>
      </c>
      <c r="F131" s="56">
        <v>0</v>
      </c>
      <c r="G131" s="56">
        <v>1104.79</v>
      </c>
      <c r="H131" s="56">
        <v>0</v>
      </c>
      <c r="I131" s="56">
        <f t="shared" si="46"/>
        <v>1104.79</v>
      </c>
      <c r="J131" s="56">
        <f t="shared" si="47"/>
        <v>-808.1099999999999</v>
      </c>
      <c r="K131" s="57">
        <f t="shared" si="48"/>
        <v>-2.7238438721855194</v>
      </c>
      <c r="L131" s="57">
        <f t="shared" si="49"/>
        <v>-1</v>
      </c>
      <c r="M131" s="57">
        <f t="shared" si="50"/>
        <v>10.171531616556559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167</v>
      </c>
      <c r="C132" s="51" t="s">
        <v>168</v>
      </c>
      <c r="D132" s="56">
        <v>55650</v>
      </c>
      <c r="E132" s="56">
        <v>1084906.3799999999</v>
      </c>
      <c r="F132" s="56">
        <v>20475.03</v>
      </c>
      <c r="G132" s="56">
        <v>52370.12999999999</v>
      </c>
      <c r="H132" s="56">
        <v>0</v>
      </c>
      <c r="I132" s="56">
        <f t="shared" si="46"/>
        <v>52370.12999999999</v>
      </c>
      <c r="J132" s="56">
        <f t="shared" si="47"/>
        <v>1032536.2499999999</v>
      </c>
      <c r="K132" s="57">
        <f t="shared" si="48"/>
        <v>0.95172843393178308</v>
      </c>
      <c r="L132" s="57">
        <f t="shared" si="49"/>
        <v>-0.9811273761704673</v>
      </c>
      <c r="M132" s="57">
        <f t="shared" si="50"/>
        <v>-0.85518530179534935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169</v>
      </c>
      <c r="C133" s="51" t="s">
        <v>170</v>
      </c>
      <c r="D133" s="56">
        <v>26407246.300000001</v>
      </c>
      <c r="E133" s="56">
        <v>4276441.9799999995</v>
      </c>
      <c r="F133" s="56">
        <v>1205935.7000000002</v>
      </c>
      <c r="G133" s="56">
        <v>3535438.6199999996</v>
      </c>
      <c r="H133" s="56">
        <v>4842.88</v>
      </c>
      <c r="I133" s="56">
        <f t="shared" si="46"/>
        <v>3540281.4999999995</v>
      </c>
      <c r="J133" s="56">
        <f t="shared" si="47"/>
        <v>736160.48</v>
      </c>
      <c r="K133" s="57">
        <f t="shared" si="48"/>
        <v>0.17214321705821437</v>
      </c>
      <c r="L133" s="57">
        <f t="shared" si="49"/>
        <v>-0.7180048962104707</v>
      </c>
      <c r="M133" s="57">
        <f t="shared" si="50"/>
        <v>1.4801729824941996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179</v>
      </c>
      <c r="C134" s="51" t="s">
        <v>180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f t="shared" si="46"/>
        <v>0</v>
      </c>
      <c r="J134" s="56">
        <f t="shared" si="47"/>
        <v>0</v>
      </c>
      <c r="K134" s="57" t="str">
        <f t="shared" si="48"/>
        <v>NA</v>
      </c>
      <c r="L134" s="57" t="str">
        <f t="shared" si="49"/>
        <v>NA</v>
      </c>
      <c r="M134" s="57" t="str">
        <f t="shared" si="50"/>
        <v>NA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181</v>
      </c>
      <c r="C135" s="51" t="s">
        <v>182</v>
      </c>
      <c r="D135" s="56">
        <v>0</v>
      </c>
      <c r="E135" s="56">
        <v>0</v>
      </c>
      <c r="F135" s="56">
        <v>0</v>
      </c>
      <c r="G135" s="56">
        <v>3650</v>
      </c>
      <c r="H135" s="56">
        <v>0</v>
      </c>
      <c r="I135" s="56">
        <f t="shared" si="46"/>
        <v>3650</v>
      </c>
      <c r="J135" s="56">
        <f t="shared" si="47"/>
        <v>-3650</v>
      </c>
      <c r="K135" s="57" t="str">
        <f t="shared" si="48"/>
        <v>NA</v>
      </c>
      <c r="L135" s="57" t="str">
        <f t="shared" si="49"/>
        <v>NA</v>
      </c>
      <c r="M135" s="57" t="str">
        <f t="shared" si="50"/>
        <v>NA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185</v>
      </c>
      <c r="C136" s="51" t="s">
        <v>186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46"/>
        <v>0</v>
      </c>
      <c r="J136" s="56">
        <f t="shared" si="47"/>
        <v>0</v>
      </c>
      <c r="K136" s="57" t="str">
        <f t="shared" si="48"/>
        <v>NA</v>
      </c>
      <c r="L136" s="57" t="str">
        <f t="shared" si="49"/>
        <v>NA</v>
      </c>
      <c r="M136" s="57" t="str">
        <f t="shared" si="50"/>
        <v>NA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187</v>
      </c>
      <c r="C137" s="51" t="s">
        <v>188</v>
      </c>
      <c r="D137" s="56">
        <v>0</v>
      </c>
      <c r="E137" s="56">
        <v>99388.05</v>
      </c>
      <c r="F137" s="56">
        <v>0</v>
      </c>
      <c r="G137" s="56">
        <v>3384.1</v>
      </c>
      <c r="H137" s="56">
        <v>0</v>
      </c>
      <c r="I137" s="56">
        <f t="shared" si="46"/>
        <v>3384.1</v>
      </c>
      <c r="J137" s="56">
        <f t="shared" si="47"/>
        <v>96003.95</v>
      </c>
      <c r="K137" s="57">
        <f t="shared" si="48"/>
        <v>0.96595063491033373</v>
      </c>
      <c r="L137" s="57">
        <f t="shared" si="49"/>
        <v>-1</v>
      </c>
      <c r="M137" s="57">
        <f t="shared" si="50"/>
        <v>-0.8978519047310014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189</v>
      </c>
      <c r="C138" s="51" t="s">
        <v>190</v>
      </c>
      <c r="D138" s="56">
        <v>5777</v>
      </c>
      <c r="E138" s="56">
        <v>1272605.77</v>
      </c>
      <c r="F138" s="56">
        <v>688384.5</v>
      </c>
      <c r="G138" s="56">
        <v>969280.4</v>
      </c>
      <c r="H138" s="56">
        <v>6273.18</v>
      </c>
      <c r="I138" s="56">
        <f t="shared" si="46"/>
        <v>975553.58000000007</v>
      </c>
      <c r="J138" s="56">
        <f t="shared" si="47"/>
        <v>297052.18999999994</v>
      </c>
      <c r="K138" s="57">
        <f t="shared" si="48"/>
        <v>0.23342043310081798</v>
      </c>
      <c r="L138" s="57">
        <f t="shared" si="49"/>
        <v>-0.45907482409104589</v>
      </c>
      <c r="M138" s="57">
        <f t="shared" si="50"/>
        <v>1.2849505074929843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197</v>
      </c>
      <c r="C139" s="51" t="s">
        <v>198</v>
      </c>
      <c r="D139" s="56">
        <v>0</v>
      </c>
      <c r="E139" s="56">
        <v>50155.94</v>
      </c>
      <c r="F139" s="56">
        <v>6957.09</v>
      </c>
      <c r="G139" s="56">
        <v>10770.6</v>
      </c>
      <c r="H139" s="56">
        <v>0</v>
      </c>
      <c r="I139" s="56">
        <f t="shared" si="46"/>
        <v>10770.6</v>
      </c>
      <c r="J139" s="56">
        <f t="shared" si="47"/>
        <v>39385.340000000004</v>
      </c>
      <c r="K139" s="57">
        <f t="shared" si="48"/>
        <v>0.78525773816620725</v>
      </c>
      <c r="L139" s="57">
        <f t="shared" si="49"/>
        <v>-0.86129080623351895</v>
      </c>
      <c r="M139" s="57">
        <f t="shared" si="50"/>
        <v>-0.3557732144986217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203</v>
      </c>
      <c r="C140" s="51" t="s">
        <v>204</v>
      </c>
      <c r="D140" s="56">
        <v>0</v>
      </c>
      <c r="E140" s="56">
        <v>13000</v>
      </c>
      <c r="F140" s="56">
        <v>0</v>
      </c>
      <c r="G140" s="56">
        <v>0</v>
      </c>
      <c r="H140" s="56">
        <v>0</v>
      </c>
      <c r="I140" s="56">
        <f t="shared" si="46"/>
        <v>0</v>
      </c>
      <c r="J140" s="56">
        <f t="shared" si="47"/>
        <v>13000</v>
      </c>
      <c r="K140" s="57">
        <f t="shared" si="48"/>
        <v>1</v>
      </c>
      <c r="L140" s="57">
        <f t="shared" si="49"/>
        <v>-1</v>
      </c>
      <c r="M140" s="57">
        <f t="shared" si="50"/>
        <v>-1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205</v>
      </c>
      <c r="C141" s="51" t="s">
        <v>206</v>
      </c>
      <c r="D141" s="56">
        <v>102445.65000000001</v>
      </c>
      <c r="E141" s="56">
        <v>1587014.7100000002</v>
      </c>
      <c r="F141" s="56">
        <v>31715.670000000002</v>
      </c>
      <c r="G141" s="56">
        <v>193762.62999999998</v>
      </c>
      <c r="H141" s="56">
        <v>25753.19</v>
      </c>
      <c r="I141" s="56">
        <f t="shared" si="46"/>
        <v>219515.81999999998</v>
      </c>
      <c r="J141" s="56">
        <f t="shared" si="47"/>
        <v>1367498.8900000001</v>
      </c>
      <c r="K141" s="57">
        <f t="shared" si="48"/>
        <v>0.86168003445916386</v>
      </c>
      <c r="L141" s="57">
        <f t="shared" si="49"/>
        <v>-0.98001551605025772</v>
      </c>
      <c r="M141" s="57">
        <f t="shared" si="50"/>
        <v>-0.63372243096599912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209</v>
      </c>
      <c r="C142" s="51" t="s">
        <v>210</v>
      </c>
      <c r="D142" s="56">
        <v>9759</v>
      </c>
      <c r="E142" s="56">
        <v>16809</v>
      </c>
      <c r="F142" s="56">
        <v>0</v>
      </c>
      <c r="G142" s="56">
        <v>321.3</v>
      </c>
      <c r="H142" s="56">
        <v>0</v>
      </c>
      <c r="I142" s="56">
        <f t="shared" si="46"/>
        <v>321.3</v>
      </c>
      <c r="J142" s="56">
        <f t="shared" si="47"/>
        <v>16487.7</v>
      </c>
      <c r="K142" s="57">
        <f t="shared" si="48"/>
        <v>0.98088524004997324</v>
      </c>
      <c r="L142" s="57">
        <f t="shared" si="49"/>
        <v>-1</v>
      </c>
      <c r="M142" s="57">
        <f t="shared" si="50"/>
        <v>-0.94265572014991961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211</v>
      </c>
      <c r="C143" s="51" t="s">
        <v>212</v>
      </c>
      <c r="D143" s="56">
        <v>0</v>
      </c>
      <c r="E143" s="56">
        <v>10000</v>
      </c>
      <c r="F143" s="56">
        <v>4980</v>
      </c>
      <c r="G143" s="56">
        <v>13480</v>
      </c>
      <c r="H143" s="56">
        <v>0</v>
      </c>
      <c r="I143" s="56">
        <f t="shared" si="46"/>
        <v>13480</v>
      </c>
      <c r="J143" s="56">
        <f t="shared" si="47"/>
        <v>-3480</v>
      </c>
      <c r="K143" s="57">
        <f t="shared" si="48"/>
        <v>-0.34799999999999998</v>
      </c>
      <c r="L143" s="57">
        <f t="shared" si="49"/>
        <v>-0.502</v>
      </c>
      <c r="M143" s="57">
        <f t="shared" si="50"/>
        <v>3.0439999999999996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213</v>
      </c>
      <c r="C144" s="51" t="s">
        <v>214</v>
      </c>
      <c r="D144" s="56">
        <v>25005.87</v>
      </c>
      <c r="E144" s="56">
        <v>660941.84000000008</v>
      </c>
      <c r="F144" s="56">
        <v>21302.420000000002</v>
      </c>
      <c r="G144" s="56">
        <v>117350.34000000001</v>
      </c>
      <c r="H144" s="56">
        <v>45145.36</v>
      </c>
      <c r="I144" s="56">
        <f t="shared" si="46"/>
        <v>162495.70000000001</v>
      </c>
      <c r="J144" s="56">
        <f t="shared" si="47"/>
        <v>498446.14000000007</v>
      </c>
      <c r="K144" s="57">
        <f t="shared" si="48"/>
        <v>0.75414523613757001</v>
      </c>
      <c r="L144" s="57">
        <f t="shared" si="49"/>
        <v>-0.96776959981834398</v>
      </c>
      <c r="M144" s="57">
        <f t="shared" si="50"/>
        <v>-0.46734947208062966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217</v>
      </c>
      <c r="C145" s="51" t="s">
        <v>218</v>
      </c>
      <c r="D145" s="56">
        <v>15500</v>
      </c>
      <c r="E145" s="56">
        <v>183406.93</v>
      </c>
      <c r="F145" s="56">
        <v>6480</v>
      </c>
      <c r="G145" s="56">
        <v>87545.459999999992</v>
      </c>
      <c r="H145" s="56">
        <v>0</v>
      </c>
      <c r="I145" s="56">
        <f t="shared" si="46"/>
        <v>87545.459999999992</v>
      </c>
      <c r="J145" s="56">
        <f t="shared" si="47"/>
        <v>95861.47</v>
      </c>
      <c r="K145" s="57">
        <f t="shared" si="48"/>
        <v>0.52267092633849765</v>
      </c>
      <c r="L145" s="57">
        <f t="shared" si="49"/>
        <v>-0.96466872871161413</v>
      </c>
      <c r="M145" s="57">
        <f t="shared" si="50"/>
        <v>0.43198722098450681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277</v>
      </c>
      <c r="C146" s="51" t="s">
        <v>278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6"/>
        <v>0</v>
      </c>
      <c r="J146" s="56">
        <f t="shared" si="47"/>
        <v>0</v>
      </c>
      <c r="K146" s="57" t="str">
        <f t="shared" si="48"/>
        <v>NA</v>
      </c>
      <c r="L146" s="57" t="str">
        <f t="shared" si="49"/>
        <v>NA</v>
      </c>
      <c r="M146" s="57" t="str">
        <f t="shared" si="50"/>
        <v>NA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223</v>
      </c>
      <c r="C147" s="51" t="s">
        <v>224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46"/>
        <v>0</v>
      </c>
      <c r="J147" s="56">
        <f t="shared" si="47"/>
        <v>0</v>
      </c>
      <c r="K147" s="57" t="str">
        <f t="shared" si="48"/>
        <v>NA</v>
      </c>
      <c r="L147" s="57" t="str">
        <f t="shared" si="49"/>
        <v>NA</v>
      </c>
      <c r="M147" s="57" t="str">
        <f t="shared" si="50"/>
        <v>NA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225</v>
      </c>
      <c r="C148" s="51" t="s">
        <v>226</v>
      </c>
      <c r="D148" s="56">
        <v>500</v>
      </c>
      <c r="E148" s="56">
        <v>108762</v>
      </c>
      <c r="F148" s="56">
        <v>1290</v>
      </c>
      <c r="G148" s="56">
        <v>52521.8</v>
      </c>
      <c r="H148" s="56">
        <v>0</v>
      </c>
      <c r="I148" s="56">
        <f t="shared" si="46"/>
        <v>52521.8</v>
      </c>
      <c r="J148" s="56">
        <f t="shared" si="47"/>
        <v>56240.2</v>
      </c>
      <c r="K148" s="57">
        <f t="shared" si="48"/>
        <v>0.51709420569684261</v>
      </c>
      <c r="L148" s="57">
        <f t="shared" si="49"/>
        <v>-0.98813923980802121</v>
      </c>
      <c r="M148" s="57">
        <f t="shared" si="50"/>
        <v>0.44871738290947216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227</v>
      </c>
      <c r="C149" s="51" t="s">
        <v>228</v>
      </c>
      <c r="D149" s="56">
        <v>5000</v>
      </c>
      <c r="E149" s="56">
        <v>5000</v>
      </c>
      <c r="F149" s="56">
        <v>0</v>
      </c>
      <c r="G149" s="56">
        <v>0</v>
      </c>
      <c r="H149" s="56">
        <v>0</v>
      </c>
      <c r="I149" s="56">
        <f t="shared" si="46"/>
        <v>0</v>
      </c>
      <c r="J149" s="56">
        <f t="shared" si="47"/>
        <v>5000</v>
      </c>
      <c r="K149" s="57">
        <f t="shared" si="48"/>
        <v>1</v>
      </c>
      <c r="L149" s="57">
        <f t="shared" si="49"/>
        <v>-1</v>
      </c>
      <c r="M149" s="57">
        <f t="shared" si="50"/>
        <v>-1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231</v>
      </c>
      <c r="C150" s="51" t="s">
        <v>232</v>
      </c>
      <c r="D150" s="56">
        <v>0</v>
      </c>
      <c r="E150" s="56">
        <v>30380</v>
      </c>
      <c r="F150" s="56">
        <v>0</v>
      </c>
      <c r="G150" s="56">
        <v>0</v>
      </c>
      <c r="H150" s="56">
        <v>0</v>
      </c>
      <c r="I150" s="56">
        <f t="shared" si="46"/>
        <v>0</v>
      </c>
      <c r="J150" s="56">
        <f t="shared" si="47"/>
        <v>30380</v>
      </c>
      <c r="K150" s="57">
        <f t="shared" si="48"/>
        <v>1</v>
      </c>
      <c r="L150" s="57">
        <f t="shared" si="49"/>
        <v>-1</v>
      </c>
      <c r="M150" s="57">
        <f t="shared" si="50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233</v>
      </c>
      <c r="C151" s="51" t="s">
        <v>234</v>
      </c>
      <c r="D151" s="56">
        <v>0</v>
      </c>
      <c r="E151" s="56">
        <v>100000</v>
      </c>
      <c r="F151" s="56">
        <v>0</v>
      </c>
      <c r="G151" s="56">
        <v>0</v>
      </c>
      <c r="H151" s="56">
        <v>0</v>
      </c>
      <c r="I151" s="56">
        <f t="shared" si="46"/>
        <v>0</v>
      </c>
      <c r="J151" s="56">
        <f t="shared" si="47"/>
        <v>100000</v>
      </c>
      <c r="K151" s="57">
        <f t="shared" si="48"/>
        <v>1</v>
      </c>
      <c r="L151" s="57">
        <f t="shared" si="49"/>
        <v>-1</v>
      </c>
      <c r="M151" s="57">
        <f t="shared" si="50"/>
        <v>-1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235</v>
      </c>
      <c r="C152" s="51" t="s">
        <v>236</v>
      </c>
      <c r="D152" s="56">
        <v>0</v>
      </c>
      <c r="E152" s="56">
        <v>30001</v>
      </c>
      <c r="F152" s="56">
        <v>3070</v>
      </c>
      <c r="G152" s="56">
        <v>3070</v>
      </c>
      <c r="H152" s="56">
        <v>315</v>
      </c>
      <c r="I152" s="56">
        <f t="shared" si="46"/>
        <v>3385</v>
      </c>
      <c r="J152" s="56">
        <f t="shared" si="47"/>
        <v>26616</v>
      </c>
      <c r="K152" s="57">
        <f t="shared" si="48"/>
        <v>0.88717042765241161</v>
      </c>
      <c r="L152" s="57">
        <f t="shared" si="49"/>
        <v>-0.89767007766407791</v>
      </c>
      <c r="M152" s="57">
        <f t="shared" si="50"/>
        <v>-0.69301023299223363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237</v>
      </c>
      <c r="C153" s="51" t="s">
        <v>238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46"/>
        <v>0</v>
      </c>
      <c r="J153" s="56">
        <f t="shared" si="47"/>
        <v>0</v>
      </c>
      <c r="K153" s="57" t="str">
        <f t="shared" si="48"/>
        <v>NA</v>
      </c>
      <c r="L153" s="57" t="str">
        <f t="shared" si="49"/>
        <v>NA</v>
      </c>
      <c r="M153" s="57" t="str">
        <f t="shared" si="50"/>
        <v>NA</v>
      </c>
      <c r="R153" s="53"/>
      <c r="S153" s="53"/>
      <c r="T153" s="53"/>
      <c r="U153" s="53"/>
      <c r="V153" s="53"/>
    </row>
    <row r="154" spans="1:22" s="51" customFormat="1" x14ac:dyDescent="0.2">
      <c r="A154" s="63" t="s">
        <v>265</v>
      </c>
      <c r="B154" s="63"/>
      <c r="C154" s="63"/>
      <c r="D154" s="64">
        <v>28736583.82</v>
      </c>
      <c r="E154" s="64">
        <v>53680006.06000001</v>
      </c>
      <c r="F154" s="64">
        <v>4281508.0599999996</v>
      </c>
      <c r="G154" s="64">
        <v>11536698.380000003</v>
      </c>
      <c r="H154" s="64">
        <v>82329.61</v>
      </c>
      <c r="I154" s="64">
        <f t="shared" si="46"/>
        <v>11619027.990000002</v>
      </c>
      <c r="J154" s="64">
        <f t="shared" si="47"/>
        <v>42060978.070000008</v>
      </c>
      <c r="K154" s="65">
        <f t="shared" si="48"/>
        <v>0.78355017365286783</v>
      </c>
      <c r="L154" s="65">
        <f t="shared" si="49"/>
        <v>-0.92024017182087481</v>
      </c>
      <c r="M154" s="65">
        <f t="shared" si="50"/>
        <v>-0.35525165363589745</v>
      </c>
      <c r="R154" s="53"/>
      <c r="S154" s="53"/>
      <c r="T154" s="53"/>
      <c r="U154" s="53"/>
      <c r="V154" s="53"/>
    </row>
    <row r="155" spans="1:22" s="51" customFormat="1" x14ac:dyDescent="0.2">
      <c r="A155" s="51" t="s">
        <v>266</v>
      </c>
      <c r="B155" s="51" t="s">
        <v>106</v>
      </c>
      <c r="C155" s="51" t="s">
        <v>107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46"/>
        <v>0</v>
      </c>
      <c r="J155" s="56">
        <f t="shared" si="47"/>
        <v>0</v>
      </c>
      <c r="K155" s="57" t="str">
        <f t="shared" si="48"/>
        <v>NA</v>
      </c>
      <c r="L155" s="57" t="str">
        <f t="shared" si="49"/>
        <v>NA</v>
      </c>
      <c r="M155" s="57" t="str">
        <f t="shared" si="50"/>
        <v>NA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108</v>
      </c>
      <c r="C156" s="51" t="s">
        <v>109</v>
      </c>
      <c r="D156" s="56">
        <v>0</v>
      </c>
      <c r="E156" s="56">
        <v>11570.13</v>
      </c>
      <c r="F156" s="56">
        <v>380</v>
      </c>
      <c r="G156" s="56">
        <v>1560</v>
      </c>
      <c r="H156" s="56">
        <v>0</v>
      </c>
      <c r="I156" s="56">
        <f t="shared" si="46"/>
        <v>1560</v>
      </c>
      <c r="J156" s="56">
        <f t="shared" si="47"/>
        <v>10010.129999999999</v>
      </c>
      <c r="K156" s="57">
        <f t="shared" si="48"/>
        <v>0.86517005426905313</v>
      </c>
      <c r="L156" s="57">
        <f t="shared" si="49"/>
        <v>-0.96715680809117965</v>
      </c>
      <c r="M156" s="57">
        <f t="shared" si="50"/>
        <v>-0.5955101628071594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110</v>
      </c>
      <c r="C157" s="51" t="s">
        <v>109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46"/>
        <v>0</v>
      </c>
      <c r="J157" s="56">
        <f t="shared" si="47"/>
        <v>0</v>
      </c>
      <c r="K157" s="57" t="str">
        <f t="shared" si="48"/>
        <v>NA</v>
      </c>
      <c r="L157" s="57" t="str">
        <f t="shared" si="49"/>
        <v>NA</v>
      </c>
      <c r="M157" s="57" t="str">
        <f t="shared" si="50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111</v>
      </c>
      <c r="C158" s="51" t="s">
        <v>112</v>
      </c>
      <c r="D158" s="56">
        <v>0</v>
      </c>
      <c r="E158" s="56">
        <v>2500</v>
      </c>
      <c r="F158" s="56">
        <v>0</v>
      </c>
      <c r="G158" s="56">
        <v>0</v>
      </c>
      <c r="H158" s="56">
        <v>0</v>
      </c>
      <c r="I158" s="56">
        <f t="shared" si="46"/>
        <v>0</v>
      </c>
      <c r="J158" s="56">
        <f t="shared" si="47"/>
        <v>2500</v>
      </c>
      <c r="K158" s="57">
        <f t="shared" si="48"/>
        <v>1</v>
      </c>
      <c r="L158" s="57">
        <f t="shared" si="49"/>
        <v>-1</v>
      </c>
      <c r="M158" s="57">
        <f t="shared" si="50"/>
        <v>-1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113</v>
      </c>
      <c r="C159" s="51" t="s">
        <v>114</v>
      </c>
      <c r="D159" s="56">
        <v>0</v>
      </c>
      <c r="E159" s="56">
        <v>72750</v>
      </c>
      <c r="F159" s="56">
        <v>0</v>
      </c>
      <c r="G159" s="56">
        <v>125</v>
      </c>
      <c r="H159" s="56">
        <v>0</v>
      </c>
      <c r="I159" s="56">
        <f t="shared" si="46"/>
        <v>125</v>
      </c>
      <c r="J159" s="56">
        <f t="shared" si="47"/>
        <v>72625</v>
      </c>
      <c r="K159" s="57">
        <f t="shared" si="48"/>
        <v>0.99828178694158076</v>
      </c>
      <c r="L159" s="57">
        <f t="shared" si="49"/>
        <v>-1</v>
      </c>
      <c r="M159" s="57">
        <f t="shared" si="50"/>
        <v>-0.99484536082474229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123</v>
      </c>
      <c r="C160" s="51" t="s">
        <v>124</v>
      </c>
      <c r="D160" s="56">
        <v>0</v>
      </c>
      <c r="E160" s="56">
        <v>54121</v>
      </c>
      <c r="F160" s="56">
        <v>7146.0599999999995</v>
      </c>
      <c r="G160" s="56">
        <v>27277.97</v>
      </c>
      <c r="H160" s="56">
        <v>0</v>
      </c>
      <c r="I160" s="56">
        <f t="shared" si="46"/>
        <v>27277.97</v>
      </c>
      <c r="J160" s="56">
        <f t="shared" si="47"/>
        <v>26843.03</v>
      </c>
      <c r="K160" s="57">
        <f t="shared" si="48"/>
        <v>0.49598178156353356</v>
      </c>
      <c r="L160" s="57">
        <f t="shared" si="49"/>
        <v>-0.86796141978160057</v>
      </c>
      <c r="M160" s="57">
        <f t="shared" si="50"/>
        <v>0.51205465530939942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249</v>
      </c>
      <c r="C161" s="51" t="s">
        <v>250</v>
      </c>
      <c r="D161" s="56">
        <v>0</v>
      </c>
      <c r="E161" s="56">
        <v>500</v>
      </c>
      <c r="F161" s="56">
        <v>0</v>
      </c>
      <c r="G161" s="56">
        <v>0</v>
      </c>
      <c r="H161" s="56">
        <v>0</v>
      </c>
      <c r="I161" s="56">
        <f t="shared" si="46"/>
        <v>0</v>
      </c>
      <c r="J161" s="56">
        <f t="shared" si="47"/>
        <v>500</v>
      </c>
      <c r="K161" s="57">
        <f t="shared" si="48"/>
        <v>1</v>
      </c>
      <c r="L161" s="57">
        <f t="shared" si="49"/>
        <v>-1</v>
      </c>
      <c r="M161" s="57">
        <f t="shared" si="50"/>
        <v>-1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137</v>
      </c>
      <c r="C162" s="51" t="s">
        <v>138</v>
      </c>
      <c r="D162" s="56">
        <v>9447</v>
      </c>
      <c r="E162" s="56">
        <v>241684.59</v>
      </c>
      <c r="F162" s="56">
        <v>33315</v>
      </c>
      <c r="G162" s="56">
        <v>134567.19</v>
      </c>
      <c r="H162" s="56">
        <v>0</v>
      </c>
      <c r="I162" s="56">
        <f t="shared" si="46"/>
        <v>134567.19</v>
      </c>
      <c r="J162" s="56">
        <f t="shared" si="47"/>
        <v>107117.4</v>
      </c>
      <c r="K162" s="57">
        <f t="shared" si="48"/>
        <v>0.44321154277978581</v>
      </c>
      <c r="L162" s="57">
        <f t="shared" si="49"/>
        <v>-0.86215505092815392</v>
      </c>
      <c r="M162" s="57">
        <f t="shared" si="50"/>
        <v>0.67036537166064258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139</v>
      </c>
      <c r="C163" s="51" t="s">
        <v>140</v>
      </c>
      <c r="D163" s="56">
        <v>0</v>
      </c>
      <c r="E163" s="56">
        <v>731040.21</v>
      </c>
      <c r="F163" s="56">
        <v>37086.020000000004</v>
      </c>
      <c r="G163" s="56">
        <v>248553.69999999998</v>
      </c>
      <c r="H163" s="56">
        <v>0</v>
      </c>
      <c r="I163" s="56">
        <f t="shared" si="46"/>
        <v>248553.69999999998</v>
      </c>
      <c r="J163" s="56">
        <f t="shared" si="47"/>
        <v>482486.51</v>
      </c>
      <c r="K163" s="57">
        <f t="shared" si="48"/>
        <v>0.65999996087766499</v>
      </c>
      <c r="L163" s="57">
        <f t="shared" si="49"/>
        <v>-0.94926952102949302</v>
      </c>
      <c r="M163" s="57">
        <f t="shared" si="50"/>
        <v>2.0000117367005046E-2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141</v>
      </c>
      <c r="C164" s="51" t="s">
        <v>142</v>
      </c>
      <c r="D164" s="56">
        <v>0</v>
      </c>
      <c r="E164" s="56">
        <v>1124931.0699999998</v>
      </c>
      <c r="F164" s="56">
        <v>0</v>
      </c>
      <c r="G164" s="56">
        <v>0</v>
      </c>
      <c r="H164" s="56">
        <v>0</v>
      </c>
      <c r="I164" s="56">
        <f t="shared" si="46"/>
        <v>0</v>
      </c>
      <c r="J164" s="56">
        <f t="shared" si="47"/>
        <v>1124931.0699999998</v>
      </c>
      <c r="K164" s="57">
        <f t="shared" si="48"/>
        <v>1</v>
      </c>
      <c r="L164" s="57">
        <f t="shared" si="49"/>
        <v>-1</v>
      </c>
      <c r="M164" s="57">
        <f t="shared" si="50"/>
        <v>-1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143</v>
      </c>
      <c r="C165" s="51" t="s">
        <v>144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6"/>
        <v>0</v>
      </c>
      <c r="J165" s="56">
        <f t="shared" si="47"/>
        <v>0</v>
      </c>
      <c r="K165" s="57" t="str">
        <f t="shared" si="48"/>
        <v>NA</v>
      </c>
      <c r="L165" s="57" t="str">
        <f t="shared" si="49"/>
        <v>NA</v>
      </c>
      <c r="M165" s="57" t="str">
        <f t="shared" si="50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145</v>
      </c>
      <c r="C166" s="51" t="s">
        <v>146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6"/>
        <v>0</v>
      </c>
      <c r="J166" s="56">
        <f t="shared" si="47"/>
        <v>0</v>
      </c>
      <c r="K166" s="57" t="str">
        <f t="shared" si="48"/>
        <v>NA</v>
      </c>
      <c r="L166" s="57" t="str">
        <f t="shared" si="49"/>
        <v>NA</v>
      </c>
      <c r="M166" s="57" t="str">
        <f t="shared" si="50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147</v>
      </c>
      <c r="C167" s="51" t="s">
        <v>148</v>
      </c>
      <c r="D167" s="56">
        <v>0</v>
      </c>
      <c r="E167" s="56">
        <v>95038.19</v>
      </c>
      <c r="F167" s="56">
        <v>13735.67</v>
      </c>
      <c r="G167" s="56">
        <v>49981.289999999994</v>
      </c>
      <c r="H167" s="56">
        <v>0</v>
      </c>
      <c r="I167" s="56">
        <f t="shared" si="46"/>
        <v>49981.289999999994</v>
      </c>
      <c r="J167" s="56">
        <f t="shared" si="47"/>
        <v>45056.900000000009</v>
      </c>
      <c r="K167" s="57">
        <f t="shared" si="48"/>
        <v>0.47409257268051935</v>
      </c>
      <c r="L167" s="57">
        <f t="shared" si="49"/>
        <v>-0.85547210021571329</v>
      </c>
      <c r="M167" s="57">
        <f t="shared" si="50"/>
        <v>0.57772228195844189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149</v>
      </c>
      <c r="C168" s="51" t="s">
        <v>150</v>
      </c>
      <c r="D168" s="56">
        <v>0</v>
      </c>
      <c r="E168" s="56">
        <v>8701.67</v>
      </c>
      <c r="F168" s="56">
        <v>1082.3</v>
      </c>
      <c r="G168" s="56">
        <v>6138.4699999999993</v>
      </c>
      <c r="H168" s="56">
        <v>0</v>
      </c>
      <c r="I168" s="56">
        <f t="shared" si="46"/>
        <v>6138.4699999999993</v>
      </c>
      <c r="J168" s="56">
        <f t="shared" si="47"/>
        <v>2563.2000000000007</v>
      </c>
      <c r="K168" s="57">
        <f t="shared" si="48"/>
        <v>0.29456414688215027</v>
      </c>
      <c r="L168" s="57">
        <f t="shared" si="49"/>
        <v>-0.87562157608826807</v>
      </c>
      <c r="M168" s="57">
        <f t="shared" si="50"/>
        <v>1.116307559353549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151</v>
      </c>
      <c r="C169" s="51" t="s">
        <v>152</v>
      </c>
      <c r="D169" s="56">
        <v>1877</v>
      </c>
      <c r="E169" s="56">
        <v>171556.51</v>
      </c>
      <c r="F169" s="56">
        <v>15071.25</v>
      </c>
      <c r="G169" s="56">
        <v>70371.600000000006</v>
      </c>
      <c r="H169" s="56">
        <v>0</v>
      </c>
      <c r="I169" s="56">
        <f t="shared" si="46"/>
        <v>70371.600000000006</v>
      </c>
      <c r="J169" s="56">
        <f t="shared" si="47"/>
        <v>101184.91</v>
      </c>
      <c r="K169" s="57">
        <f t="shared" si="48"/>
        <v>0.58980513184839212</v>
      </c>
      <c r="L169" s="57">
        <f t="shared" si="49"/>
        <v>-0.91214993823318047</v>
      </c>
      <c r="M169" s="57">
        <f t="shared" si="50"/>
        <v>0.23058460445482376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167</v>
      </c>
      <c r="C170" s="51" t="s">
        <v>168</v>
      </c>
      <c r="D170" s="56">
        <v>0</v>
      </c>
      <c r="E170" s="56">
        <v>57111.579999999994</v>
      </c>
      <c r="F170" s="56">
        <v>1022.5600000000001</v>
      </c>
      <c r="G170" s="56">
        <v>4699.5199999999995</v>
      </c>
      <c r="H170" s="56">
        <v>0</v>
      </c>
      <c r="I170" s="56">
        <f t="shared" si="46"/>
        <v>4699.5199999999995</v>
      </c>
      <c r="J170" s="56">
        <f t="shared" si="47"/>
        <v>52412.06</v>
      </c>
      <c r="K170" s="57">
        <f t="shared" si="48"/>
        <v>0.91771336040781926</v>
      </c>
      <c r="L170" s="57">
        <f t="shared" si="49"/>
        <v>-0.98209539991714467</v>
      </c>
      <c r="M170" s="57">
        <f t="shared" si="50"/>
        <v>-0.75314008122345766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169</v>
      </c>
      <c r="C171" s="51" t="s">
        <v>170</v>
      </c>
      <c r="D171" s="56">
        <v>26102645</v>
      </c>
      <c r="E171" s="56">
        <v>1371835.19</v>
      </c>
      <c r="F171" s="56">
        <v>44049.64</v>
      </c>
      <c r="G171" s="56">
        <v>88121.26999999999</v>
      </c>
      <c r="H171" s="56">
        <v>98134.36</v>
      </c>
      <c r="I171" s="56">
        <f t="shared" si="46"/>
        <v>186255.63</v>
      </c>
      <c r="J171" s="56">
        <f t="shared" si="47"/>
        <v>1185579.56</v>
      </c>
      <c r="K171" s="57">
        <f t="shared" si="48"/>
        <v>0.86422885827852258</v>
      </c>
      <c r="L171" s="57">
        <f t="shared" si="49"/>
        <v>-0.96788999121680219</v>
      </c>
      <c r="M171" s="57">
        <f t="shared" si="50"/>
        <v>-0.8072918584338109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361</v>
      </c>
      <c r="C172" s="51" t="s">
        <v>362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6"/>
        <v>0</v>
      </c>
      <c r="J172" s="56">
        <f t="shared" si="47"/>
        <v>0</v>
      </c>
      <c r="K172" s="57" t="str">
        <f t="shared" si="48"/>
        <v>NA</v>
      </c>
      <c r="L172" s="57" t="str">
        <f t="shared" si="49"/>
        <v>NA</v>
      </c>
      <c r="M172" s="57" t="str">
        <f t="shared" si="50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271</v>
      </c>
      <c r="C173" s="51" t="s">
        <v>272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46"/>
        <v>0</v>
      </c>
      <c r="J173" s="56">
        <f t="shared" si="47"/>
        <v>0</v>
      </c>
      <c r="K173" s="57" t="str">
        <f t="shared" si="48"/>
        <v>NA</v>
      </c>
      <c r="L173" s="57" t="str">
        <f t="shared" si="49"/>
        <v>NA</v>
      </c>
      <c r="M173" s="57" t="str">
        <f t="shared" si="50"/>
        <v>NA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175</v>
      </c>
      <c r="C174" s="51" t="s">
        <v>176</v>
      </c>
      <c r="D174" s="56">
        <v>0</v>
      </c>
      <c r="E174" s="56">
        <v>2000</v>
      </c>
      <c r="F174" s="56">
        <v>0</v>
      </c>
      <c r="G174" s="56">
        <v>0</v>
      </c>
      <c r="H174" s="56">
        <v>0</v>
      </c>
      <c r="I174" s="56">
        <f t="shared" si="46"/>
        <v>0</v>
      </c>
      <c r="J174" s="56">
        <f t="shared" si="47"/>
        <v>2000</v>
      </c>
      <c r="K174" s="57">
        <f t="shared" si="48"/>
        <v>1</v>
      </c>
      <c r="L174" s="57">
        <f t="shared" si="49"/>
        <v>-1</v>
      </c>
      <c r="M174" s="57">
        <f t="shared" si="50"/>
        <v>-1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179</v>
      </c>
      <c r="C175" s="51" t="s">
        <v>180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46"/>
        <v>0</v>
      </c>
      <c r="J175" s="56">
        <f t="shared" si="47"/>
        <v>0</v>
      </c>
      <c r="K175" s="57" t="str">
        <f t="shared" si="48"/>
        <v>NA</v>
      </c>
      <c r="L175" s="57" t="str">
        <f t="shared" si="49"/>
        <v>NA</v>
      </c>
      <c r="M175" s="57" t="str">
        <f t="shared" si="50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181</v>
      </c>
      <c r="C176" s="51" t="s">
        <v>182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46"/>
        <v>0</v>
      </c>
      <c r="J176" s="56">
        <f t="shared" si="47"/>
        <v>0</v>
      </c>
      <c r="K176" s="57" t="str">
        <f t="shared" si="48"/>
        <v>NA</v>
      </c>
      <c r="L176" s="57" t="str">
        <f t="shared" si="49"/>
        <v>NA</v>
      </c>
      <c r="M176" s="57" t="str">
        <f t="shared" si="50"/>
        <v>NA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187</v>
      </c>
      <c r="C177" s="51" t="s">
        <v>188</v>
      </c>
      <c r="D177" s="56">
        <v>0</v>
      </c>
      <c r="E177" s="56">
        <v>2120.6</v>
      </c>
      <c r="F177" s="56">
        <v>0</v>
      </c>
      <c r="G177" s="56">
        <v>0</v>
      </c>
      <c r="H177" s="56">
        <v>0</v>
      </c>
      <c r="I177" s="56">
        <f t="shared" si="46"/>
        <v>0</v>
      </c>
      <c r="J177" s="56">
        <f t="shared" si="47"/>
        <v>2120.6</v>
      </c>
      <c r="K177" s="57">
        <f t="shared" si="48"/>
        <v>1</v>
      </c>
      <c r="L177" s="57">
        <f t="shared" si="49"/>
        <v>-1</v>
      </c>
      <c r="M177" s="57">
        <f t="shared" si="50"/>
        <v>-1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189</v>
      </c>
      <c r="C178" s="51" t="s">
        <v>190</v>
      </c>
      <c r="D178" s="56">
        <v>0</v>
      </c>
      <c r="E178" s="56">
        <v>1618371.29</v>
      </c>
      <c r="F178" s="56">
        <v>10791.8</v>
      </c>
      <c r="G178" s="56">
        <v>10791.8</v>
      </c>
      <c r="H178" s="56">
        <v>11684</v>
      </c>
      <c r="I178" s="56">
        <f t="shared" si="46"/>
        <v>22475.8</v>
      </c>
      <c r="J178" s="56">
        <f t="shared" si="47"/>
        <v>1595895.49</v>
      </c>
      <c r="K178" s="57">
        <f t="shared" si="48"/>
        <v>0.98611208680055118</v>
      </c>
      <c r="L178" s="57">
        <f t="shared" si="49"/>
        <v>-0.99333169090017648</v>
      </c>
      <c r="M178" s="57">
        <f t="shared" si="50"/>
        <v>-0.97999507270052955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197</v>
      </c>
      <c r="C179" s="51" t="s">
        <v>198</v>
      </c>
      <c r="D179" s="56">
        <v>0</v>
      </c>
      <c r="E179" s="56">
        <v>26151.25</v>
      </c>
      <c r="F179" s="56">
        <v>0</v>
      </c>
      <c r="G179" s="56">
        <v>0</v>
      </c>
      <c r="H179" s="56">
        <v>0</v>
      </c>
      <c r="I179" s="56">
        <f t="shared" si="46"/>
        <v>0</v>
      </c>
      <c r="J179" s="56">
        <f t="shared" si="47"/>
        <v>26151.25</v>
      </c>
      <c r="K179" s="57">
        <f t="shared" si="48"/>
        <v>1</v>
      </c>
      <c r="L179" s="57">
        <f t="shared" si="49"/>
        <v>-1</v>
      </c>
      <c r="M179" s="57">
        <f t="shared" si="50"/>
        <v>-1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203</v>
      </c>
      <c r="C180" s="51" t="s">
        <v>204</v>
      </c>
      <c r="D180" s="56">
        <v>0</v>
      </c>
      <c r="E180" s="56">
        <v>7200</v>
      </c>
      <c r="F180" s="56">
        <v>0</v>
      </c>
      <c r="G180" s="56">
        <v>0</v>
      </c>
      <c r="H180" s="56">
        <v>0</v>
      </c>
      <c r="I180" s="56">
        <f t="shared" si="46"/>
        <v>0</v>
      </c>
      <c r="J180" s="56">
        <f t="shared" si="47"/>
        <v>7200</v>
      </c>
      <c r="K180" s="57">
        <f t="shared" si="48"/>
        <v>1</v>
      </c>
      <c r="L180" s="57">
        <f t="shared" si="49"/>
        <v>-1</v>
      </c>
      <c r="M180" s="57">
        <f t="shared" si="50"/>
        <v>-1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205</v>
      </c>
      <c r="C181" s="51" t="s">
        <v>206</v>
      </c>
      <c r="D181" s="56">
        <v>-21041.38</v>
      </c>
      <c r="E181" s="56">
        <v>779842.65999999992</v>
      </c>
      <c r="F181" s="56">
        <v>19878.05</v>
      </c>
      <c r="G181" s="56">
        <v>79220.09</v>
      </c>
      <c r="H181" s="56">
        <v>36134.729999999996</v>
      </c>
      <c r="I181" s="56">
        <f t="shared" si="46"/>
        <v>115354.81999999999</v>
      </c>
      <c r="J181" s="56">
        <f t="shared" si="47"/>
        <v>664487.84</v>
      </c>
      <c r="K181" s="57">
        <f t="shared" si="48"/>
        <v>0.85207936688151942</v>
      </c>
      <c r="L181" s="57">
        <f t="shared" si="49"/>
        <v>-0.97451017875836643</v>
      </c>
      <c r="M181" s="57">
        <f t="shared" si="50"/>
        <v>-0.69524587177623753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209</v>
      </c>
      <c r="C182" s="51" t="s">
        <v>210</v>
      </c>
      <c r="D182" s="56">
        <v>13950</v>
      </c>
      <c r="E182" s="56">
        <v>7866.24</v>
      </c>
      <c r="F182" s="56">
        <v>1951.4</v>
      </c>
      <c r="G182" s="56">
        <v>1951.4</v>
      </c>
      <c r="H182" s="56">
        <v>643.84</v>
      </c>
      <c r="I182" s="56">
        <f t="shared" si="46"/>
        <v>2595.2400000000002</v>
      </c>
      <c r="J182" s="56">
        <f t="shared" si="47"/>
        <v>5271</v>
      </c>
      <c r="K182" s="57">
        <f t="shared" si="48"/>
        <v>0.67007871613375647</v>
      </c>
      <c r="L182" s="57">
        <f t="shared" si="49"/>
        <v>-0.75192722317142624</v>
      </c>
      <c r="M182" s="57">
        <f t="shared" si="50"/>
        <v>-0.25578166951427866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211</v>
      </c>
      <c r="C183" s="51" t="s">
        <v>212</v>
      </c>
      <c r="D183" s="56">
        <v>40000</v>
      </c>
      <c r="E183" s="56">
        <v>309600</v>
      </c>
      <c r="F183" s="56">
        <v>0</v>
      </c>
      <c r="G183" s="56">
        <v>4795</v>
      </c>
      <c r="H183" s="56">
        <v>0</v>
      </c>
      <c r="I183" s="56">
        <f t="shared" si="46"/>
        <v>4795</v>
      </c>
      <c r="J183" s="56">
        <f t="shared" si="47"/>
        <v>304805</v>
      </c>
      <c r="K183" s="57">
        <f t="shared" si="48"/>
        <v>0.98451227390180873</v>
      </c>
      <c r="L183" s="57">
        <f t="shared" si="49"/>
        <v>-1</v>
      </c>
      <c r="M183" s="57">
        <f t="shared" si="50"/>
        <v>-0.95353682170542631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213</v>
      </c>
      <c r="C184" s="51" t="s">
        <v>214</v>
      </c>
      <c r="D184" s="56">
        <v>0</v>
      </c>
      <c r="E184" s="56">
        <v>406848.22</v>
      </c>
      <c r="F184" s="56">
        <v>49837.96</v>
      </c>
      <c r="G184" s="56">
        <v>98002.3</v>
      </c>
      <c r="H184" s="56">
        <v>12490.53</v>
      </c>
      <c r="I184" s="56">
        <f t="shared" si="46"/>
        <v>110492.83</v>
      </c>
      <c r="J184" s="56">
        <f t="shared" si="47"/>
        <v>296355.38999999996</v>
      </c>
      <c r="K184" s="57">
        <f t="shared" si="48"/>
        <v>0.7284175656464712</v>
      </c>
      <c r="L184" s="57">
        <f t="shared" si="49"/>
        <v>-0.87750232752646673</v>
      </c>
      <c r="M184" s="57">
        <f t="shared" si="50"/>
        <v>-0.27735483271869787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217</v>
      </c>
      <c r="C185" s="51" t="s">
        <v>218</v>
      </c>
      <c r="D185" s="56">
        <v>8500</v>
      </c>
      <c r="E185" s="56">
        <v>30494.880000000001</v>
      </c>
      <c r="F185" s="56">
        <v>2048</v>
      </c>
      <c r="G185" s="56">
        <v>9116</v>
      </c>
      <c r="H185" s="56">
        <v>0</v>
      </c>
      <c r="I185" s="56">
        <f t="shared" si="46"/>
        <v>9116</v>
      </c>
      <c r="J185" s="56">
        <f t="shared" si="47"/>
        <v>21378.880000000001</v>
      </c>
      <c r="K185" s="57">
        <f t="shared" si="48"/>
        <v>0.70106457215112838</v>
      </c>
      <c r="L185" s="57">
        <f t="shared" si="49"/>
        <v>-0.9328411851432109</v>
      </c>
      <c r="M185" s="57">
        <f t="shared" si="50"/>
        <v>-0.10319371645338504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223</v>
      </c>
      <c r="C186" s="51" t="s">
        <v>224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46"/>
        <v>0</v>
      </c>
      <c r="J186" s="56">
        <f t="shared" si="47"/>
        <v>0</v>
      </c>
      <c r="K186" s="57" t="str">
        <f t="shared" si="48"/>
        <v>NA</v>
      </c>
      <c r="L186" s="57" t="str">
        <f t="shared" si="49"/>
        <v>NA</v>
      </c>
      <c r="M186" s="57" t="str">
        <f t="shared" si="50"/>
        <v>NA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225</v>
      </c>
      <c r="C187" s="51" t="s">
        <v>226</v>
      </c>
      <c r="D187" s="56">
        <v>0</v>
      </c>
      <c r="E187" s="56">
        <v>40950.410000000003</v>
      </c>
      <c r="F187" s="56">
        <v>4699.3999999999996</v>
      </c>
      <c r="G187" s="56">
        <v>7203.5</v>
      </c>
      <c r="H187" s="56">
        <v>244.32000000000002</v>
      </c>
      <c r="I187" s="56">
        <f t="shared" si="46"/>
        <v>7447.82</v>
      </c>
      <c r="J187" s="56">
        <f t="shared" si="47"/>
        <v>33502.590000000004</v>
      </c>
      <c r="K187" s="57">
        <f t="shared" si="48"/>
        <v>0.81812587468599218</v>
      </c>
      <c r="L187" s="57">
        <f t="shared" si="49"/>
        <v>-0.88524168622487542</v>
      </c>
      <c r="M187" s="57">
        <f t="shared" si="50"/>
        <v>-0.47227634595111506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231</v>
      </c>
      <c r="C188" s="51" t="s">
        <v>232</v>
      </c>
      <c r="D188" s="56">
        <v>0</v>
      </c>
      <c r="E188" s="56">
        <v>848.24</v>
      </c>
      <c r="F188" s="56">
        <v>0</v>
      </c>
      <c r="G188" s="56">
        <v>0</v>
      </c>
      <c r="H188" s="56">
        <v>0</v>
      </c>
      <c r="I188" s="56">
        <f t="shared" si="46"/>
        <v>0</v>
      </c>
      <c r="J188" s="56">
        <f t="shared" si="47"/>
        <v>848.24</v>
      </c>
      <c r="K188" s="57">
        <f t="shared" si="48"/>
        <v>1</v>
      </c>
      <c r="L188" s="57">
        <f t="shared" si="49"/>
        <v>-1</v>
      </c>
      <c r="M188" s="57">
        <f t="shared" si="50"/>
        <v>-1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235</v>
      </c>
      <c r="C189" s="51" t="s">
        <v>236</v>
      </c>
      <c r="D189" s="56">
        <v>0</v>
      </c>
      <c r="E189" s="56">
        <v>38678.910000000003</v>
      </c>
      <c r="F189" s="56">
        <v>210</v>
      </c>
      <c r="G189" s="56">
        <v>2210</v>
      </c>
      <c r="H189" s="56">
        <v>1600</v>
      </c>
      <c r="I189" s="56">
        <f t="shared" si="46"/>
        <v>3810</v>
      </c>
      <c r="J189" s="56">
        <f t="shared" si="47"/>
        <v>34868.910000000003</v>
      </c>
      <c r="K189" s="57">
        <f t="shared" si="48"/>
        <v>0.90149670712023688</v>
      </c>
      <c r="L189" s="57">
        <f t="shared" si="49"/>
        <v>-0.99457068464442255</v>
      </c>
      <c r="M189" s="57">
        <f t="shared" si="50"/>
        <v>-0.82858875805962473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488</v>
      </c>
      <c r="C190" s="51" t="s">
        <v>489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46"/>
        <v>0</v>
      </c>
      <c r="J190" s="56">
        <f t="shared" si="47"/>
        <v>0</v>
      </c>
      <c r="K190" s="57" t="str">
        <f t="shared" si="48"/>
        <v>NA</v>
      </c>
      <c r="L190" s="57" t="str">
        <f t="shared" si="49"/>
        <v>NA</v>
      </c>
      <c r="M190" s="57" t="str">
        <f t="shared" si="50"/>
        <v>NA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279</v>
      </c>
      <c r="B191" s="63"/>
      <c r="C191" s="63"/>
      <c r="D191" s="64">
        <v>26155377.620000001</v>
      </c>
      <c r="E191" s="64">
        <v>7214312.8400000008</v>
      </c>
      <c r="F191" s="64">
        <v>242305.10999999996</v>
      </c>
      <c r="G191" s="64">
        <v>844686.10000000009</v>
      </c>
      <c r="H191" s="64">
        <v>160931.78</v>
      </c>
      <c r="I191" s="64">
        <f t="shared" si="46"/>
        <v>1005617.8800000001</v>
      </c>
      <c r="J191" s="64">
        <f t="shared" si="47"/>
        <v>6208694.9600000009</v>
      </c>
      <c r="K191" s="65">
        <f t="shared" si="48"/>
        <v>0.86060794668837792</v>
      </c>
      <c r="L191" s="65">
        <f t="shared" si="49"/>
        <v>-0.96641327935537646</v>
      </c>
      <c r="M191" s="65">
        <f t="shared" si="50"/>
        <v>-0.64874571477551835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280</v>
      </c>
      <c r="B192" s="51" t="s">
        <v>108</v>
      </c>
      <c r="C192" s="51" t="s">
        <v>109</v>
      </c>
      <c r="D192" s="56">
        <v>0</v>
      </c>
      <c r="E192" s="56">
        <v>49730</v>
      </c>
      <c r="F192" s="56">
        <v>1800</v>
      </c>
      <c r="G192" s="56">
        <v>1800</v>
      </c>
      <c r="H192" s="56">
        <v>0</v>
      </c>
      <c r="I192" s="56">
        <f t="shared" si="46"/>
        <v>1800</v>
      </c>
      <c r="J192" s="56">
        <f t="shared" si="47"/>
        <v>47930</v>
      </c>
      <c r="K192" s="57">
        <f t="shared" si="48"/>
        <v>0.96380454454051878</v>
      </c>
      <c r="L192" s="57">
        <f t="shared" si="49"/>
        <v>-0.96380454454051878</v>
      </c>
      <c r="M192" s="57">
        <f t="shared" si="50"/>
        <v>-0.89141363362155646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110</v>
      </c>
      <c r="C193" s="51" t="s">
        <v>109</v>
      </c>
      <c r="D193" s="56">
        <v>0</v>
      </c>
      <c r="E193" s="56">
        <v>86465</v>
      </c>
      <c r="F193" s="56">
        <v>0</v>
      </c>
      <c r="G193" s="56">
        <v>0</v>
      </c>
      <c r="H193" s="56">
        <v>0</v>
      </c>
      <c r="I193" s="56">
        <f t="shared" si="46"/>
        <v>0</v>
      </c>
      <c r="J193" s="56">
        <f t="shared" si="47"/>
        <v>86465</v>
      </c>
      <c r="K193" s="57">
        <f t="shared" si="48"/>
        <v>1</v>
      </c>
      <c r="L193" s="57">
        <f t="shared" si="49"/>
        <v>-1</v>
      </c>
      <c r="M193" s="57">
        <f t="shared" si="50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113</v>
      </c>
      <c r="C194" s="51" t="s">
        <v>114</v>
      </c>
      <c r="D194" s="56">
        <v>61226</v>
      </c>
      <c r="E194" s="56">
        <v>15460783.600000001</v>
      </c>
      <c r="F194" s="56">
        <v>131618.94</v>
      </c>
      <c r="G194" s="56">
        <v>1046561.9600000001</v>
      </c>
      <c r="H194" s="56">
        <v>0</v>
      </c>
      <c r="I194" s="56">
        <f t="shared" si="46"/>
        <v>1046561.9600000001</v>
      </c>
      <c r="J194" s="56">
        <f t="shared" si="47"/>
        <v>14414221.640000001</v>
      </c>
      <c r="K194" s="57">
        <f t="shared" si="48"/>
        <v>0.93230860821310502</v>
      </c>
      <c r="L194" s="57">
        <f t="shared" si="49"/>
        <v>-0.9914869166139807</v>
      </c>
      <c r="M194" s="57">
        <f t="shared" si="50"/>
        <v>-0.79692582463931516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127</v>
      </c>
      <c r="C195" s="51" t="s">
        <v>128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si="46"/>
        <v>0</v>
      </c>
      <c r="J195" s="56">
        <f t="shared" si="47"/>
        <v>0</v>
      </c>
      <c r="K195" s="57" t="str">
        <f t="shared" si="48"/>
        <v>NA</v>
      </c>
      <c r="L195" s="57" t="str">
        <f t="shared" si="49"/>
        <v>NA</v>
      </c>
      <c r="M195" s="57" t="str">
        <f t="shared" si="50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137</v>
      </c>
      <c r="C196" s="51" t="s">
        <v>138</v>
      </c>
      <c r="D196" s="56">
        <v>0</v>
      </c>
      <c r="E196" s="56">
        <v>60000</v>
      </c>
      <c r="F196" s="56">
        <v>8957.94</v>
      </c>
      <c r="G196" s="56">
        <v>13486.07</v>
      </c>
      <c r="H196" s="56">
        <v>2000</v>
      </c>
      <c r="I196" s="56">
        <f t="shared" si="46"/>
        <v>15486.07</v>
      </c>
      <c r="J196" s="56">
        <f t="shared" si="47"/>
        <v>44513.93</v>
      </c>
      <c r="K196" s="57">
        <f t="shared" si="48"/>
        <v>0.74189883333333329</v>
      </c>
      <c r="L196" s="57">
        <f t="shared" si="49"/>
        <v>-0.85070099999999993</v>
      </c>
      <c r="M196" s="57">
        <f t="shared" si="50"/>
        <v>-0.3256965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139</v>
      </c>
      <c r="C197" s="51" t="s">
        <v>140</v>
      </c>
      <c r="D197" s="56">
        <v>0</v>
      </c>
      <c r="E197" s="56">
        <v>19179595.900000002</v>
      </c>
      <c r="F197" s="56">
        <v>1268614.8199999994</v>
      </c>
      <c r="G197" s="56">
        <v>3827564.76</v>
      </c>
      <c r="H197" s="56">
        <v>0</v>
      </c>
      <c r="I197" s="56">
        <f t="shared" si="46"/>
        <v>3827564.76</v>
      </c>
      <c r="J197" s="56">
        <f t="shared" si="47"/>
        <v>15352031.140000002</v>
      </c>
      <c r="K197" s="57">
        <f t="shared" si="48"/>
        <v>0.80043558894794031</v>
      </c>
      <c r="L197" s="57">
        <f t="shared" si="49"/>
        <v>-0.93385601935440155</v>
      </c>
      <c r="M197" s="57">
        <f t="shared" si="50"/>
        <v>-0.40130676684382083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141</v>
      </c>
      <c r="C198" s="51" t="s">
        <v>142</v>
      </c>
      <c r="D198" s="56">
        <v>1890000</v>
      </c>
      <c r="E198" s="56">
        <v>3077028.640000002</v>
      </c>
      <c r="F198" s="56">
        <v>203968.47</v>
      </c>
      <c r="G198" s="56">
        <v>694502.36999999988</v>
      </c>
      <c r="H198" s="56">
        <v>0</v>
      </c>
      <c r="I198" s="56">
        <f t="shared" si="46"/>
        <v>694502.36999999988</v>
      </c>
      <c r="J198" s="56">
        <f t="shared" si="47"/>
        <v>2382526.2700000023</v>
      </c>
      <c r="K198" s="57">
        <f t="shared" si="48"/>
        <v>0.77429447325521183</v>
      </c>
      <c r="L198" s="57">
        <f t="shared" si="49"/>
        <v>-0.9337125214408144</v>
      </c>
      <c r="M198" s="57">
        <f t="shared" si="50"/>
        <v>-0.32288341976563523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145</v>
      </c>
      <c r="C199" s="51" t="s">
        <v>146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f t="shared" si="46"/>
        <v>0</v>
      </c>
      <c r="J199" s="56">
        <f t="shared" si="47"/>
        <v>0</v>
      </c>
      <c r="K199" s="57" t="str">
        <f t="shared" si="48"/>
        <v>NA</v>
      </c>
      <c r="L199" s="57" t="str">
        <f t="shared" si="49"/>
        <v>NA</v>
      </c>
      <c r="M199" s="57" t="str">
        <f t="shared" si="50"/>
        <v>NA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147</v>
      </c>
      <c r="C200" s="51" t="s">
        <v>148</v>
      </c>
      <c r="D200" s="56">
        <v>0</v>
      </c>
      <c r="E200" s="56">
        <v>3916580.61</v>
      </c>
      <c r="F200" s="56">
        <v>322519.07000000007</v>
      </c>
      <c r="G200" s="56">
        <v>1061912.5000000005</v>
      </c>
      <c r="H200" s="56">
        <v>0</v>
      </c>
      <c r="I200" s="56">
        <f t="shared" si="46"/>
        <v>1061912.5000000005</v>
      </c>
      <c r="J200" s="56">
        <f t="shared" si="47"/>
        <v>2854668.1099999994</v>
      </c>
      <c r="K200" s="57">
        <f t="shared" si="48"/>
        <v>0.72886744695393857</v>
      </c>
      <c r="L200" s="57">
        <f t="shared" si="49"/>
        <v>-0.91765289620835866</v>
      </c>
      <c r="M200" s="57">
        <f t="shared" si="50"/>
        <v>-0.18660234086181576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149</v>
      </c>
      <c r="C201" s="51" t="s">
        <v>150</v>
      </c>
      <c r="D201" s="56">
        <v>0</v>
      </c>
      <c r="E201" s="56">
        <v>25617.02</v>
      </c>
      <c r="F201" s="56">
        <v>23961.860000000004</v>
      </c>
      <c r="G201" s="56">
        <v>80233.630000000034</v>
      </c>
      <c r="H201" s="56">
        <v>0</v>
      </c>
      <c r="I201" s="56">
        <f t="shared" si="46"/>
        <v>80233.630000000034</v>
      </c>
      <c r="J201" s="56">
        <f t="shared" si="47"/>
        <v>-54616.61000000003</v>
      </c>
      <c r="K201" s="57">
        <f t="shared" si="48"/>
        <v>-2.1320438520952099</v>
      </c>
      <c r="L201" s="57">
        <f t="shared" si="49"/>
        <v>-6.4611730794604375E-2</v>
      </c>
      <c r="M201" s="57">
        <f t="shared" si="50"/>
        <v>8.3961315562856296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151</v>
      </c>
      <c r="C202" s="51" t="s">
        <v>152</v>
      </c>
      <c r="D202" s="56">
        <v>0</v>
      </c>
      <c r="E202" s="56">
        <v>3930139.88</v>
      </c>
      <c r="F202" s="56">
        <v>305954.10000000003</v>
      </c>
      <c r="G202" s="56">
        <v>860783.88999999978</v>
      </c>
      <c r="H202" s="56">
        <v>0</v>
      </c>
      <c r="I202" s="56">
        <f t="shared" si="46"/>
        <v>860783.88999999978</v>
      </c>
      <c r="J202" s="56">
        <f t="shared" si="47"/>
        <v>3069355.99</v>
      </c>
      <c r="K202" s="57">
        <f t="shared" si="48"/>
        <v>0.78097881594993013</v>
      </c>
      <c r="L202" s="57">
        <f t="shared" si="49"/>
        <v>-0.92215185480879114</v>
      </c>
      <c r="M202" s="57">
        <f t="shared" si="50"/>
        <v>-0.34293644784979022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165</v>
      </c>
      <c r="C203" s="51" t="s">
        <v>166</v>
      </c>
      <c r="D203" s="56">
        <v>0</v>
      </c>
      <c r="E203" s="56">
        <v>0</v>
      </c>
      <c r="F203" s="56">
        <v>0</v>
      </c>
      <c r="G203" s="56">
        <v>2172.9899999999998</v>
      </c>
      <c r="H203" s="56">
        <v>0</v>
      </c>
      <c r="I203" s="56">
        <f t="shared" si="46"/>
        <v>2172.9899999999998</v>
      </c>
      <c r="J203" s="56">
        <f t="shared" si="47"/>
        <v>-2172.9899999999998</v>
      </c>
      <c r="K203" s="57" t="str">
        <f t="shared" si="48"/>
        <v>NA</v>
      </c>
      <c r="L203" s="57" t="str">
        <f t="shared" si="49"/>
        <v>NA</v>
      </c>
      <c r="M203" s="57" t="str">
        <f t="shared" si="50"/>
        <v>NA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167</v>
      </c>
      <c r="C204" s="51" t="s">
        <v>168</v>
      </c>
      <c r="D204" s="56">
        <v>51522</v>
      </c>
      <c r="E204" s="56">
        <v>3025024.5000000023</v>
      </c>
      <c r="F204" s="56">
        <v>20374.670000000006</v>
      </c>
      <c r="G204" s="56">
        <v>57656.689999999988</v>
      </c>
      <c r="H204" s="56">
        <v>0</v>
      </c>
      <c r="I204" s="56">
        <f t="shared" si="46"/>
        <v>57656.689999999988</v>
      </c>
      <c r="J204" s="56">
        <f t="shared" si="47"/>
        <v>2967367.8100000024</v>
      </c>
      <c r="K204" s="57">
        <f t="shared" si="48"/>
        <v>0.98094009155958906</v>
      </c>
      <c r="L204" s="57">
        <f t="shared" si="49"/>
        <v>-0.99326462645178581</v>
      </c>
      <c r="M204" s="57">
        <f t="shared" si="50"/>
        <v>-0.94282027467876717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169</v>
      </c>
      <c r="C205" s="51" t="s">
        <v>170</v>
      </c>
      <c r="D205" s="56">
        <v>26118743</v>
      </c>
      <c r="E205" s="56">
        <v>6020237.9500000002</v>
      </c>
      <c r="F205" s="56">
        <v>50236.43</v>
      </c>
      <c r="G205" s="56">
        <v>638661.41999999993</v>
      </c>
      <c r="H205" s="56">
        <v>74130.13</v>
      </c>
      <c r="I205" s="56">
        <f t="shared" si="46"/>
        <v>712791.54999999993</v>
      </c>
      <c r="J205" s="56">
        <f t="shared" si="47"/>
        <v>5307446.4000000004</v>
      </c>
      <c r="K205" s="57">
        <f t="shared" si="48"/>
        <v>0.88160076795635633</v>
      </c>
      <c r="L205" s="57">
        <f t="shared" si="49"/>
        <v>-0.99165540790626061</v>
      </c>
      <c r="M205" s="57">
        <f t="shared" si="50"/>
        <v>-0.68174276898805974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175</v>
      </c>
      <c r="C206" s="51" t="s">
        <v>176</v>
      </c>
      <c r="D206" s="56">
        <v>0</v>
      </c>
      <c r="E206" s="56">
        <v>60057</v>
      </c>
      <c r="F206" s="56">
        <v>0</v>
      </c>
      <c r="G206" s="56">
        <v>7700</v>
      </c>
      <c r="H206" s="56">
        <v>0</v>
      </c>
      <c r="I206" s="56">
        <f t="shared" si="46"/>
        <v>7700</v>
      </c>
      <c r="J206" s="56">
        <f t="shared" si="47"/>
        <v>52357</v>
      </c>
      <c r="K206" s="57">
        <f t="shared" si="48"/>
        <v>0.87178846762242534</v>
      </c>
      <c r="L206" s="57">
        <f t="shared" si="49"/>
        <v>-1</v>
      </c>
      <c r="M206" s="57">
        <f t="shared" si="50"/>
        <v>-0.61536540286727603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490</v>
      </c>
      <c r="C207" s="51" t="s">
        <v>491</v>
      </c>
      <c r="D207" s="56">
        <v>0</v>
      </c>
      <c r="E207" s="56">
        <v>28563</v>
      </c>
      <c r="F207" s="56">
        <v>0</v>
      </c>
      <c r="G207" s="56">
        <v>0</v>
      </c>
      <c r="H207" s="56">
        <v>0</v>
      </c>
      <c r="I207" s="56">
        <f t="shared" si="46"/>
        <v>0</v>
      </c>
      <c r="J207" s="56">
        <f t="shared" si="47"/>
        <v>28563</v>
      </c>
      <c r="K207" s="57">
        <f t="shared" si="48"/>
        <v>1</v>
      </c>
      <c r="L207" s="57">
        <f t="shared" si="49"/>
        <v>-1</v>
      </c>
      <c r="M207" s="57">
        <f t="shared" si="50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492</v>
      </c>
      <c r="C208" s="51" t="s">
        <v>493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6"/>
        <v>0</v>
      </c>
      <c r="J208" s="56">
        <f t="shared" si="47"/>
        <v>0</v>
      </c>
      <c r="K208" s="57" t="str">
        <f t="shared" si="48"/>
        <v>NA</v>
      </c>
      <c r="L208" s="57" t="str">
        <f t="shared" si="49"/>
        <v>NA</v>
      </c>
      <c r="M208" s="57" t="str">
        <f t="shared" si="50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181</v>
      </c>
      <c r="C209" s="51" t="s">
        <v>182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f t="shared" si="46"/>
        <v>0</v>
      </c>
      <c r="J209" s="56">
        <f t="shared" si="47"/>
        <v>0</v>
      </c>
      <c r="K209" s="57" t="str">
        <f t="shared" si="48"/>
        <v>NA</v>
      </c>
      <c r="L209" s="57" t="str">
        <f t="shared" si="49"/>
        <v>NA</v>
      </c>
      <c r="M209" s="57" t="str">
        <f t="shared" si="50"/>
        <v>NA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189</v>
      </c>
      <c r="C210" s="51" t="s">
        <v>190</v>
      </c>
      <c r="D210" s="56">
        <v>15000</v>
      </c>
      <c r="E210" s="56">
        <v>3172116</v>
      </c>
      <c r="F210" s="56">
        <v>0</v>
      </c>
      <c r="G210" s="56">
        <v>42078.28</v>
      </c>
      <c r="H210" s="56">
        <v>0</v>
      </c>
      <c r="I210" s="56">
        <f t="shared" si="46"/>
        <v>42078.28</v>
      </c>
      <c r="J210" s="56">
        <f t="shared" si="47"/>
        <v>3130037.72</v>
      </c>
      <c r="K210" s="57">
        <f t="shared" si="48"/>
        <v>0.98673494916327154</v>
      </c>
      <c r="L210" s="57">
        <f t="shared" si="49"/>
        <v>-1</v>
      </c>
      <c r="M210" s="57">
        <f t="shared" si="50"/>
        <v>-0.96020484748981438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494</v>
      </c>
      <c r="C211" s="51" t="s">
        <v>495</v>
      </c>
      <c r="D211" s="56">
        <v>0</v>
      </c>
      <c r="E211" s="56">
        <v>15000</v>
      </c>
      <c r="F211" s="56">
        <v>0</v>
      </c>
      <c r="G211" s="56">
        <v>0</v>
      </c>
      <c r="H211" s="56">
        <v>0</v>
      </c>
      <c r="I211" s="56">
        <f t="shared" si="46"/>
        <v>0</v>
      </c>
      <c r="J211" s="56">
        <f t="shared" si="47"/>
        <v>15000</v>
      </c>
      <c r="K211" s="57">
        <f t="shared" si="48"/>
        <v>1</v>
      </c>
      <c r="L211" s="57">
        <f t="shared" si="49"/>
        <v>-1</v>
      </c>
      <c r="M211" s="57">
        <f t="shared" si="50"/>
        <v>-1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197</v>
      </c>
      <c r="C212" s="51" t="s">
        <v>198</v>
      </c>
      <c r="D212" s="56">
        <v>36000</v>
      </c>
      <c r="E212" s="56">
        <v>1722703.57</v>
      </c>
      <c r="F212" s="56">
        <v>12323.26</v>
      </c>
      <c r="G212" s="56">
        <v>265277.99</v>
      </c>
      <c r="H212" s="56">
        <v>243.19</v>
      </c>
      <c r="I212" s="56">
        <f t="shared" si="46"/>
        <v>265521.18</v>
      </c>
      <c r="J212" s="56">
        <f t="shared" si="47"/>
        <v>1457182.3900000001</v>
      </c>
      <c r="K212" s="57">
        <f t="shared" si="48"/>
        <v>0.84586948989720856</v>
      </c>
      <c r="L212" s="57">
        <f t="shared" si="49"/>
        <v>-0.99284655804132338</v>
      </c>
      <c r="M212" s="57">
        <f t="shared" si="50"/>
        <v>-0.53803197261615943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201</v>
      </c>
      <c r="C213" s="51" t="s">
        <v>202</v>
      </c>
      <c r="D213" s="56">
        <v>13498</v>
      </c>
      <c r="E213" s="56">
        <v>0</v>
      </c>
      <c r="F213" s="56">
        <v>0</v>
      </c>
      <c r="G213" s="56">
        <v>0</v>
      </c>
      <c r="H213" s="56">
        <v>0</v>
      </c>
      <c r="I213" s="56">
        <f t="shared" si="46"/>
        <v>0</v>
      </c>
      <c r="J213" s="56">
        <f t="shared" si="47"/>
        <v>0</v>
      </c>
      <c r="K213" s="57" t="str">
        <f t="shared" si="48"/>
        <v>NA</v>
      </c>
      <c r="L213" s="57" t="str">
        <f t="shared" si="49"/>
        <v>NA</v>
      </c>
      <c r="M213" s="57" t="str">
        <f t="shared" si="50"/>
        <v>NA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203</v>
      </c>
      <c r="C214" s="51" t="s">
        <v>204</v>
      </c>
      <c r="D214" s="56">
        <v>0</v>
      </c>
      <c r="E214" s="56">
        <v>20299</v>
      </c>
      <c r="F214" s="56">
        <v>0</v>
      </c>
      <c r="G214" s="56">
        <v>0</v>
      </c>
      <c r="H214" s="56">
        <v>0</v>
      </c>
      <c r="I214" s="56">
        <f t="shared" si="46"/>
        <v>0</v>
      </c>
      <c r="J214" s="56">
        <f t="shared" si="47"/>
        <v>20299</v>
      </c>
      <c r="K214" s="57">
        <f t="shared" si="48"/>
        <v>1</v>
      </c>
      <c r="L214" s="57">
        <f t="shared" si="49"/>
        <v>-1</v>
      </c>
      <c r="M214" s="57">
        <f t="shared" si="50"/>
        <v>-1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205</v>
      </c>
      <c r="C215" s="51" t="s">
        <v>206</v>
      </c>
      <c r="D215" s="56">
        <v>3268.69</v>
      </c>
      <c r="E215" s="56">
        <v>2251577.41</v>
      </c>
      <c r="F215" s="56">
        <v>7850.9500000000007</v>
      </c>
      <c r="G215" s="56">
        <v>110449.43</v>
      </c>
      <c r="H215" s="56">
        <v>22740</v>
      </c>
      <c r="I215" s="56">
        <f t="shared" si="46"/>
        <v>133189.43</v>
      </c>
      <c r="J215" s="56">
        <f t="shared" si="47"/>
        <v>2118387.98</v>
      </c>
      <c r="K215" s="57">
        <f t="shared" si="48"/>
        <v>0.94084616881992955</v>
      </c>
      <c r="L215" s="57">
        <f t="shared" si="49"/>
        <v>-0.99651313343030912</v>
      </c>
      <c r="M215" s="57">
        <f t="shared" si="50"/>
        <v>-0.85283726487556111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209</v>
      </c>
      <c r="C216" s="51" t="s">
        <v>210</v>
      </c>
      <c r="D216" s="56">
        <v>0</v>
      </c>
      <c r="E216" s="56">
        <v>45000</v>
      </c>
      <c r="F216" s="56">
        <v>0</v>
      </c>
      <c r="G216" s="56">
        <v>0</v>
      </c>
      <c r="H216" s="56">
        <v>0</v>
      </c>
      <c r="I216" s="56">
        <f t="shared" si="46"/>
        <v>0</v>
      </c>
      <c r="J216" s="56">
        <f t="shared" si="47"/>
        <v>45000</v>
      </c>
      <c r="K216" s="57">
        <f t="shared" si="48"/>
        <v>1</v>
      </c>
      <c r="L216" s="57">
        <f t="shared" si="49"/>
        <v>-1</v>
      </c>
      <c r="M216" s="57">
        <f t="shared" si="50"/>
        <v>-1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211</v>
      </c>
      <c r="C217" s="51" t="s">
        <v>212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6"/>
        <v>0</v>
      </c>
      <c r="J217" s="56">
        <f t="shared" si="47"/>
        <v>0</v>
      </c>
      <c r="K217" s="57" t="str">
        <f t="shared" si="48"/>
        <v>NA</v>
      </c>
      <c r="L217" s="57" t="str">
        <f t="shared" si="49"/>
        <v>NA</v>
      </c>
      <c r="M217" s="57" t="str">
        <f t="shared" si="50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213</v>
      </c>
      <c r="C218" s="51" t="s">
        <v>214</v>
      </c>
      <c r="D218" s="56">
        <v>0</v>
      </c>
      <c r="E218" s="56">
        <v>3285708</v>
      </c>
      <c r="F218" s="56">
        <v>654.05999999999995</v>
      </c>
      <c r="G218" s="56">
        <v>6464.0599999999995</v>
      </c>
      <c r="H218" s="56">
        <v>33121.22</v>
      </c>
      <c r="I218" s="56">
        <f t="shared" si="46"/>
        <v>39585.279999999999</v>
      </c>
      <c r="J218" s="56">
        <f t="shared" si="47"/>
        <v>3246122.72</v>
      </c>
      <c r="K218" s="57">
        <f t="shared" si="48"/>
        <v>0.98795228303915017</v>
      </c>
      <c r="L218" s="57">
        <f t="shared" si="49"/>
        <v>-0.99980093788005509</v>
      </c>
      <c r="M218" s="57">
        <f t="shared" si="50"/>
        <v>-0.99409802088317034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217</v>
      </c>
      <c r="C219" s="51" t="s">
        <v>218</v>
      </c>
      <c r="D219" s="56">
        <v>0</v>
      </c>
      <c r="E219" s="56">
        <v>493128.74</v>
      </c>
      <c r="F219" s="56">
        <v>0</v>
      </c>
      <c r="G219" s="56">
        <v>0</v>
      </c>
      <c r="H219" s="56">
        <v>0</v>
      </c>
      <c r="I219" s="56">
        <f t="shared" si="46"/>
        <v>0</v>
      </c>
      <c r="J219" s="56">
        <f t="shared" si="47"/>
        <v>493128.74</v>
      </c>
      <c r="K219" s="57">
        <f t="shared" si="48"/>
        <v>1</v>
      </c>
      <c r="L219" s="57">
        <f t="shared" si="49"/>
        <v>-1</v>
      </c>
      <c r="M219" s="57">
        <f t="shared" si="50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221</v>
      </c>
      <c r="C220" s="51" t="s">
        <v>222</v>
      </c>
      <c r="D220" s="56">
        <v>1000</v>
      </c>
      <c r="E220" s="56">
        <v>1000</v>
      </c>
      <c r="F220" s="56">
        <v>0</v>
      </c>
      <c r="G220" s="56">
        <v>0</v>
      </c>
      <c r="H220" s="56">
        <v>0</v>
      </c>
      <c r="I220" s="56">
        <f t="shared" si="46"/>
        <v>0</v>
      </c>
      <c r="J220" s="56">
        <f t="shared" si="47"/>
        <v>1000</v>
      </c>
      <c r="K220" s="57">
        <f t="shared" si="48"/>
        <v>1</v>
      </c>
      <c r="L220" s="57">
        <f t="shared" si="49"/>
        <v>-1</v>
      </c>
      <c r="M220" s="57">
        <f t="shared" si="50"/>
        <v>-1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225</v>
      </c>
      <c r="C221" s="51" t="s">
        <v>226</v>
      </c>
      <c r="D221" s="56">
        <v>121000</v>
      </c>
      <c r="E221" s="56">
        <v>7403991.7199999997</v>
      </c>
      <c r="F221" s="56">
        <v>11259.119999999999</v>
      </c>
      <c r="G221" s="56">
        <v>76930.090000000011</v>
      </c>
      <c r="H221" s="56">
        <v>0</v>
      </c>
      <c r="I221" s="56">
        <f t="shared" si="46"/>
        <v>76930.090000000011</v>
      </c>
      <c r="J221" s="56">
        <f t="shared" si="47"/>
        <v>7327061.6299999999</v>
      </c>
      <c r="K221" s="57">
        <f t="shared" si="48"/>
        <v>0.98960964667313267</v>
      </c>
      <c r="L221" s="57">
        <f t="shared" si="49"/>
        <v>-0.99847931758627084</v>
      </c>
      <c r="M221" s="57">
        <f t="shared" si="50"/>
        <v>-0.96882894001939812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235</v>
      </c>
      <c r="C222" s="51" t="s">
        <v>236</v>
      </c>
      <c r="D222" s="56">
        <v>376398</v>
      </c>
      <c r="E222" s="56">
        <v>2086729.3399999999</v>
      </c>
      <c r="F222" s="56">
        <v>53386.76</v>
      </c>
      <c r="G222" s="56">
        <v>187836.16</v>
      </c>
      <c r="H222" s="56">
        <v>1570</v>
      </c>
      <c r="I222" s="56">
        <f t="shared" si="46"/>
        <v>189406.16</v>
      </c>
      <c r="J222" s="56">
        <f t="shared" si="47"/>
        <v>1897323.18</v>
      </c>
      <c r="K222" s="57">
        <f t="shared" si="48"/>
        <v>0.90923300096024917</v>
      </c>
      <c r="L222" s="57">
        <f t="shared" si="49"/>
        <v>-0.97441605915216589</v>
      </c>
      <c r="M222" s="57">
        <f t="shared" si="50"/>
        <v>-0.72995612358620499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237</v>
      </c>
      <c r="C223" s="51" t="s">
        <v>238</v>
      </c>
      <c r="D223" s="56">
        <v>0</v>
      </c>
      <c r="E223" s="56">
        <v>65982</v>
      </c>
      <c r="F223" s="56">
        <v>0</v>
      </c>
      <c r="G223" s="56">
        <v>0</v>
      </c>
      <c r="H223" s="56">
        <v>0</v>
      </c>
      <c r="I223" s="56">
        <f t="shared" si="46"/>
        <v>0</v>
      </c>
      <c r="J223" s="56">
        <f t="shared" si="47"/>
        <v>65982</v>
      </c>
      <c r="K223" s="57">
        <f t="shared" si="48"/>
        <v>1</v>
      </c>
      <c r="L223" s="57">
        <f t="shared" si="49"/>
        <v>-1</v>
      </c>
      <c r="M223" s="57">
        <f t="shared" si="50"/>
        <v>-1</v>
      </c>
      <c r="R223" s="53"/>
      <c r="S223" s="53"/>
      <c r="T223" s="53"/>
      <c r="U223" s="53"/>
      <c r="V223" s="53"/>
    </row>
    <row r="224" spans="1:22" s="51" customFormat="1" x14ac:dyDescent="0.2">
      <c r="A224" s="63" t="s">
        <v>281</v>
      </c>
      <c r="B224" s="63"/>
      <c r="C224" s="63"/>
      <c r="D224" s="64">
        <v>28687655.690000001</v>
      </c>
      <c r="E224" s="64">
        <v>75483058.880000025</v>
      </c>
      <c r="F224" s="64">
        <v>2423480.4499999993</v>
      </c>
      <c r="G224" s="64">
        <v>8982072.290000001</v>
      </c>
      <c r="H224" s="64">
        <v>133804.54</v>
      </c>
      <c r="I224" s="64">
        <f t="shared" si="46"/>
        <v>9115876.8300000001</v>
      </c>
      <c r="J224" s="64">
        <f t="shared" si="47"/>
        <v>66367182.050000027</v>
      </c>
      <c r="K224" s="65">
        <f t="shared" si="48"/>
        <v>0.87923281110676688</v>
      </c>
      <c r="L224" s="65">
        <f t="shared" si="49"/>
        <v>-0.9678937170014168</v>
      </c>
      <c r="M224" s="65">
        <f t="shared" si="50"/>
        <v>-0.64301636327645351</v>
      </c>
      <c r="R224" s="53"/>
      <c r="S224" s="53"/>
      <c r="T224" s="53"/>
      <c r="U224" s="53"/>
      <c r="V224" s="53"/>
    </row>
    <row r="225" spans="1:22" s="51" customFormat="1" x14ac:dyDescent="0.2">
      <c r="A225" s="51" t="s">
        <v>282</v>
      </c>
      <c r="B225" s="51" t="s">
        <v>123</v>
      </c>
      <c r="C225" s="51" t="s">
        <v>124</v>
      </c>
      <c r="D225" s="56">
        <v>0</v>
      </c>
      <c r="E225" s="56">
        <v>500</v>
      </c>
      <c r="F225" s="56">
        <v>0</v>
      </c>
      <c r="G225" s="56">
        <v>0</v>
      </c>
      <c r="H225" s="56">
        <v>0</v>
      </c>
      <c r="I225" s="56">
        <f t="shared" si="46"/>
        <v>0</v>
      </c>
      <c r="J225" s="56">
        <f t="shared" si="47"/>
        <v>500</v>
      </c>
      <c r="K225" s="57">
        <f t="shared" si="48"/>
        <v>1</v>
      </c>
      <c r="L225" s="57">
        <f t="shared" si="49"/>
        <v>-1</v>
      </c>
      <c r="M225" s="57">
        <f t="shared" si="50"/>
        <v>-1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283</v>
      </c>
      <c r="C226" s="51" t="s">
        <v>284</v>
      </c>
      <c r="D226" s="56">
        <v>0</v>
      </c>
      <c r="E226" s="56">
        <v>29500</v>
      </c>
      <c r="F226" s="56">
        <v>0</v>
      </c>
      <c r="G226" s="56">
        <v>0</v>
      </c>
      <c r="H226" s="56">
        <v>0</v>
      </c>
      <c r="I226" s="56">
        <f t="shared" si="46"/>
        <v>0</v>
      </c>
      <c r="J226" s="56">
        <f t="shared" si="47"/>
        <v>29500</v>
      </c>
      <c r="K226" s="57">
        <f t="shared" si="48"/>
        <v>1</v>
      </c>
      <c r="L226" s="57">
        <f t="shared" si="49"/>
        <v>-1</v>
      </c>
      <c r="M226" s="57">
        <f t="shared" si="50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141</v>
      </c>
      <c r="C227" s="51" t="s">
        <v>142</v>
      </c>
      <c r="D227" s="56">
        <v>2800000</v>
      </c>
      <c r="E227" s="56">
        <v>3057800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3057800</v>
      </c>
      <c r="K227" s="57">
        <f t="shared" si="48"/>
        <v>1</v>
      </c>
      <c r="L227" s="57">
        <f t="shared" si="49"/>
        <v>-1</v>
      </c>
      <c r="M227" s="57">
        <f t="shared" si="5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147</v>
      </c>
      <c r="C228" s="51" t="s">
        <v>148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ref="I228:I247" si="51">SUM(G228:H228)</f>
        <v>0</v>
      </c>
      <c r="J228" s="56">
        <f t="shared" ref="J228:J247" si="52">E228-I228</f>
        <v>0</v>
      </c>
      <c r="K228" s="57" t="str">
        <f t="shared" ref="K228:K247" si="53">IF(E228=0,"NA",J228/E228)</f>
        <v>NA</v>
      </c>
      <c r="L228" s="57" t="str">
        <f t="shared" ref="L228:L247" si="54">IF(E228=0,"NA",(  ( F228 - (E228/$L$6)) / (E228/$L$6)))</f>
        <v>NA</v>
      </c>
      <c r="M228" s="57" t="str">
        <f t="shared" ref="M228:M247" si="55">IF(E228=0,"NA",(  ( G228 - ($M$6*(E228/12))) / ($M$6*(E228/12))))</f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149</v>
      </c>
      <c r="C229" s="51" t="s">
        <v>150</v>
      </c>
      <c r="D229" s="56">
        <v>0</v>
      </c>
      <c r="E229" s="56">
        <v>21.75</v>
      </c>
      <c r="F229" s="56">
        <v>0</v>
      </c>
      <c r="G229" s="56">
        <v>0</v>
      </c>
      <c r="H229" s="56">
        <v>0</v>
      </c>
      <c r="I229" s="56">
        <f t="shared" si="51"/>
        <v>0</v>
      </c>
      <c r="J229" s="56">
        <f t="shared" si="52"/>
        <v>21.75</v>
      </c>
      <c r="K229" s="57">
        <f t="shared" si="53"/>
        <v>1</v>
      </c>
      <c r="L229" s="57">
        <f t="shared" si="54"/>
        <v>-1</v>
      </c>
      <c r="M229" s="57">
        <f t="shared" si="55"/>
        <v>-1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151</v>
      </c>
      <c r="C230" s="51" t="s">
        <v>152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51"/>
        <v>0</v>
      </c>
      <c r="J230" s="56">
        <f t="shared" si="52"/>
        <v>0</v>
      </c>
      <c r="K230" s="57" t="str">
        <f t="shared" si="53"/>
        <v>NA</v>
      </c>
      <c r="L230" s="57" t="str">
        <f t="shared" si="54"/>
        <v>NA</v>
      </c>
      <c r="M230" s="57" t="str">
        <f t="shared" si="55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167</v>
      </c>
      <c r="C231" s="51" t="s">
        <v>168</v>
      </c>
      <c r="D231" s="56">
        <v>74200</v>
      </c>
      <c r="E231" s="56">
        <v>81346.25</v>
      </c>
      <c r="F231" s="56">
        <v>0</v>
      </c>
      <c r="G231" s="56">
        <v>0</v>
      </c>
      <c r="H231" s="56">
        <v>0</v>
      </c>
      <c r="I231" s="56">
        <f t="shared" si="51"/>
        <v>0</v>
      </c>
      <c r="J231" s="56">
        <f t="shared" si="52"/>
        <v>81346.25</v>
      </c>
      <c r="K231" s="57">
        <f t="shared" si="53"/>
        <v>1</v>
      </c>
      <c r="L231" s="57">
        <f t="shared" si="54"/>
        <v>-1</v>
      </c>
      <c r="M231" s="57">
        <f t="shared" si="55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169</v>
      </c>
      <c r="C232" s="51" t="s">
        <v>170</v>
      </c>
      <c r="D232" s="56">
        <v>0</v>
      </c>
      <c r="E232" s="56">
        <v>-115881.2</v>
      </c>
      <c r="F232" s="56">
        <v>0</v>
      </c>
      <c r="G232" s="56">
        <v>0</v>
      </c>
      <c r="H232" s="56">
        <v>0</v>
      </c>
      <c r="I232" s="56">
        <f t="shared" si="51"/>
        <v>0</v>
      </c>
      <c r="J232" s="56">
        <f t="shared" si="52"/>
        <v>-115881.2</v>
      </c>
      <c r="K232" s="57">
        <f t="shared" si="53"/>
        <v>1</v>
      </c>
      <c r="L232" s="57">
        <f t="shared" si="54"/>
        <v>-1</v>
      </c>
      <c r="M232" s="57">
        <f t="shared" si="55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213</v>
      </c>
      <c r="C233" s="51" t="s">
        <v>214</v>
      </c>
      <c r="D233" s="56">
        <v>0</v>
      </c>
      <c r="E233" s="56">
        <v>3000</v>
      </c>
      <c r="F233" s="56">
        <v>0</v>
      </c>
      <c r="G233" s="56">
        <v>0</v>
      </c>
      <c r="H233" s="56">
        <v>0</v>
      </c>
      <c r="I233" s="56">
        <f t="shared" si="51"/>
        <v>0</v>
      </c>
      <c r="J233" s="56">
        <f t="shared" si="52"/>
        <v>3000</v>
      </c>
      <c r="K233" s="57">
        <f t="shared" si="53"/>
        <v>1</v>
      </c>
      <c r="L233" s="57">
        <f t="shared" si="54"/>
        <v>-1</v>
      </c>
      <c r="M233" s="57">
        <f t="shared" si="55"/>
        <v>-1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225</v>
      </c>
      <c r="C234" s="51" t="s">
        <v>226</v>
      </c>
      <c r="D234" s="56">
        <v>0</v>
      </c>
      <c r="E234" s="56">
        <v>104184</v>
      </c>
      <c r="F234" s="56">
        <v>0</v>
      </c>
      <c r="G234" s="56">
        <v>25698.5</v>
      </c>
      <c r="H234" s="56">
        <v>0</v>
      </c>
      <c r="I234" s="56">
        <f t="shared" si="51"/>
        <v>25698.5</v>
      </c>
      <c r="J234" s="56">
        <f t="shared" si="52"/>
        <v>78485.5</v>
      </c>
      <c r="K234" s="57">
        <f t="shared" si="53"/>
        <v>0.75333544498195504</v>
      </c>
      <c r="L234" s="57">
        <f t="shared" si="54"/>
        <v>-1</v>
      </c>
      <c r="M234" s="57">
        <f t="shared" si="55"/>
        <v>-0.260006334945865</v>
      </c>
      <c r="R234" s="53"/>
      <c r="S234" s="53"/>
      <c r="T234" s="53"/>
      <c r="U234" s="53"/>
      <c r="V234" s="53"/>
    </row>
    <row r="235" spans="1:22" s="51" customFormat="1" x14ac:dyDescent="0.2">
      <c r="A235" s="63" t="s">
        <v>285</v>
      </c>
      <c r="B235" s="63"/>
      <c r="C235" s="63"/>
      <c r="D235" s="64">
        <v>2874200</v>
      </c>
      <c r="E235" s="64">
        <v>3160470.8</v>
      </c>
      <c r="F235" s="64">
        <v>0</v>
      </c>
      <c r="G235" s="64">
        <v>25698.5</v>
      </c>
      <c r="H235" s="64">
        <v>0</v>
      </c>
      <c r="I235" s="64">
        <f t="shared" si="51"/>
        <v>25698.5</v>
      </c>
      <c r="J235" s="64">
        <f t="shared" si="52"/>
        <v>3134772.3</v>
      </c>
      <c r="K235" s="65">
        <f t="shared" si="53"/>
        <v>0.99186877474077595</v>
      </c>
      <c r="L235" s="65">
        <f t="shared" si="54"/>
        <v>-1</v>
      </c>
      <c r="M235" s="65">
        <f t="shared" si="55"/>
        <v>-0.97560632422232785</v>
      </c>
      <c r="R235" s="53"/>
      <c r="S235" s="53"/>
      <c r="T235" s="53"/>
      <c r="U235" s="53"/>
      <c r="V235" s="53"/>
    </row>
    <row r="236" spans="1:22" s="51" customFormat="1" x14ac:dyDescent="0.2">
      <c r="A236" s="51" t="s">
        <v>496</v>
      </c>
      <c r="B236" s="51" t="s">
        <v>110</v>
      </c>
      <c r="C236" s="51" t="s">
        <v>109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51"/>
        <v>0</v>
      </c>
      <c r="J236" s="56">
        <f t="shared" si="52"/>
        <v>0</v>
      </c>
      <c r="K236" s="57" t="str">
        <f t="shared" si="53"/>
        <v>NA</v>
      </c>
      <c r="L236" s="57" t="str">
        <f t="shared" si="54"/>
        <v>NA</v>
      </c>
      <c r="M236" s="57" t="str">
        <f t="shared" si="55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113</v>
      </c>
      <c r="C237" s="51" t="s">
        <v>114</v>
      </c>
      <c r="D237" s="56">
        <v>0</v>
      </c>
      <c r="E237" s="56">
        <v>5000</v>
      </c>
      <c r="F237" s="56">
        <v>0</v>
      </c>
      <c r="G237" s="56">
        <v>0</v>
      </c>
      <c r="H237" s="56">
        <v>0</v>
      </c>
      <c r="I237" s="56">
        <f t="shared" si="51"/>
        <v>0</v>
      </c>
      <c r="J237" s="56">
        <f t="shared" si="52"/>
        <v>5000</v>
      </c>
      <c r="K237" s="57">
        <f t="shared" si="53"/>
        <v>1</v>
      </c>
      <c r="L237" s="57">
        <f t="shared" si="54"/>
        <v>-1</v>
      </c>
      <c r="M237" s="57">
        <f t="shared" si="55"/>
        <v>-1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291</v>
      </c>
      <c r="C238" s="51" t="s">
        <v>292</v>
      </c>
      <c r="D238" s="56">
        <v>0</v>
      </c>
      <c r="E238" s="56">
        <v>0</v>
      </c>
      <c r="F238" s="56">
        <v>3827.84</v>
      </c>
      <c r="G238" s="56">
        <v>15311.36</v>
      </c>
      <c r="H238" s="56">
        <v>0</v>
      </c>
      <c r="I238" s="56">
        <f t="shared" si="51"/>
        <v>15311.36</v>
      </c>
      <c r="J238" s="56">
        <f t="shared" si="52"/>
        <v>-15311.36</v>
      </c>
      <c r="K238" s="57" t="str">
        <f t="shared" si="53"/>
        <v>NA</v>
      </c>
      <c r="L238" s="57" t="str">
        <f t="shared" si="54"/>
        <v>NA</v>
      </c>
      <c r="M238" s="57" t="str">
        <f t="shared" si="55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123</v>
      </c>
      <c r="C239" s="51" t="s">
        <v>124</v>
      </c>
      <c r="D239" s="56">
        <v>0</v>
      </c>
      <c r="E239" s="56">
        <v>43848</v>
      </c>
      <c r="F239" s="56">
        <v>7453.14</v>
      </c>
      <c r="G239" s="56">
        <v>52997.46</v>
      </c>
      <c r="H239" s="56">
        <v>0</v>
      </c>
      <c r="I239" s="56">
        <f t="shared" si="51"/>
        <v>52997.46</v>
      </c>
      <c r="J239" s="56">
        <f t="shared" si="52"/>
        <v>-9149.4599999999991</v>
      </c>
      <c r="K239" s="57">
        <f t="shared" si="53"/>
        <v>-0.2086631089217296</v>
      </c>
      <c r="L239" s="57">
        <f t="shared" si="54"/>
        <v>-0.83002326217843458</v>
      </c>
      <c r="M239" s="57">
        <f t="shared" si="55"/>
        <v>2.6259893267651888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333</v>
      </c>
      <c r="C240" s="51" t="s">
        <v>334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51"/>
        <v>0</v>
      </c>
      <c r="J240" s="56">
        <f t="shared" si="52"/>
        <v>0</v>
      </c>
      <c r="K240" s="57" t="str">
        <f t="shared" si="53"/>
        <v>NA</v>
      </c>
      <c r="L240" s="57" t="str">
        <f t="shared" si="54"/>
        <v>NA</v>
      </c>
      <c r="M240" s="57" t="str">
        <f t="shared" si="55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247</v>
      </c>
      <c r="C241" s="51" t="s">
        <v>248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51"/>
        <v>0</v>
      </c>
      <c r="J241" s="56">
        <f t="shared" si="52"/>
        <v>0</v>
      </c>
      <c r="K241" s="57" t="str">
        <f t="shared" si="53"/>
        <v>NA</v>
      </c>
      <c r="L241" s="57" t="str">
        <f t="shared" si="54"/>
        <v>NA</v>
      </c>
      <c r="M241" s="57" t="str">
        <f t="shared" si="55"/>
        <v>NA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249</v>
      </c>
      <c r="C242" s="51" t="s">
        <v>250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51"/>
        <v>0</v>
      </c>
      <c r="J242" s="56">
        <f t="shared" si="52"/>
        <v>0</v>
      </c>
      <c r="K242" s="57" t="str">
        <f t="shared" si="53"/>
        <v>NA</v>
      </c>
      <c r="L242" s="57" t="str">
        <f t="shared" si="54"/>
        <v>NA</v>
      </c>
      <c r="M242" s="57" t="str">
        <f t="shared" si="55"/>
        <v>NA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137</v>
      </c>
      <c r="C243" s="51" t="s">
        <v>138</v>
      </c>
      <c r="D243" s="56">
        <v>0</v>
      </c>
      <c r="E243" s="56">
        <v>502080</v>
      </c>
      <c r="F243" s="56">
        <v>65139.26</v>
      </c>
      <c r="G243" s="56">
        <v>273254.34999999998</v>
      </c>
      <c r="H243" s="56">
        <v>0</v>
      </c>
      <c r="I243" s="56">
        <f t="shared" si="51"/>
        <v>273254.34999999998</v>
      </c>
      <c r="J243" s="56">
        <f t="shared" si="52"/>
        <v>228825.65000000002</v>
      </c>
      <c r="K243" s="57">
        <f t="shared" si="53"/>
        <v>0.45575535771191844</v>
      </c>
      <c r="L243" s="57">
        <f t="shared" si="54"/>
        <v>-0.87026119343530906</v>
      </c>
      <c r="M243" s="57">
        <f t="shared" si="55"/>
        <v>0.63273392686424457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139</v>
      </c>
      <c r="C244" s="51" t="s">
        <v>140</v>
      </c>
      <c r="D244" s="56">
        <v>0</v>
      </c>
      <c r="E244" s="56">
        <v>1610552.68</v>
      </c>
      <c r="F244" s="56">
        <v>161150.62</v>
      </c>
      <c r="G244" s="56">
        <v>652776.64000000013</v>
      </c>
      <c r="H244" s="56">
        <v>0</v>
      </c>
      <c r="I244" s="56">
        <f t="shared" si="51"/>
        <v>652776.64000000013</v>
      </c>
      <c r="J244" s="56">
        <f t="shared" si="52"/>
        <v>957776.0399999998</v>
      </c>
      <c r="K244" s="57">
        <f t="shared" si="53"/>
        <v>0.59468780617595185</v>
      </c>
      <c r="L244" s="57">
        <f t="shared" si="54"/>
        <v>-0.8999407954789781</v>
      </c>
      <c r="M244" s="57">
        <f t="shared" si="55"/>
        <v>0.21593658147214437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141</v>
      </c>
      <c r="C245" s="51" t="s">
        <v>142</v>
      </c>
      <c r="D245" s="56">
        <v>1200000</v>
      </c>
      <c r="E245" s="56">
        <v>1701275.69</v>
      </c>
      <c r="F245" s="56">
        <v>0</v>
      </c>
      <c r="G245" s="56">
        <v>33500</v>
      </c>
      <c r="H245" s="56">
        <v>0</v>
      </c>
      <c r="I245" s="56">
        <f t="shared" si="51"/>
        <v>33500</v>
      </c>
      <c r="J245" s="56">
        <f t="shared" si="52"/>
        <v>1667775.69</v>
      </c>
      <c r="K245" s="57">
        <f t="shared" si="53"/>
        <v>0.98030889396885468</v>
      </c>
      <c r="L245" s="57">
        <f t="shared" si="54"/>
        <v>-1</v>
      </c>
      <c r="M245" s="57">
        <f t="shared" si="55"/>
        <v>-0.94092668190656392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143</v>
      </c>
      <c r="C246" s="51" t="s">
        <v>144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f t="shared" si="51"/>
        <v>0</v>
      </c>
      <c r="J246" s="56">
        <f t="shared" si="52"/>
        <v>0</v>
      </c>
      <c r="K246" s="57" t="str">
        <f t="shared" si="53"/>
        <v>NA</v>
      </c>
      <c r="L246" s="57" t="str">
        <f t="shared" si="54"/>
        <v>NA</v>
      </c>
      <c r="M246" s="57" t="str">
        <f t="shared" si="55"/>
        <v>NA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147</v>
      </c>
      <c r="C247" s="51" t="s">
        <v>148</v>
      </c>
      <c r="D247" s="56">
        <v>0</v>
      </c>
      <c r="E247" s="56">
        <v>389547.95</v>
      </c>
      <c r="F247" s="56">
        <v>37356.25</v>
      </c>
      <c r="G247" s="56">
        <v>143216.25</v>
      </c>
      <c r="H247" s="56">
        <v>0</v>
      </c>
      <c r="I247" s="56">
        <f t="shared" si="51"/>
        <v>143216.25</v>
      </c>
      <c r="J247" s="56">
        <f t="shared" si="52"/>
        <v>246331.7</v>
      </c>
      <c r="K247" s="57">
        <f t="shared" si="53"/>
        <v>0.63235270523179499</v>
      </c>
      <c r="L247" s="57">
        <f t="shared" si="54"/>
        <v>-0.90410358981480976</v>
      </c>
      <c r="M247" s="57">
        <f t="shared" si="55"/>
        <v>0.10294188430461514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149</v>
      </c>
      <c r="C248" s="51" t="s">
        <v>150</v>
      </c>
      <c r="D248" s="56">
        <v>0</v>
      </c>
      <c r="E248" s="56">
        <v>3758.99</v>
      </c>
      <c r="F248" s="56">
        <v>3674.3399999999997</v>
      </c>
      <c r="G248" s="56">
        <v>16349.609999999997</v>
      </c>
      <c r="H248" s="56">
        <v>0</v>
      </c>
      <c r="I248" s="56">
        <f t="shared" si="46"/>
        <v>16349.609999999997</v>
      </c>
      <c r="J248" s="56">
        <f t="shared" si="47"/>
        <v>-12590.619999999997</v>
      </c>
      <c r="K248" s="57">
        <f t="shared" si="48"/>
        <v>-3.3494688732877709</v>
      </c>
      <c r="L248" s="57">
        <f t="shared" si="49"/>
        <v>-2.2519346952239856E-2</v>
      </c>
      <c r="M248" s="57">
        <f t="shared" si="50"/>
        <v>12.048406619863313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151</v>
      </c>
      <c r="C249" s="51" t="s">
        <v>152</v>
      </c>
      <c r="D249" s="56">
        <v>0</v>
      </c>
      <c r="E249" s="56">
        <v>503660.26000000007</v>
      </c>
      <c r="F249" s="56">
        <v>50560.94</v>
      </c>
      <c r="G249" s="56">
        <v>198760.81999999995</v>
      </c>
      <c r="H249" s="56">
        <v>0</v>
      </c>
      <c r="I249" s="56">
        <f t="shared" si="46"/>
        <v>198760.81999999995</v>
      </c>
      <c r="J249" s="56">
        <f t="shared" si="47"/>
        <v>304899.44000000012</v>
      </c>
      <c r="K249" s="57">
        <f t="shared" si="48"/>
        <v>0.60536727674325563</v>
      </c>
      <c r="L249" s="57">
        <f t="shared" si="49"/>
        <v>-0.89961300500460373</v>
      </c>
      <c r="M249" s="57">
        <f t="shared" si="50"/>
        <v>0.18389816977023316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167</v>
      </c>
      <c r="C250" s="51" t="s">
        <v>168</v>
      </c>
      <c r="D250" s="56">
        <v>31800</v>
      </c>
      <c r="E250" s="56">
        <v>201628.69</v>
      </c>
      <c r="F250" s="56">
        <v>13063.05</v>
      </c>
      <c r="G250" s="56">
        <v>38187.46</v>
      </c>
      <c r="H250" s="56">
        <v>0</v>
      </c>
      <c r="I250" s="56">
        <f t="shared" si="46"/>
        <v>38187.46</v>
      </c>
      <c r="J250" s="56">
        <f t="shared" si="47"/>
        <v>163441.23000000001</v>
      </c>
      <c r="K250" s="57">
        <f t="shared" si="48"/>
        <v>0.81060502848081795</v>
      </c>
      <c r="L250" s="57">
        <f t="shared" si="49"/>
        <v>-0.93521234502887463</v>
      </c>
      <c r="M250" s="57">
        <f t="shared" si="50"/>
        <v>-0.43181508544245373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169</v>
      </c>
      <c r="C251" s="51" t="s">
        <v>170</v>
      </c>
      <c r="D251" s="56">
        <v>-5645750</v>
      </c>
      <c r="E251" s="56">
        <v>878976.33</v>
      </c>
      <c r="F251" s="56">
        <v>20388.38</v>
      </c>
      <c r="G251" s="56">
        <v>91430.19</v>
      </c>
      <c r="H251" s="56">
        <v>50675.62</v>
      </c>
      <c r="I251" s="56">
        <f t="shared" si="46"/>
        <v>142105.81</v>
      </c>
      <c r="J251" s="56">
        <f t="shared" si="47"/>
        <v>736870.52</v>
      </c>
      <c r="K251" s="57">
        <f t="shared" si="48"/>
        <v>0.83832805827660917</v>
      </c>
      <c r="L251" s="57">
        <f t="shared" si="49"/>
        <v>-0.97680440382279687</v>
      </c>
      <c r="M251" s="57">
        <f t="shared" si="50"/>
        <v>-0.68794316679722189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497</v>
      </c>
      <c r="C252" s="51" t="s">
        <v>498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46"/>
        <v>0</v>
      </c>
      <c r="J252" s="56">
        <f t="shared" si="47"/>
        <v>0</v>
      </c>
      <c r="K252" s="57" t="str">
        <f t="shared" si="48"/>
        <v>NA</v>
      </c>
      <c r="L252" s="57" t="str">
        <f t="shared" si="49"/>
        <v>NA</v>
      </c>
      <c r="M252" s="57" t="str">
        <f t="shared" si="50"/>
        <v>NA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175</v>
      </c>
      <c r="C253" s="51" t="s">
        <v>176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46"/>
        <v>0</v>
      </c>
      <c r="J253" s="56">
        <f t="shared" si="47"/>
        <v>0</v>
      </c>
      <c r="K253" s="57" t="str">
        <f t="shared" si="48"/>
        <v>NA</v>
      </c>
      <c r="L253" s="57" t="str">
        <f t="shared" si="49"/>
        <v>NA</v>
      </c>
      <c r="M253" s="57" t="str">
        <f t="shared" si="50"/>
        <v>NA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187</v>
      </c>
      <c r="C254" s="51" t="s">
        <v>188</v>
      </c>
      <c r="D254" s="56">
        <v>0</v>
      </c>
      <c r="E254" s="56">
        <v>10000</v>
      </c>
      <c r="F254" s="56">
        <v>0</v>
      </c>
      <c r="G254" s="56">
        <v>17.62</v>
      </c>
      <c r="H254" s="56">
        <v>0</v>
      </c>
      <c r="I254" s="56">
        <f t="shared" si="46"/>
        <v>17.62</v>
      </c>
      <c r="J254" s="56">
        <f t="shared" si="47"/>
        <v>9982.3799999999992</v>
      </c>
      <c r="K254" s="57">
        <f t="shared" si="48"/>
        <v>0.99823799999999996</v>
      </c>
      <c r="L254" s="57">
        <f t="shared" si="49"/>
        <v>-1</v>
      </c>
      <c r="M254" s="57">
        <f t="shared" si="50"/>
        <v>-0.99471399999999999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189</v>
      </c>
      <c r="C255" s="51" t="s">
        <v>190</v>
      </c>
      <c r="D255" s="56">
        <v>0</v>
      </c>
      <c r="E255" s="56">
        <v>55000</v>
      </c>
      <c r="F255" s="56">
        <v>0</v>
      </c>
      <c r="G255" s="56">
        <v>0</v>
      </c>
      <c r="H255" s="56">
        <v>0</v>
      </c>
      <c r="I255" s="56">
        <f t="shared" si="46"/>
        <v>0</v>
      </c>
      <c r="J255" s="56">
        <f t="shared" si="47"/>
        <v>55000</v>
      </c>
      <c r="K255" s="57">
        <f t="shared" si="48"/>
        <v>1</v>
      </c>
      <c r="L255" s="57">
        <f t="shared" si="49"/>
        <v>-1</v>
      </c>
      <c r="M255" s="57">
        <f t="shared" si="50"/>
        <v>-1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494</v>
      </c>
      <c r="C256" s="51" t="s">
        <v>495</v>
      </c>
      <c r="D256" s="56">
        <v>0</v>
      </c>
      <c r="E256" s="56">
        <v>500</v>
      </c>
      <c r="F256" s="56">
        <v>0</v>
      </c>
      <c r="G256" s="56">
        <v>0</v>
      </c>
      <c r="H256" s="56">
        <v>0</v>
      </c>
      <c r="I256" s="56">
        <f t="shared" si="46"/>
        <v>0</v>
      </c>
      <c r="J256" s="56">
        <f t="shared" si="47"/>
        <v>500</v>
      </c>
      <c r="K256" s="57">
        <f t="shared" si="48"/>
        <v>1</v>
      </c>
      <c r="L256" s="57">
        <f t="shared" si="49"/>
        <v>-1</v>
      </c>
      <c r="M256" s="57">
        <f t="shared" si="50"/>
        <v>-1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197</v>
      </c>
      <c r="C257" s="51" t="s">
        <v>198</v>
      </c>
      <c r="D257" s="56">
        <v>0</v>
      </c>
      <c r="E257" s="56">
        <v>64500</v>
      </c>
      <c r="F257" s="56">
        <v>1078.49</v>
      </c>
      <c r="G257" s="56">
        <v>6047.54</v>
      </c>
      <c r="H257" s="56">
        <v>0</v>
      </c>
      <c r="I257" s="56">
        <f t="shared" si="46"/>
        <v>6047.54</v>
      </c>
      <c r="J257" s="56">
        <f t="shared" si="47"/>
        <v>58452.46</v>
      </c>
      <c r="K257" s="57">
        <f t="shared" si="48"/>
        <v>0.90623968992248061</v>
      </c>
      <c r="L257" s="57">
        <f t="shared" si="49"/>
        <v>-0.98327922480620156</v>
      </c>
      <c r="M257" s="57">
        <f t="shared" si="50"/>
        <v>-0.71871906976744182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205</v>
      </c>
      <c r="C258" s="51" t="s">
        <v>206</v>
      </c>
      <c r="D258" s="56">
        <v>7960</v>
      </c>
      <c r="E258" s="56">
        <v>84457.4</v>
      </c>
      <c r="F258" s="56">
        <v>2706.38</v>
      </c>
      <c r="G258" s="56">
        <v>15911.109999999999</v>
      </c>
      <c r="H258" s="56">
        <v>0</v>
      </c>
      <c r="I258" s="56">
        <f t="shared" si="46"/>
        <v>15911.109999999999</v>
      </c>
      <c r="J258" s="56">
        <f t="shared" si="47"/>
        <v>68546.289999999994</v>
      </c>
      <c r="K258" s="57">
        <f t="shared" si="48"/>
        <v>0.81160786384615202</v>
      </c>
      <c r="L258" s="57">
        <f t="shared" si="49"/>
        <v>-0.96795567943128724</v>
      </c>
      <c r="M258" s="57">
        <f t="shared" si="50"/>
        <v>-0.43482359153845607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209</v>
      </c>
      <c r="C259" s="51" t="s">
        <v>210</v>
      </c>
      <c r="D259" s="56">
        <v>0</v>
      </c>
      <c r="E259" s="56">
        <v>5400</v>
      </c>
      <c r="F259" s="56">
        <v>209.58</v>
      </c>
      <c r="G259" s="56">
        <v>209.58</v>
      </c>
      <c r="H259" s="56">
        <v>0</v>
      </c>
      <c r="I259" s="56">
        <f t="shared" si="46"/>
        <v>209.58</v>
      </c>
      <c r="J259" s="56">
        <f t="shared" si="47"/>
        <v>5190.42</v>
      </c>
      <c r="K259" s="57">
        <f t="shared" si="48"/>
        <v>0.96118888888888887</v>
      </c>
      <c r="L259" s="57">
        <f t="shared" si="49"/>
        <v>-0.96118888888888887</v>
      </c>
      <c r="M259" s="57">
        <f t="shared" si="50"/>
        <v>-0.88356666666666672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211</v>
      </c>
      <c r="C260" s="51" t="s">
        <v>212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6"/>
        <v>0</v>
      </c>
      <c r="J260" s="56">
        <f t="shared" si="47"/>
        <v>0</v>
      </c>
      <c r="K260" s="57" t="str">
        <f t="shared" si="48"/>
        <v>NA</v>
      </c>
      <c r="L260" s="57" t="str">
        <f t="shared" si="49"/>
        <v>NA</v>
      </c>
      <c r="M260" s="57" t="str">
        <f t="shared" si="50"/>
        <v>NA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213</v>
      </c>
      <c r="C261" s="51" t="s">
        <v>214</v>
      </c>
      <c r="D261" s="56">
        <v>0</v>
      </c>
      <c r="E261" s="56">
        <v>71001.509999999995</v>
      </c>
      <c r="F261" s="56">
        <v>500.78999999999996</v>
      </c>
      <c r="G261" s="56">
        <v>2581.15</v>
      </c>
      <c r="H261" s="56">
        <v>0</v>
      </c>
      <c r="I261" s="56">
        <f t="shared" si="46"/>
        <v>2581.15</v>
      </c>
      <c r="J261" s="56">
        <f t="shared" si="47"/>
        <v>68420.36</v>
      </c>
      <c r="K261" s="57">
        <f t="shared" si="48"/>
        <v>0.96364654779877224</v>
      </c>
      <c r="L261" s="57">
        <f t="shared" si="49"/>
        <v>-0.99294676972362994</v>
      </c>
      <c r="M261" s="57">
        <f t="shared" si="50"/>
        <v>-0.89093964339631648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217</v>
      </c>
      <c r="C262" s="51" t="s">
        <v>218</v>
      </c>
      <c r="D262" s="56">
        <v>0</v>
      </c>
      <c r="E262" s="56">
        <v>177320</v>
      </c>
      <c r="F262" s="56">
        <v>14494.37</v>
      </c>
      <c r="G262" s="56">
        <v>15762.32</v>
      </c>
      <c r="H262" s="56">
        <v>0</v>
      </c>
      <c r="I262" s="56">
        <f t="shared" si="46"/>
        <v>15762.32</v>
      </c>
      <c r="J262" s="56">
        <f t="shared" si="47"/>
        <v>161557.68</v>
      </c>
      <c r="K262" s="57">
        <f t="shared" si="48"/>
        <v>0.91110805323708544</v>
      </c>
      <c r="L262" s="57">
        <f t="shared" si="49"/>
        <v>-0.91825868486352358</v>
      </c>
      <c r="M262" s="57">
        <f t="shared" si="50"/>
        <v>-0.73332415971125653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225</v>
      </c>
      <c r="C263" s="51" t="s">
        <v>226</v>
      </c>
      <c r="D263" s="56">
        <v>0</v>
      </c>
      <c r="E263" s="56">
        <v>2000</v>
      </c>
      <c r="F263" s="56">
        <v>0</v>
      </c>
      <c r="G263" s="56">
        <v>0</v>
      </c>
      <c r="H263" s="56">
        <v>0</v>
      </c>
      <c r="I263" s="56">
        <f t="shared" si="46"/>
        <v>0</v>
      </c>
      <c r="J263" s="56">
        <f t="shared" si="47"/>
        <v>2000</v>
      </c>
      <c r="K263" s="57">
        <f t="shared" si="48"/>
        <v>1</v>
      </c>
      <c r="L263" s="57">
        <f t="shared" si="49"/>
        <v>-1</v>
      </c>
      <c r="M263" s="57">
        <f t="shared" si="50"/>
        <v>-1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235</v>
      </c>
      <c r="C264" s="51" t="s">
        <v>236</v>
      </c>
      <c r="D264" s="56">
        <v>0</v>
      </c>
      <c r="E264" s="56">
        <v>30000</v>
      </c>
      <c r="F264" s="56">
        <v>0</v>
      </c>
      <c r="G264" s="56">
        <v>8395</v>
      </c>
      <c r="H264" s="56">
        <v>0</v>
      </c>
      <c r="I264" s="56">
        <f t="shared" si="46"/>
        <v>8395</v>
      </c>
      <c r="J264" s="56">
        <f t="shared" si="47"/>
        <v>21605</v>
      </c>
      <c r="K264" s="57">
        <f t="shared" si="48"/>
        <v>0.72016666666666662</v>
      </c>
      <c r="L264" s="57">
        <f t="shared" si="49"/>
        <v>-1</v>
      </c>
      <c r="M264" s="57">
        <f t="shared" si="50"/>
        <v>-0.1605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327</v>
      </c>
      <c r="C265" s="51" t="s">
        <v>328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46"/>
        <v>0</v>
      </c>
      <c r="J265" s="56">
        <f t="shared" si="47"/>
        <v>0</v>
      </c>
      <c r="K265" s="57" t="str">
        <f t="shared" si="48"/>
        <v>NA</v>
      </c>
      <c r="L265" s="57" t="str">
        <f t="shared" si="49"/>
        <v>NA</v>
      </c>
      <c r="M265" s="57" t="str">
        <f t="shared" si="50"/>
        <v>NA</v>
      </c>
      <c r="R265" s="53"/>
      <c r="S265" s="53"/>
      <c r="T265" s="53"/>
      <c r="U265" s="53"/>
      <c r="V265" s="53"/>
    </row>
    <row r="266" spans="1:22" s="51" customFormat="1" x14ac:dyDescent="0.2">
      <c r="A266" s="63" t="s">
        <v>499</v>
      </c>
      <c r="B266" s="63"/>
      <c r="C266" s="63"/>
      <c r="D266" s="64">
        <v>-4405990</v>
      </c>
      <c r="E266" s="64">
        <v>6340507.5</v>
      </c>
      <c r="F266" s="64">
        <v>381603.43</v>
      </c>
      <c r="G266" s="64">
        <v>1564708.4600000004</v>
      </c>
      <c r="H266" s="64">
        <v>50675.62</v>
      </c>
      <c r="I266" s="64">
        <f t="shared" si="46"/>
        <v>1615384.0800000005</v>
      </c>
      <c r="J266" s="64">
        <f t="shared" si="47"/>
        <v>4725123.42</v>
      </c>
      <c r="K266" s="65">
        <f t="shared" si="48"/>
        <v>0.74522795217890681</v>
      </c>
      <c r="L266" s="65">
        <f t="shared" si="49"/>
        <v>-0.93981500219028213</v>
      </c>
      <c r="M266" s="65">
        <f t="shared" si="50"/>
        <v>-0.25966093723570216</v>
      </c>
      <c r="R266" s="53"/>
      <c r="S266" s="53"/>
      <c r="T266" s="53"/>
      <c r="U266" s="53"/>
      <c r="V266" s="53"/>
    </row>
    <row r="267" spans="1:22" s="51" customFormat="1" x14ac:dyDescent="0.2">
      <c r="A267" s="51" t="s">
        <v>286</v>
      </c>
      <c r="B267" s="51" t="s">
        <v>287</v>
      </c>
      <c r="C267" s="51" t="s">
        <v>288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46"/>
        <v>0</v>
      </c>
      <c r="J267" s="56">
        <f t="shared" si="47"/>
        <v>0</v>
      </c>
      <c r="K267" s="57" t="str">
        <f t="shared" si="48"/>
        <v>NA</v>
      </c>
      <c r="L267" s="57" t="str">
        <f t="shared" si="49"/>
        <v>NA</v>
      </c>
      <c r="M267" s="57" t="str">
        <f t="shared" si="50"/>
        <v>NA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289</v>
      </c>
      <c r="C268" s="51" t="s">
        <v>290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46"/>
        <v>0</v>
      </c>
      <c r="J268" s="56">
        <f t="shared" si="47"/>
        <v>0</v>
      </c>
      <c r="K268" s="57" t="str">
        <f t="shared" si="48"/>
        <v>NA</v>
      </c>
      <c r="L268" s="57" t="str">
        <f t="shared" si="49"/>
        <v>NA</v>
      </c>
      <c r="M268" s="57" t="str">
        <f t="shared" si="50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267</v>
      </c>
      <c r="C269" s="51" t="s">
        <v>268</v>
      </c>
      <c r="D269" s="56">
        <v>0</v>
      </c>
      <c r="E269" s="56">
        <v>10500</v>
      </c>
      <c r="F269" s="56">
        <v>0</v>
      </c>
      <c r="G269" s="56">
        <v>0</v>
      </c>
      <c r="H269" s="56">
        <v>0</v>
      </c>
      <c r="I269" s="56">
        <f t="shared" si="46"/>
        <v>0</v>
      </c>
      <c r="J269" s="56">
        <f t="shared" si="47"/>
        <v>10500</v>
      </c>
      <c r="K269" s="57">
        <f t="shared" si="48"/>
        <v>1</v>
      </c>
      <c r="L269" s="57">
        <f t="shared" si="49"/>
        <v>-1</v>
      </c>
      <c r="M269" s="57">
        <f t="shared" si="50"/>
        <v>-1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123</v>
      </c>
      <c r="C270" s="51" t="s">
        <v>124</v>
      </c>
      <c r="D270" s="56">
        <v>0</v>
      </c>
      <c r="E270" s="56">
        <v>49500</v>
      </c>
      <c r="F270" s="56">
        <v>8331.66</v>
      </c>
      <c r="G270" s="56">
        <v>36326.639999999999</v>
      </c>
      <c r="H270" s="56">
        <v>0</v>
      </c>
      <c r="I270" s="56">
        <f t="shared" si="46"/>
        <v>36326.639999999999</v>
      </c>
      <c r="J270" s="56">
        <f t="shared" si="47"/>
        <v>13173.36</v>
      </c>
      <c r="K270" s="57">
        <f t="shared" si="48"/>
        <v>0.26612848484848484</v>
      </c>
      <c r="L270" s="57">
        <f t="shared" si="49"/>
        <v>-0.83168363636363629</v>
      </c>
      <c r="M270" s="57">
        <f t="shared" si="50"/>
        <v>1.2016145454545455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137</v>
      </c>
      <c r="C271" s="51" t="s">
        <v>138</v>
      </c>
      <c r="D271" s="56">
        <v>0</v>
      </c>
      <c r="E271" s="56">
        <v>65106.58</v>
      </c>
      <c r="F271" s="56">
        <v>6920.88</v>
      </c>
      <c r="G271" s="56">
        <v>51446.16</v>
      </c>
      <c r="H271" s="56">
        <v>0</v>
      </c>
      <c r="I271" s="56">
        <f t="shared" si="46"/>
        <v>51446.16</v>
      </c>
      <c r="J271" s="56">
        <f t="shared" si="47"/>
        <v>13660.419999999998</v>
      </c>
      <c r="K271" s="57">
        <f t="shared" si="48"/>
        <v>0.20981627356251853</v>
      </c>
      <c r="L271" s="57">
        <f t="shared" si="49"/>
        <v>-0.89369922364221865</v>
      </c>
      <c r="M271" s="57">
        <f t="shared" si="50"/>
        <v>1.3705511793124445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139</v>
      </c>
      <c r="C272" s="51" t="s">
        <v>140</v>
      </c>
      <c r="D272" s="56">
        <v>0</v>
      </c>
      <c r="E272" s="56">
        <v>5000</v>
      </c>
      <c r="F272" s="56">
        <v>82735.880000000019</v>
      </c>
      <c r="G272" s="56">
        <v>371732.72000000003</v>
      </c>
      <c r="H272" s="56">
        <v>0</v>
      </c>
      <c r="I272" s="56">
        <f t="shared" si="46"/>
        <v>371732.72000000003</v>
      </c>
      <c r="J272" s="56">
        <f t="shared" si="47"/>
        <v>-366732.72000000003</v>
      </c>
      <c r="K272" s="57">
        <f t="shared" si="48"/>
        <v>-73.346544000000009</v>
      </c>
      <c r="L272" s="57">
        <f t="shared" si="49"/>
        <v>15.547176000000004</v>
      </c>
      <c r="M272" s="57">
        <f t="shared" si="50"/>
        <v>222.03963199999998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141</v>
      </c>
      <c r="C273" s="51" t="s">
        <v>142</v>
      </c>
      <c r="D273" s="56">
        <v>1700000</v>
      </c>
      <c r="E273" s="56">
        <v>2972919.9600000004</v>
      </c>
      <c r="F273" s="56">
        <v>0</v>
      </c>
      <c r="G273" s="56">
        <v>12000</v>
      </c>
      <c r="H273" s="56">
        <v>0</v>
      </c>
      <c r="I273" s="56">
        <f t="shared" si="46"/>
        <v>12000</v>
      </c>
      <c r="J273" s="56">
        <f t="shared" si="47"/>
        <v>2960919.9600000004</v>
      </c>
      <c r="K273" s="57">
        <f t="shared" si="48"/>
        <v>0.99596356438738431</v>
      </c>
      <c r="L273" s="57">
        <f t="shared" si="49"/>
        <v>-1</v>
      </c>
      <c r="M273" s="57">
        <f t="shared" si="50"/>
        <v>-0.98789069316215294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143</v>
      </c>
      <c r="C274" s="51" t="s">
        <v>144</v>
      </c>
      <c r="D274" s="56">
        <v>0</v>
      </c>
      <c r="E274" s="56">
        <v>3688.5</v>
      </c>
      <c r="F274" s="56">
        <v>0</v>
      </c>
      <c r="G274" s="56">
        <v>0</v>
      </c>
      <c r="H274" s="56">
        <v>0</v>
      </c>
      <c r="I274" s="56">
        <f t="shared" si="46"/>
        <v>0</v>
      </c>
      <c r="J274" s="56">
        <f t="shared" si="47"/>
        <v>3688.5</v>
      </c>
      <c r="K274" s="57">
        <f t="shared" si="48"/>
        <v>1</v>
      </c>
      <c r="L274" s="57">
        <f t="shared" si="49"/>
        <v>-1</v>
      </c>
      <c r="M274" s="57">
        <f t="shared" si="50"/>
        <v>-1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145</v>
      </c>
      <c r="C275" s="51" t="s">
        <v>146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6"/>
        <v>0</v>
      </c>
      <c r="J275" s="56">
        <f t="shared" si="47"/>
        <v>0</v>
      </c>
      <c r="K275" s="57" t="str">
        <f t="shared" si="48"/>
        <v>NA</v>
      </c>
      <c r="L275" s="57" t="str">
        <f t="shared" si="49"/>
        <v>NA</v>
      </c>
      <c r="M275" s="57" t="str">
        <f t="shared" si="50"/>
        <v>NA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147</v>
      </c>
      <c r="C276" s="51" t="s">
        <v>148</v>
      </c>
      <c r="D276" s="56">
        <v>0</v>
      </c>
      <c r="E276" s="56">
        <v>0</v>
      </c>
      <c r="F276" s="56">
        <v>15275</v>
      </c>
      <c r="G276" s="56">
        <v>70530</v>
      </c>
      <c r="H276" s="56">
        <v>0</v>
      </c>
      <c r="I276" s="56">
        <f t="shared" si="46"/>
        <v>70530</v>
      </c>
      <c r="J276" s="56">
        <f t="shared" si="47"/>
        <v>-70530</v>
      </c>
      <c r="K276" s="57" t="str">
        <f t="shared" si="48"/>
        <v>NA</v>
      </c>
      <c r="L276" s="57" t="str">
        <f t="shared" si="49"/>
        <v>NA</v>
      </c>
      <c r="M276" s="57" t="str">
        <f t="shared" si="50"/>
        <v>NA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149</v>
      </c>
      <c r="C277" s="51" t="s">
        <v>150</v>
      </c>
      <c r="D277" s="56">
        <v>0</v>
      </c>
      <c r="E277" s="56">
        <v>2421.5</v>
      </c>
      <c r="F277" s="56">
        <v>1376.73</v>
      </c>
      <c r="G277" s="56">
        <v>6632.22</v>
      </c>
      <c r="H277" s="56">
        <v>0</v>
      </c>
      <c r="I277" s="56">
        <f t="shared" si="46"/>
        <v>6632.22</v>
      </c>
      <c r="J277" s="56">
        <f t="shared" si="47"/>
        <v>-4210.72</v>
      </c>
      <c r="K277" s="57">
        <f t="shared" si="48"/>
        <v>-1.7388891183150941</v>
      </c>
      <c r="L277" s="57">
        <f t="shared" si="49"/>
        <v>-0.43145570927111293</v>
      </c>
      <c r="M277" s="57">
        <f t="shared" si="50"/>
        <v>7.2166673549452822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151</v>
      </c>
      <c r="C278" s="51" t="s">
        <v>152</v>
      </c>
      <c r="D278" s="56">
        <v>0</v>
      </c>
      <c r="E278" s="56">
        <v>0</v>
      </c>
      <c r="F278" s="56">
        <v>20362.019999999997</v>
      </c>
      <c r="G278" s="56">
        <v>91669.84</v>
      </c>
      <c r="H278" s="56">
        <v>0</v>
      </c>
      <c r="I278" s="56">
        <f t="shared" si="46"/>
        <v>91669.84</v>
      </c>
      <c r="J278" s="56">
        <f t="shared" si="47"/>
        <v>-91669.84</v>
      </c>
      <c r="K278" s="57" t="str">
        <f t="shared" si="48"/>
        <v>NA</v>
      </c>
      <c r="L278" s="57" t="str">
        <f t="shared" si="49"/>
        <v>NA</v>
      </c>
      <c r="M278" s="57" t="str">
        <f t="shared" si="50"/>
        <v>NA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167</v>
      </c>
      <c r="C279" s="51" t="s">
        <v>168</v>
      </c>
      <c r="D279" s="56">
        <v>45050</v>
      </c>
      <c r="E279" s="56">
        <v>115358.99999999999</v>
      </c>
      <c r="F279" s="56">
        <v>1313.97</v>
      </c>
      <c r="G279" s="56">
        <v>5961.7899999999991</v>
      </c>
      <c r="H279" s="56">
        <v>0</v>
      </c>
      <c r="I279" s="56">
        <f t="shared" si="46"/>
        <v>5961.7899999999991</v>
      </c>
      <c r="J279" s="56">
        <f t="shared" si="47"/>
        <v>109397.20999999999</v>
      </c>
      <c r="K279" s="57">
        <f t="shared" si="48"/>
        <v>0.94831968030236047</v>
      </c>
      <c r="L279" s="57">
        <f t="shared" si="49"/>
        <v>-0.98860973136036201</v>
      </c>
      <c r="M279" s="57">
        <f t="shared" si="50"/>
        <v>-0.84495904090708129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169</v>
      </c>
      <c r="C280" s="51" t="s">
        <v>170</v>
      </c>
      <c r="D280" s="56">
        <v>26104045</v>
      </c>
      <c r="E280" s="56">
        <v>926548.11</v>
      </c>
      <c r="F280" s="56">
        <v>0</v>
      </c>
      <c r="G280" s="56">
        <v>0</v>
      </c>
      <c r="H280" s="56">
        <v>0</v>
      </c>
      <c r="I280" s="56">
        <f t="shared" si="46"/>
        <v>0</v>
      </c>
      <c r="J280" s="56">
        <f t="shared" si="47"/>
        <v>926548.11</v>
      </c>
      <c r="K280" s="57">
        <f t="shared" si="48"/>
        <v>1</v>
      </c>
      <c r="L280" s="57">
        <f t="shared" si="49"/>
        <v>-1</v>
      </c>
      <c r="M280" s="57">
        <f t="shared" si="50"/>
        <v>-1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497</v>
      </c>
      <c r="C281" s="51" t="s">
        <v>498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46"/>
        <v>0</v>
      </c>
      <c r="J281" s="56">
        <f t="shared" si="47"/>
        <v>0</v>
      </c>
      <c r="K281" s="57" t="str">
        <f t="shared" si="48"/>
        <v>NA</v>
      </c>
      <c r="L281" s="57" t="str">
        <f t="shared" si="49"/>
        <v>NA</v>
      </c>
      <c r="M281" s="57" t="str">
        <f t="shared" si="50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183</v>
      </c>
      <c r="C282" s="51" t="s">
        <v>184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46"/>
        <v>0</v>
      </c>
      <c r="J282" s="56">
        <f t="shared" si="47"/>
        <v>0</v>
      </c>
      <c r="K282" s="57" t="str">
        <f t="shared" si="48"/>
        <v>NA</v>
      </c>
      <c r="L282" s="57" t="str">
        <f t="shared" si="49"/>
        <v>NA</v>
      </c>
      <c r="M282" s="57" t="str">
        <f t="shared" si="50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189</v>
      </c>
      <c r="C283" s="51" t="s">
        <v>190</v>
      </c>
      <c r="D283" s="56">
        <v>275433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46"/>
        <v>0</v>
      </c>
      <c r="J283" s="56">
        <f t="shared" si="47"/>
        <v>0</v>
      </c>
      <c r="K283" s="57" t="str">
        <f t="shared" si="48"/>
        <v>NA</v>
      </c>
      <c r="L283" s="57" t="str">
        <f t="shared" si="49"/>
        <v>NA</v>
      </c>
      <c r="M283" s="57" t="str">
        <f t="shared" si="50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197</v>
      </c>
      <c r="C284" s="51" t="s">
        <v>198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6"/>
        <v>0</v>
      </c>
      <c r="J284" s="56">
        <f t="shared" si="47"/>
        <v>0</v>
      </c>
      <c r="K284" s="57" t="str">
        <f t="shared" si="48"/>
        <v>NA</v>
      </c>
      <c r="L284" s="57" t="str">
        <f t="shared" si="49"/>
        <v>NA</v>
      </c>
      <c r="M284" s="57" t="str">
        <f t="shared" si="50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203</v>
      </c>
      <c r="C285" s="51" t="s">
        <v>204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46"/>
        <v>0</v>
      </c>
      <c r="J285" s="56">
        <f t="shared" si="47"/>
        <v>0</v>
      </c>
      <c r="K285" s="57" t="str">
        <f t="shared" si="48"/>
        <v>NA</v>
      </c>
      <c r="L285" s="57" t="str">
        <f t="shared" si="49"/>
        <v>NA</v>
      </c>
      <c r="M285" s="57" t="str">
        <f t="shared" si="50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205</v>
      </c>
      <c r="C286" s="51" t="s">
        <v>206</v>
      </c>
      <c r="D286" s="56">
        <v>70055.66</v>
      </c>
      <c r="E286" s="56">
        <v>87055.66</v>
      </c>
      <c r="F286" s="56">
        <v>5828.5599999999995</v>
      </c>
      <c r="G286" s="56">
        <v>65371.72</v>
      </c>
      <c r="H286" s="56">
        <v>4566.7500000000009</v>
      </c>
      <c r="I286" s="56">
        <f t="shared" si="46"/>
        <v>69938.47</v>
      </c>
      <c r="J286" s="56">
        <f t="shared" si="47"/>
        <v>17117.190000000002</v>
      </c>
      <c r="K286" s="57">
        <f t="shared" si="48"/>
        <v>0.19662351649507914</v>
      </c>
      <c r="L286" s="57">
        <f t="shared" si="49"/>
        <v>-0.93304789142946021</v>
      </c>
      <c r="M286" s="57">
        <f t="shared" si="50"/>
        <v>1.252755995417185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209</v>
      </c>
      <c r="C287" s="51" t="s">
        <v>210</v>
      </c>
      <c r="D287" s="56">
        <v>845000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46"/>
        <v>0</v>
      </c>
      <c r="J287" s="56">
        <f t="shared" si="47"/>
        <v>0</v>
      </c>
      <c r="K287" s="57" t="str">
        <f t="shared" si="48"/>
        <v>NA</v>
      </c>
      <c r="L287" s="57" t="str">
        <f t="shared" si="49"/>
        <v>NA</v>
      </c>
      <c r="M287" s="57" t="str">
        <f t="shared" si="50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211</v>
      </c>
      <c r="C288" s="51" t="s">
        <v>212</v>
      </c>
      <c r="D288" s="56">
        <v>1396752.5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46"/>
        <v>0</v>
      </c>
      <c r="J288" s="56">
        <f t="shared" si="47"/>
        <v>0</v>
      </c>
      <c r="K288" s="57" t="str">
        <f t="shared" si="48"/>
        <v>NA</v>
      </c>
      <c r="L288" s="57" t="str">
        <f t="shared" si="49"/>
        <v>NA</v>
      </c>
      <c r="M288" s="57" t="str">
        <f t="shared" si="5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213</v>
      </c>
      <c r="C289" s="51" t="s">
        <v>214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46"/>
        <v>0</v>
      </c>
      <c r="J289" s="56">
        <f t="shared" si="47"/>
        <v>0</v>
      </c>
      <c r="K289" s="57" t="str">
        <f t="shared" si="48"/>
        <v>NA</v>
      </c>
      <c r="L289" s="57" t="str">
        <f t="shared" si="49"/>
        <v>NA</v>
      </c>
      <c r="M289" s="57" t="str">
        <f t="shared" si="50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217</v>
      </c>
      <c r="C290" s="51" t="s">
        <v>218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46"/>
        <v>0</v>
      </c>
      <c r="J290" s="56">
        <f t="shared" si="47"/>
        <v>0</v>
      </c>
      <c r="K290" s="57" t="str">
        <f t="shared" si="48"/>
        <v>NA</v>
      </c>
      <c r="L290" s="57" t="str">
        <f t="shared" si="49"/>
        <v>NA</v>
      </c>
      <c r="M290" s="57" t="str">
        <f t="shared" si="50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233</v>
      </c>
      <c r="C291" s="51" t="s">
        <v>234</v>
      </c>
      <c r="D291" s="56">
        <v>0</v>
      </c>
      <c r="E291" s="56">
        <v>1554</v>
      </c>
      <c r="F291" s="56">
        <v>0</v>
      </c>
      <c r="G291" s="56">
        <v>0</v>
      </c>
      <c r="H291" s="56">
        <v>1553.86</v>
      </c>
      <c r="I291" s="56">
        <f t="shared" si="46"/>
        <v>1553.86</v>
      </c>
      <c r="J291" s="56">
        <f t="shared" si="47"/>
        <v>0.14000000000010004</v>
      </c>
      <c r="K291" s="57">
        <f t="shared" si="48"/>
        <v>9.0090090090154466E-5</v>
      </c>
      <c r="L291" s="57">
        <f t="shared" si="49"/>
        <v>-1</v>
      </c>
      <c r="M291" s="57">
        <f t="shared" si="50"/>
        <v>-1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235</v>
      </c>
      <c r="C292" s="51" t="s">
        <v>236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46"/>
        <v>0</v>
      </c>
      <c r="J292" s="56">
        <f t="shared" si="47"/>
        <v>0</v>
      </c>
      <c r="K292" s="57" t="str">
        <f t="shared" si="48"/>
        <v>NA</v>
      </c>
      <c r="L292" s="57" t="str">
        <f t="shared" si="49"/>
        <v>NA</v>
      </c>
      <c r="M292" s="57" t="str">
        <f t="shared" si="50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327</v>
      </c>
      <c r="C293" s="51" t="s">
        <v>328</v>
      </c>
      <c r="D293" s="56">
        <v>20920629</v>
      </c>
      <c r="E293" s="56">
        <v>52522772.609999999</v>
      </c>
      <c r="F293" s="56">
        <v>0</v>
      </c>
      <c r="G293" s="56">
        <v>0</v>
      </c>
      <c r="H293" s="56">
        <v>0</v>
      </c>
      <c r="I293" s="56">
        <f t="shared" si="46"/>
        <v>0</v>
      </c>
      <c r="J293" s="56">
        <f t="shared" si="47"/>
        <v>52522772.609999999</v>
      </c>
      <c r="K293" s="57">
        <f t="shared" si="48"/>
        <v>1</v>
      </c>
      <c r="L293" s="57">
        <f t="shared" si="49"/>
        <v>-1</v>
      </c>
      <c r="M293" s="57">
        <f t="shared" si="50"/>
        <v>-1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237</v>
      </c>
      <c r="C294" s="51" t="s">
        <v>238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46"/>
        <v>0</v>
      </c>
      <c r="J294" s="56">
        <f t="shared" si="47"/>
        <v>0</v>
      </c>
      <c r="K294" s="57" t="str">
        <f t="shared" si="48"/>
        <v>NA</v>
      </c>
      <c r="L294" s="57" t="str">
        <f t="shared" si="49"/>
        <v>NA</v>
      </c>
      <c r="M294" s="57" t="str">
        <f t="shared" si="50"/>
        <v>NA</v>
      </c>
      <c r="R294" s="53"/>
      <c r="S294" s="53"/>
      <c r="T294" s="53"/>
      <c r="U294" s="53"/>
      <c r="V294" s="53"/>
    </row>
    <row r="295" spans="1:22" s="51" customFormat="1" x14ac:dyDescent="0.2">
      <c r="A295" s="63" t="s">
        <v>329</v>
      </c>
      <c r="B295" s="63"/>
      <c r="C295" s="63"/>
      <c r="D295" s="64">
        <v>51356965.159999996</v>
      </c>
      <c r="E295" s="64">
        <v>56762425.920000002</v>
      </c>
      <c r="F295" s="64">
        <v>142144.70000000001</v>
      </c>
      <c r="G295" s="64">
        <v>711671.09</v>
      </c>
      <c r="H295" s="64">
        <v>6120.6100000000006</v>
      </c>
      <c r="I295" s="64">
        <f t="shared" ref="I295:I303" si="56">SUM(G295:H295)</f>
        <v>717791.7</v>
      </c>
      <c r="J295" s="64">
        <f t="shared" ref="J295:J303" si="57">E295-I295</f>
        <v>56044634.219999999</v>
      </c>
      <c r="K295" s="65">
        <f t="shared" ref="K295:K303" si="58">IF(E295=0,"NA",J295/E295)</f>
        <v>0.98735445696046098</v>
      </c>
      <c r="L295" s="65">
        <f t="shared" ref="L295:L303" si="59">IF(E295=0,"NA",(  ( F295 - (E295/$L$6)) / (E295/$L$6)))</f>
        <v>-0.99749579589497572</v>
      </c>
      <c r="M295" s="65">
        <f t="shared" ref="M295:M303" si="60">IF(E295=0,"NA",(  ( G295 - ($M$6*(E295/12))) / ($M$6*(E295/12))))</f>
        <v>-0.96238685652707923</v>
      </c>
      <c r="R295" s="53"/>
      <c r="S295" s="53"/>
      <c r="T295" s="53"/>
      <c r="U295" s="53"/>
      <c r="V295" s="53"/>
    </row>
    <row r="296" spans="1:22" s="51" customFormat="1" x14ac:dyDescent="0.2">
      <c r="A296" s="51" t="s">
        <v>330</v>
      </c>
      <c r="B296" s="51" t="s">
        <v>110</v>
      </c>
      <c r="C296" s="51" t="s">
        <v>109</v>
      </c>
      <c r="D296" s="56">
        <v>0</v>
      </c>
      <c r="E296" s="56">
        <v>0</v>
      </c>
      <c r="F296" s="56">
        <v>0</v>
      </c>
      <c r="G296" s="56">
        <v>465.65</v>
      </c>
      <c r="H296" s="56">
        <v>0</v>
      </c>
      <c r="I296" s="56">
        <f t="shared" si="56"/>
        <v>465.65</v>
      </c>
      <c r="J296" s="56">
        <f t="shared" si="57"/>
        <v>-465.65</v>
      </c>
      <c r="K296" s="57" t="str">
        <f t="shared" si="58"/>
        <v>NA</v>
      </c>
      <c r="L296" s="57" t="str">
        <f t="shared" si="59"/>
        <v>NA</v>
      </c>
      <c r="M296" s="57" t="str">
        <f t="shared" si="60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119</v>
      </c>
      <c r="C297" s="51" t="s">
        <v>120</v>
      </c>
      <c r="D297" s="56">
        <v>0</v>
      </c>
      <c r="E297" s="56">
        <v>49000</v>
      </c>
      <c r="F297" s="56">
        <v>10736.5</v>
      </c>
      <c r="G297" s="56">
        <v>32209.5</v>
      </c>
      <c r="H297" s="56">
        <v>0</v>
      </c>
      <c r="I297" s="56">
        <f t="shared" si="56"/>
        <v>32209.5</v>
      </c>
      <c r="J297" s="56">
        <f t="shared" si="57"/>
        <v>16790.5</v>
      </c>
      <c r="K297" s="57">
        <f t="shared" si="58"/>
        <v>0.34266326530612246</v>
      </c>
      <c r="L297" s="57">
        <f t="shared" si="59"/>
        <v>-0.78088775510204078</v>
      </c>
      <c r="M297" s="57">
        <f t="shared" si="60"/>
        <v>0.97201020408163263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331</v>
      </c>
      <c r="C298" s="51" t="s">
        <v>332</v>
      </c>
      <c r="D298" s="56">
        <v>0</v>
      </c>
      <c r="E298" s="56">
        <v>86500</v>
      </c>
      <c r="F298" s="56">
        <v>0</v>
      </c>
      <c r="G298" s="56">
        <v>0</v>
      </c>
      <c r="H298" s="56">
        <v>0</v>
      </c>
      <c r="I298" s="56">
        <f t="shared" si="56"/>
        <v>0</v>
      </c>
      <c r="J298" s="56">
        <f t="shared" si="57"/>
        <v>86500</v>
      </c>
      <c r="K298" s="57">
        <f t="shared" si="58"/>
        <v>1</v>
      </c>
      <c r="L298" s="57">
        <f t="shared" si="59"/>
        <v>-1</v>
      </c>
      <c r="M298" s="57">
        <f t="shared" si="60"/>
        <v>-1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123</v>
      </c>
      <c r="C299" s="51" t="s">
        <v>124</v>
      </c>
      <c r="D299" s="56">
        <v>0</v>
      </c>
      <c r="E299" s="56">
        <v>94000</v>
      </c>
      <c r="F299" s="56">
        <v>14799.92</v>
      </c>
      <c r="G299" s="56">
        <v>61101.84</v>
      </c>
      <c r="H299" s="56">
        <v>0</v>
      </c>
      <c r="I299" s="56">
        <f t="shared" si="56"/>
        <v>61101.84</v>
      </c>
      <c r="J299" s="56">
        <f t="shared" si="57"/>
        <v>32898.160000000003</v>
      </c>
      <c r="K299" s="57">
        <f t="shared" si="58"/>
        <v>0.34998042553191494</v>
      </c>
      <c r="L299" s="57">
        <f t="shared" si="59"/>
        <v>-0.84255404255319155</v>
      </c>
      <c r="M299" s="57">
        <f t="shared" si="60"/>
        <v>0.95005872340425523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333</v>
      </c>
      <c r="C300" s="51" t="s">
        <v>334</v>
      </c>
      <c r="D300" s="56">
        <v>0</v>
      </c>
      <c r="E300" s="56">
        <v>1000</v>
      </c>
      <c r="F300" s="56">
        <v>17323.34</v>
      </c>
      <c r="G300" s="56">
        <v>63293.36</v>
      </c>
      <c r="H300" s="56">
        <v>0</v>
      </c>
      <c r="I300" s="56">
        <f t="shared" si="56"/>
        <v>63293.36</v>
      </c>
      <c r="J300" s="56">
        <f t="shared" si="57"/>
        <v>-62293.36</v>
      </c>
      <c r="K300" s="57">
        <f t="shared" si="58"/>
        <v>-62.29336</v>
      </c>
      <c r="L300" s="57">
        <f t="shared" si="59"/>
        <v>16.323340000000002</v>
      </c>
      <c r="M300" s="57">
        <f t="shared" si="60"/>
        <v>188.88007999999999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137</v>
      </c>
      <c r="C301" s="51" t="s">
        <v>138</v>
      </c>
      <c r="D301" s="56">
        <v>0</v>
      </c>
      <c r="E301" s="56">
        <v>500</v>
      </c>
      <c r="F301" s="56">
        <v>0</v>
      </c>
      <c r="G301" s="56">
        <v>0</v>
      </c>
      <c r="H301" s="56">
        <v>0</v>
      </c>
      <c r="I301" s="56">
        <f t="shared" si="56"/>
        <v>0</v>
      </c>
      <c r="J301" s="56">
        <f t="shared" si="57"/>
        <v>500</v>
      </c>
      <c r="K301" s="57">
        <f t="shared" si="58"/>
        <v>1</v>
      </c>
      <c r="L301" s="57">
        <f t="shared" si="59"/>
        <v>-1</v>
      </c>
      <c r="M301" s="57">
        <f t="shared" si="60"/>
        <v>-1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141</v>
      </c>
      <c r="C302" s="51" t="s">
        <v>142</v>
      </c>
      <c r="D302" s="56">
        <v>1500000</v>
      </c>
      <c r="E302" s="56">
        <v>8032948.2999999961</v>
      </c>
      <c r="F302" s="56">
        <v>0</v>
      </c>
      <c r="G302" s="56">
        <v>6000</v>
      </c>
      <c r="H302" s="56">
        <v>0</v>
      </c>
      <c r="I302" s="56">
        <f t="shared" si="56"/>
        <v>6000</v>
      </c>
      <c r="J302" s="56">
        <f t="shared" si="57"/>
        <v>8026948.2999999961</v>
      </c>
      <c r="K302" s="57">
        <f t="shared" si="58"/>
        <v>0.99925307623354176</v>
      </c>
      <c r="L302" s="57">
        <f t="shared" si="59"/>
        <v>-1</v>
      </c>
      <c r="M302" s="57">
        <f t="shared" si="60"/>
        <v>-0.99775922870062539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147</v>
      </c>
      <c r="C303" s="51" t="s">
        <v>148</v>
      </c>
      <c r="D303" s="56">
        <v>0</v>
      </c>
      <c r="E303" s="56">
        <v>0</v>
      </c>
      <c r="F303" s="56">
        <v>9502.01</v>
      </c>
      <c r="G303" s="56">
        <v>34984.67</v>
      </c>
      <c r="H303" s="56">
        <v>0</v>
      </c>
      <c r="I303" s="56">
        <f t="shared" si="56"/>
        <v>34984.67</v>
      </c>
      <c r="J303" s="56">
        <f t="shared" si="57"/>
        <v>-34984.67</v>
      </c>
      <c r="K303" s="57" t="str">
        <f t="shared" si="58"/>
        <v>NA</v>
      </c>
      <c r="L303" s="57" t="str">
        <f t="shared" si="59"/>
        <v>NA</v>
      </c>
      <c r="M303" s="57" t="str">
        <f t="shared" si="6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149</v>
      </c>
      <c r="C304" s="51" t="s">
        <v>150</v>
      </c>
      <c r="D304" s="56">
        <v>0</v>
      </c>
      <c r="E304" s="56">
        <v>5067.75</v>
      </c>
      <c r="F304" s="56">
        <v>592.08999999999992</v>
      </c>
      <c r="G304" s="56">
        <v>2295.2200000000003</v>
      </c>
      <c r="H304" s="56">
        <v>0</v>
      </c>
      <c r="I304" s="56">
        <f t="shared" si="46"/>
        <v>2295.2200000000003</v>
      </c>
      <c r="J304" s="56">
        <f t="shared" si="47"/>
        <v>2772.5299999999997</v>
      </c>
      <c r="K304" s="57">
        <f t="shared" si="48"/>
        <v>0.54709289132257899</v>
      </c>
      <c r="L304" s="57">
        <f t="shared" si="49"/>
        <v>-0.88316511272260867</v>
      </c>
      <c r="M304" s="57">
        <f t="shared" si="50"/>
        <v>0.35872132603226298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151</v>
      </c>
      <c r="C305" s="51" t="s">
        <v>152</v>
      </c>
      <c r="D305" s="56">
        <v>0</v>
      </c>
      <c r="E305" s="56">
        <v>5902.06</v>
      </c>
      <c r="F305" s="56">
        <v>8490.68</v>
      </c>
      <c r="G305" s="56">
        <v>30368.43</v>
      </c>
      <c r="H305" s="56">
        <v>0</v>
      </c>
      <c r="I305" s="56">
        <f t="shared" si="46"/>
        <v>30368.43</v>
      </c>
      <c r="J305" s="56">
        <f t="shared" si="47"/>
        <v>-24466.37</v>
      </c>
      <c r="K305" s="57">
        <f t="shared" si="48"/>
        <v>-4.1453949976787765</v>
      </c>
      <c r="L305" s="57">
        <f t="shared" si="49"/>
        <v>0.43859601562844153</v>
      </c>
      <c r="M305" s="57">
        <f t="shared" si="50"/>
        <v>14.43618499303633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165</v>
      </c>
      <c r="C306" s="51" t="s">
        <v>166</v>
      </c>
      <c r="D306" s="56">
        <v>0</v>
      </c>
      <c r="E306" s="56">
        <v>0</v>
      </c>
      <c r="F306" s="56">
        <v>858.92</v>
      </c>
      <c r="G306" s="56">
        <v>2576.7600000000002</v>
      </c>
      <c r="H306" s="56">
        <v>0</v>
      </c>
      <c r="I306" s="56">
        <f t="shared" si="46"/>
        <v>2576.7600000000002</v>
      </c>
      <c r="J306" s="56">
        <f t="shared" si="47"/>
        <v>-2576.7600000000002</v>
      </c>
      <c r="K306" s="57" t="str">
        <f t="shared" si="48"/>
        <v>NA</v>
      </c>
      <c r="L306" s="57" t="str">
        <f t="shared" si="49"/>
        <v>NA</v>
      </c>
      <c r="M306" s="57" t="str">
        <f t="shared" si="50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167</v>
      </c>
      <c r="C307" s="51" t="s">
        <v>168</v>
      </c>
      <c r="D307" s="56">
        <v>39750</v>
      </c>
      <c r="E307" s="56">
        <v>207500.07000000004</v>
      </c>
      <c r="F307" s="56">
        <v>964.2700000000001</v>
      </c>
      <c r="G307" s="56">
        <v>3513.55</v>
      </c>
      <c r="H307" s="56">
        <v>0</v>
      </c>
      <c r="I307" s="56">
        <f t="shared" si="46"/>
        <v>3513.55</v>
      </c>
      <c r="J307" s="56">
        <f t="shared" si="47"/>
        <v>203986.52000000005</v>
      </c>
      <c r="K307" s="57">
        <f t="shared" si="48"/>
        <v>0.98306723462792089</v>
      </c>
      <c r="L307" s="57">
        <f t="shared" si="49"/>
        <v>-0.99535291723034125</v>
      </c>
      <c r="M307" s="57">
        <f t="shared" si="50"/>
        <v>-0.94920170388376257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169</v>
      </c>
      <c r="C308" s="51" t="s">
        <v>170</v>
      </c>
      <c r="D308" s="56">
        <v>26218884</v>
      </c>
      <c r="E308" s="56">
        <v>1137188.76</v>
      </c>
      <c r="F308" s="56">
        <v>297682.86</v>
      </c>
      <c r="G308" s="56">
        <v>496635.14999999997</v>
      </c>
      <c r="H308" s="56">
        <v>0</v>
      </c>
      <c r="I308" s="56">
        <f t="shared" si="46"/>
        <v>496635.14999999997</v>
      </c>
      <c r="J308" s="56">
        <f t="shared" si="47"/>
        <v>640553.6100000001</v>
      </c>
      <c r="K308" s="57">
        <f t="shared" si="48"/>
        <v>0.56327817555987814</v>
      </c>
      <c r="L308" s="57">
        <f t="shared" si="49"/>
        <v>-0.73822915731245886</v>
      </c>
      <c r="M308" s="57">
        <f t="shared" si="50"/>
        <v>0.31016547332036587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187</v>
      </c>
      <c r="C309" s="51" t="s">
        <v>188</v>
      </c>
      <c r="D309" s="56">
        <v>0</v>
      </c>
      <c r="E309" s="56">
        <v>0</v>
      </c>
      <c r="F309" s="56">
        <v>0</v>
      </c>
      <c r="G309" s="56">
        <v>162.97</v>
      </c>
      <c r="H309" s="56">
        <v>0</v>
      </c>
      <c r="I309" s="56">
        <f t="shared" si="46"/>
        <v>162.97</v>
      </c>
      <c r="J309" s="56">
        <f t="shared" si="47"/>
        <v>-162.97</v>
      </c>
      <c r="K309" s="57" t="str">
        <f t="shared" si="48"/>
        <v>NA</v>
      </c>
      <c r="L309" s="57" t="str">
        <f t="shared" si="49"/>
        <v>NA</v>
      </c>
      <c r="M309" s="57" t="str">
        <f t="shared" si="5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197</v>
      </c>
      <c r="C310" s="51" t="s">
        <v>198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46"/>
        <v>0</v>
      </c>
      <c r="J310" s="56">
        <f t="shared" si="47"/>
        <v>0</v>
      </c>
      <c r="K310" s="57" t="str">
        <f t="shared" si="48"/>
        <v>NA</v>
      </c>
      <c r="L310" s="57" t="str">
        <f t="shared" si="49"/>
        <v>NA</v>
      </c>
      <c r="M310" s="57" t="str">
        <f t="shared" si="50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203</v>
      </c>
      <c r="C311" s="51" t="s">
        <v>204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46"/>
        <v>0</v>
      </c>
      <c r="J311" s="56">
        <f t="shared" si="47"/>
        <v>0</v>
      </c>
      <c r="K311" s="57" t="str">
        <f t="shared" si="48"/>
        <v>NA</v>
      </c>
      <c r="L311" s="57" t="str">
        <f t="shared" si="49"/>
        <v>NA</v>
      </c>
      <c r="M311" s="57" t="str">
        <f t="shared" si="50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205</v>
      </c>
      <c r="C312" s="51" t="s">
        <v>206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46"/>
        <v>0</v>
      </c>
      <c r="J312" s="56">
        <f t="shared" si="47"/>
        <v>0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211</v>
      </c>
      <c r="C313" s="51" t="s">
        <v>212</v>
      </c>
      <c r="D313" s="56">
        <v>0</v>
      </c>
      <c r="E313" s="56">
        <v>7000</v>
      </c>
      <c r="F313" s="56">
        <v>0</v>
      </c>
      <c r="G313" s="56">
        <v>0</v>
      </c>
      <c r="H313" s="56">
        <v>0</v>
      </c>
      <c r="I313" s="56">
        <f t="shared" si="46"/>
        <v>0</v>
      </c>
      <c r="J313" s="56">
        <f t="shared" si="47"/>
        <v>7000</v>
      </c>
      <c r="K313" s="57">
        <f t="shared" si="48"/>
        <v>1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213</v>
      </c>
      <c r="C314" s="51" t="s">
        <v>214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46"/>
        <v>0</v>
      </c>
      <c r="J314" s="56">
        <f t="shared" si="47"/>
        <v>0</v>
      </c>
      <c r="K314" s="57" t="str">
        <f t="shared" si="48"/>
        <v>NA</v>
      </c>
      <c r="L314" s="57" t="str">
        <f t="shared" si="49"/>
        <v>NA</v>
      </c>
      <c r="M314" s="57" t="str">
        <f t="shared" si="50"/>
        <v>NA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231</v>
      </c>
      <c r="C315" s="51" t="s">
        <v>232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46"/>
        <v>0</v>
      </c>
      <c r="J315" s="56">
        <f t="shared" si="47"/>
        <v>0</v>
      </c>
      <c r="K315" s="57" t="str">
        <f t="shared" si="48"/>
        <v>NA</v>
      </c>
      <c r="L315" s="57" t="str">
        <f t="shared" si="49"/>
        <v>NA</v>
      </c>
      <c r="M315" s="57" t="str">
        <f t="shared" si="50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235</v>
      </c>
      <c r="C316" s="51" t="s">
        <v>236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46"/>
        <v>0</v>
      </c>
      <c r="J316" s="56">
        <f t="shared" si="47"/>
        <v>0</v>
      </c>
      <c r="K316" s="57" t="str">
        <f t="shared" si="48"/>
        <v>NA</v>
      </c>
      <c r="L316" s="57" t="str">
        <f t="shared" si="49"/>
        <v>NA</v>
      </c>
      <c r="M316" s="57" t="str">
        <f t="shared" si="50"/>
        <v>NA</v>
      </c>
      <c r="R316" s="53"/>
      <c r="S316" s="53"/>
      <c r="T316" s="53"/>
      <c r="U316" s="53"/>
      <c r="V316" s="53"/>
    </row>
    <row r="317" spans="1:22" s="51" customFormat="1" x14ac:dyDescent="0.2">
      <c r="A317" s="63" t="s">
        <v>337</v>
      </c>
      <c r="B317" s="63"/>
      <c r="C317" s="63"/>
      <c r="D317" s="64">
        <v>27758634</v>
      </c>
      <c r="E317" s="64">
        <v>9626606.9399999958</v>
      </c>
      <c r="F317" s="64">
        <v>360950.58999999997</v>
      </c>
      <c r="G317" s="64">
        <v>733607.09999999986</v>
      </c>
      <c r="H317" s="64">
        <v>0</v>
      </c>
      <c r="I317" s="64">
        <f t="shared" si="46"/>
        <v>733607.09999999986</v>
      </c>
      <c r="J317" s="64">
        <f t="shared" si="47"/>
        <v>8892999.8399999961</v>
      </c>
      <c r="K317" s="65">
        <f t="shared" si="48"/>
        <v>0.92379380351017015</v>
      </c>
      <c r="L317" s="65">
        <f t="shared" si="49"/>
        <v>-0.96250489998711841</v>
      </c>
      <c r="M317" s="65">
        <f t="shared" si="50"/>
        <v>-0.77138141053051035</v>
      </c>
      <c r="R317" s="53"/>
      <c r="S317" s="53"/>
      <c r="T317" s="53"/>
      <c r="U317" s="53"/>
      <c r="V317" s="53"/>
    </row>
    <row r="318" spans="1:22" s="51" customFormat="1" x14ac:dyDescent="0.2">
      <c r="A318" s="51" t="s">
        <v>338</v>
      </c>
      <c r="B318" s="51" t="s">
        <v>123</v>
      </c>
      <c r="C318" s="51" t="s">
        <v>124</v>
      </c>
      <c r="D318" s="56">
        <v>0</v>
      </c>
      <c r="E318" s="56">
        <v>3000</v>
      </c>
      <c r="F318" s="56">
        <v>0</v>
      </c>
      <c r="G318" s="56">
        <v>0</v>
      </c>
      <c r="H318" s="56">
        <v>0</v>
      </c>
      <c r="I318" s="56">
        <f t="shared" si="46"/>
        <v>0</v>
      </c>
      <c r="J318" s="56">
        <f t="shared" si="47"/>
        <v>3000</v>
      </c>
      <c r="K318" s="57">
        <f t="shared" si="48"/>
        <v>1</v>
      </c>
      <c r="L318" s="57">
        <f t="shared" si="49"/>
        <v>-1</v>
      </c>
      <c r="M318" s="57">
        <f t="shared" si="50"/>
        <v>-1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333</v>
      </c>
      <c r="C319" s="51" t="s">
        <v>334</v>
      </c>
      <c r="D319" s="56">
        <v>0</v>
      </c>
      <c r="E319" s="56">
        <v>15000</v>
      </c>
      <c r="F319" s="56">
        <v>12826.1</v>
      </c>
      <c r="G319" s="56">
        <v>38279.870000000003</v>
      </c>
      <c r="H319" s="56">
        <v>0</v>
      </c>
      <c r="I319" s="56">
        <f t="shared" si="46"/>
        <v>38279.870000000003</v>
      </c>
      <c r="J319" s="56">
        <f t="shared" si="47"/>
        <v>-23279.870000000003</v>
      </c>
      <c r="K319" s="57">
        <f t="shared" si="48"/>
        <v>-1.5519913333333335</v>
      </c>
      <c r="L319" s="57">
        <f t="shared" si="49"/>
        <v>-0.14492666666666665</v>
      </c>
      <c r="M319" s="57">
        <f t="shared" si="50"/>
        <v>6.6559740000000005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339</v>
      </c>
      <c r="C320" s="51" t="s">
        <v>340</v>
      </c>
      <c r="D320" s="56">
        <v>0</v>
      </c>
      <c r="E320" s="56">
        <v>500</v>
      </c>
      <c r="F320" s="56">
        <v>0</v>
      </c>
      <c r="G320" s="56">
        <v>0</v>
      </c>
      <c r="H320" s="56">
        <v>0</v>
      </c>
      <c r="I320" s="56">
        <f t="shared" si="46"/>
        <v>0</v>
      </c>
      <c r="J320" s="56">
        <f t="shared" si="47"/>
        <v>500</v>
      </c>
      <c r="K320" s="57">
        <f t="shared" si="48"/>
        <v>1</v>
      </c>
      <c r="L320" s="57">
        <f t="shared" si="49"/>
        <v>-1</v>
      </c>
      <c r="M320" s="57">
        <f t="shared" si="50"/>
        <v>-1</v>
      </c>
      <c r="R320" s="53"/>
      <c r="S320" s="53"/>
      <c r="T320" s="53"/>
      <c r="U320" s="53"/>
      <c r="V320" s="53"/>
    </row>
    <row r="321" spans="2:22" s="51" customFormat="1" x14ac:dyDescent="0.2">
      <c r="B321" s="51" t="s">
        <v>137</v>
      </c>
      <c r="C321" s="51" t="s">
        <v>138</v>
      </c>
      <c r="D321" s="56">
        <v>0</v>
      </c>
      <c r="E321" s="56">
        <v>8000</v>
      </c>
      <c r="F321" s="56">
        <v>0</v>
      </c>
      <c r="G321" s="56">
        <v>0</v>
      </c>
      <c r="H321" s="56">
        <v>0</v>
      </c>
      <c r="I321" s="56">
        <f t="shared" si="46"/>
        <v>0</v>
      </c>
      <c r="J321" s="56">
        <f t="shared" si="47"/>
        <v>8000</v>
      </c>
      <c r="K321" s="57">
        <f t="shared" si="48"/>
        <v>1</v>
      </c>
      <c r="L321" s="57">
        <f t="shared" si="49"/>
        <v>-1</v>
      </c>
      <c r="M321" s="57">
        <f t="shared" si="50"/>
        <v>-1</v>
      </c>
      <c r="R321" s="53"/>
      <c r="S321" s="53"/>
      <c r="T321" s="53"/>
      <c r="U321" s="53"/>
      <c r="V321" s="53"/>
    </row>
    <row r="322" spans="2:22" s="51" customFormat="1" x14ac:dyDescent="0.2">
      <c r="B322" s="51" t="s">
        <v>139</v>
      </c>
      <c r="C322" s="51" t="s">
        <v>140</v>
      </c>
      <c r="D322" s="56">
        <v>0</v>
      </c>
      <c r="E322" s="56">
        <v>3500</v>
      </c>
      <c r="F322" s="56">
        <v>0</v>
      </c>
      <c r="G322" s="56">
        <v>0</v>
      </c>
      <c r="H322" s="56">
        <v>0</v>
      </c>
      <c r="I322" s="56">
        <f t="shared" si="46"/>
        <v>0</v>
      </c>
      <c r="J322" s="56">
        <f t="shared" si="47"/>
        <v>3500</v>
      </c>
      <c r="K322" s="57">
        <f t="shared" si="48"/>
        <v>1</v>
      </c>
      <c r="L322" s="57">
        <f t="shared" si="49"/>
        <v>-1</v>
      </c>
      <c r="M322" s="57">
        <f t="shared" si="50"/>
        <v>-1</v>
      </c>
      <c r="R322" s="53"/>
      <c r="S322" s="53"/>
      <c r="T322" s="53"/>
      <c r="U322" s="53"/>
      <c r="V322" s="53"/>
    </row>
    <row r="323" spans="2:22" s="51" customFormat="1" x14ac:dyDescent="0.2">
      <c r="B323" s="51" t="s">
        <v>141</v>
      </c>
      <c r="C323" s="51" t="s">
        <v>142</v>
      </c>
      <c r="D323" s="56">
        <v>0</v>
      </c>
      <c r="E323" s="56">
        <v>306000</v>
      </c>
      <c r="F323" s="56">
        <v>0</v>
      </c>
      <c r="G323" s="56">
        <v>0</v>
      </c>
      <c r="H323" s="56">
        <v>0</v>
      </c>
      <c r="I323" s="56">
        <f t="shared" si="46"/>
        <v>0</v>
      </c>
      <c r="J323" s="56">
        <f t="shared" si="47"/>
        <v>306000</v>
      </c>
      <c r="K323" s="57">
        <f t="shared" si="48"/>
        <v>1</v>
      </c>
      <c r="L323" s="57">
        <f t="shared" si="49"/>
        <v>-1</v>
      </c>
      <c r="M323" s="57">
        <f t="shared" si="50"/>
        <v>-1</v>
      </c>
      <c r="R323" s="53"/>
      <c r="S323" s="53"/>
      <c r="T323" s="53"/>
      <c r="U323" s="53"/>
      <c r="V323" s="53"/>
    </row>
    <row r="324" spans="2:22" s="51" customFormat="1" x14ac:dyDescent="0.2">
      <c r="B324" s="51" t="s">
        <v>147</v>
      </c>
      <c r="C324" s="51" t="s">
        <v>148</v>
      </c>
      <c r="D324" s="56">
        <v>0</v>
      </c>
      <c r="E324" s="56">
        <v>0</v>
      </c>
      <c r="F324" s="56">
        <v>2390</v>
      </c>
      <c r="G324" s="56">
        <v>7170</v>
      </c>
      <c r="H324" s="56">
        <v>0</v>
      </c>
      <c r="I324" s="56">
        <f t="shared" si="46"/>
        <v>7170</v>
      </c>
      <c r="J324" s="56">
        <f t="shared" si="47"/>
        <v>-7170</v>
      </c>
      <c r="K324" s="57" t="str">
        <f t="shared" si="48"/>
        <v>NA</v>
      </c>
      <c r="L324" s="57" t="str">
        <f t="shared" si="49"/>
        <v>NA</v>
      </c>
      <c r="M324" s="57" t="str">
        <f t="shared" si="50"/>
        <v>NA</v>
      </c>
      <c r="R324" s="53"/>
      <c r="S324" s="53"/>
      <c r="T324" s="53"/>
      <c r="U324" s="53"/>
      <c r="V324" s="53"/>
    </row>
    <row r="325" spans="2:22" s="51" customFormat="1" x14ac:dyDescent="0.2">
      <c r="B325" s="51" t="s">
        <v>149</v>
      </c>
      <c r="C325" s="51" t="s">
        <v>150</v>
      </c>
      <c r="D325" s="56">
        <v>0</v>
      </c>
      <c r="E325" s="56">
        <v>1841.5</v>
      </c>
      <c r="F325" s="56">
        <v>172.09</v>
      </c>
      <c r="G325" s="56">
        <v>508.29</v>
      </c>
      <c r="H325" s="56">
        <v>0</v>
      </c>
      <c r="I325" s="56">
        <f t="shared" si="46"/>
        <v>508.29</v>
      </c>
      <c r="J325" s="56">
        <f t="shared" si="47"/>
        <v>1333.21</v>
      </c>
      <c r="K325" s="57">
        <f t="shared" si="48"/>
        <v>0.72398045071952211</v>
      </c>
      <c r="L325" s="57">
        <f t="shared" si="49"/>
        <v>-0.90654900896008694</v>
      </c>
      <c r="M325" s="57">
        <f t="shared" si="50"/>
        <v>-0.1719413521585664</v>
      </c>
      <c r="R325" s="53"/>
      <c r="S325" s="53"/>
      <c r="T325" s="53"/>
      <c r="U325" s="53"/>
      <c r="V325" s="53"/>
    </row>
    <row r="326" spans="2:22" s="51" customFormat="1" x14ac:dyDescent="0.2">
      <c r="B326" s="51" t="s">
        <v>151</v>
      </c>
      <c r="C326" s="51" t="s">
        <v>152</v>
      </c>
      <c r="D326" s="56">
        <v>0</v>
      </c>
      <c r="E326" s="56">
        <v>0</v>
      </c>
      <c r="F326" s="56">
        <v>2665.26</v>
      </c>
      <c r="G326" s="56">
        <v>7115.13</v>
      </c>
      <c r="H326" s="56">
        <v>0</v>
      </c>
      <c r="I326" s="56">
        <f t="shared" si="46"/>
        <v>7115.13</v>
      </c>
      <c r="J326" s="56">
        <f t="shared" si="47"/>
        <v>-7115.13</v>
      </c>
      <c r="K326" s="57" t="str">
        <f t="shared" si="48"/>
        <v>NA</v>
      </c>
      <c r="L326" s="57" t="str">
        <f t="shared" si="49"/>
        <v>NA</v>
      </c>
      <c r="M326" s="57" t="str">
        <f t="shared" si="50"/>
        <v>NA</v>
      </c>
      <c r="R326" s="53"/>
      <c r="S326" s="53"/>
      <c r="T326" s="53"/>
      <c r="U326" s="53"/>
      <c r="V326" s="53"/>
    </row>
    <row r="327" spans="2:22" s="51" customFormat="1" x14ac:dyDescent="0.2">
      <c r="B327" s="51" t="s">
        <v>167</v>
      </c>
      <c r="C327" s="51" t="s">
        <v>168</v>
      </c>
      <c r="D327" s="56">
        <v>0</v>
      </c>
      <c r="E327" s="56">
        <v>4028</v>
      </c>
      <c r="F327" s="56">
        <v>58.53</v>
      </c>
      <c r="G327" s="56">
        <v>177.58</v>
      </c>
      <c r="H327" s="56">
        <v>0</v>
      </c>
      <c r="I327" s="56">
        <f t="shared" si="46"/>
        <v>177.58</v>
      </c>
      <c r="J327" s="56">
        <f t="shared" si="47"/>
        <v>3850.42</v>
      </c>
      <c r="K327" s="57">
        <f t="shared" si="48"/>
        <v>0.95591360476663356</v>
      </c>
      <c r="L327" s="57">
        <f t="shared" si="49"/>
        <v>-0.98546921549155908</v>
      </c>
      <c r="M327" s="57">
        <f t="shared" si="50"/>
        <v>-0.8677408142999008</v>
      </c>
      <c r="R327" s="53"/>
      <c r="S327" s="53"/>
      <c r="T327" s="53"/>
      <c r="U327" s="53"/>
      <c r="V327" s="53"/>
    </row>
    <row r="328" spans="2:22" s="51" customFormat="1" x14ac:dyDescent="0.2">
      <c r="B328" s="51" t="s">
        <v>169</v>
      </c>
      <c r="C328" s="51" t="s">
        <v>170</v>
      </c>
      <c r="D328" s="56">
        <v>26102645</v>
      </c>
      <c r="E328" s="56">
        <v>228125.92000000004</v>
      </c>
      <c r="F328" s="56">
        <v>57952.3</v>
      </c>
      <c r="G328" s="56">
        <v>142125.1</v>
      </c>
      <c r="H328" s="56">
        <v>136845.24</v>
      </c>
      <c r="I328" s="56">
        <f t="shared" si="46"/>
        <v>278970.33999999997</v>
      </c>
      <c r="J328" s="56">
        <f t="shared" si="47"/>
        <v>-50844.419999999925</v>
      </c>
      <c r="K328" s="57">
        <f t="shared" si="48"/>
        <v>-0.22287875047254568</v>
      </c>
      <c r="L328" s="57">
        <f t="shared" si="49"/>
        <v>-0.74596354504564855</v>
      </c>
      <c r="M328" s="57">
        <f t="shared" si="50"/>
        <v>0.86903487337168861</v>
      </c>
      <c r="R328" s="53"/>
      <c r="S328" s="53"/>
      <c r="T328" s="53"/>
      <c r="U328" s="53"/>
      <c r="V328" s="53"/>
    </row>
    <row r="329" spans="2:22" s="51" customFormat="1" x14ac:dyDescent="0.2">
      <c r="B329" s="51" t="s">
        <v>197</v>
      </c>
      <c r="C329" s="51" t="s">
        <v>198</v>
      </c>
      <c r="D329" s="56">
        <v>0</v>
      </c>
      <c r="E329" s="56">
        <v>6954.75</v>
      </c>
      <c r="F329" s="56">
        <v>0</v>
      </c>
      <c r="G329" s="56">
        <v>0</v>
      </c>
      <c r="H329" s="56">
        <v>0</v>
      </c>
      <c r="I329" s="56">
        <f t="shared" si="46"/>
        <v>0</v>
      </c>
      <c r="J329" s="56">
        <f t="shared" si="47"/>
        <v>6954.75</v>
      </c>
      <c r="K329" s="57">
        <f t="shared" si="48"/>
        <v>1</v>
      </c>
      <c r="L329" s="57">
        <f t="shared" si="49"/>
        <v>-1</v>
      </c>
      <c r="M329" s="57">
        <f t="shared" si="50"/>
        <v>-1</v>
      </c>
      <c r="R329" s="53"/>
      <c r="S329" s="53"/>
      <c r="T329" s="53"/>
      <c r="U329" s="53"/>
      <c r="V329" s="53"/>
    </row>
    <row r="330" spans="2:22" s="51" customFormat="1" x14ac:dyDescent="0.2">
      <c r="B330" s="51" t="s">
        <v>205</v>
      </c>
      <c r="C330" s="51" t="s">
        <v>206</v>
      </c>
      <c r="D330" s="56">
        <v>7000</v>
      </c>
      <c r="E330" s="56">
        <v>21439.899999999998</v>
      </c>
      <c r="F330" s="56">
        <v>1891</v>
      </c>
      <c r="G330" s="56">
        <v>1891</v>
      </c>
      <c r="H330" s="56">
        <v>866.41</v>
      </c>
      <c r="I330" s="56">
        <f t="shared" ref="I330:I337" si="61">SUM(G330:H330)</f>
        <v>2757.41</v>
      </c>
      <c r="J330" s="56">
        <f t="shared" ref="J330:J337" si="62">E330-I330</f>
        <v>18682.489999999998</v>
      </c>
      <c r="K330" s="57">
        <f t="shared" ref="K330:K337" si="63">IF(E330=0,"NA",J330/E330)</f>
        <v>0.87138885908982788</v>
      </c>
      <c r="L330" s="57">
        <f t="shared" ref="L330:L337" si="64">IF(E330=0,"NA",(  ( F330 - (E330/$L$6)) / (E330/$L$6)))</f>
        <v>-0.91179996175355293</v>
      </c>
      <c r="M330" s="57">
        <f t="shared" ref="M330:M337" si="65">IF(E330=0,"NA",(  ( G330 - ($M$6*(E330/12))) / ($M$6*(E330/12))))</f>
        <v>-0.7353998852606588</v>
      </c>
      <c r="R330" s="53"/>
      <c r="S330" s="53"/>
      <c r="T330" s="53"/>
      <c r="U330" s="53"/>
      <c r="V330" s="53"/>
    </row>
    <row r="331" spans="2:22" s="51" customFormat="1" x14ac:dyDescent="0.2">
      <c r="B331" s="51" t="s">
        <v>209</v>
      </c>
      <c r="C331" s="51" t="s">
        <v>210</v>
      </c>
      <c r="D331" s="56">
        <v>0</v>
      </c>
      <c r="E331" s="56">
        <v>27266.29</v>
      </c>
      <c r="F331" s="56">
        <v>0</v>
      </c>
      <c r="G331" s="56">
        <v>0</v>
      </c>
      <c r="H331" s="56">
        <v>0</v>
      </c>
      <c r="I331" s="56">
        <f t="shared" si="61"/>
        <v>0</v>
      </c>
      <c r="J331" s="56">
        <f t="shared" si="62"/>
        <v>27266.29</v>
      </c>
      <c r="K331" s="57">
        <f t="shared" si="63"/>
        <v>1</v>
      </c>
      <c r="L331" s="57">
        <f t="shared" si="64"/>
        <v>-1</v>
      </c>
      <c r="M331" s="57">
        <f t="shared" si="65"/>
        <v>-1</v>
      </c>
      <c r="R331" s="53"/>
      <c r="S331" s="53"/>
      <c r="T331" s="53"/>
      <c r="U331" s="53"/>
      <c r="V331" s="53"/>
    </row>
    <row r="332" spans="2:22" s="51" customFormat="1" x14ac:dyDescent="0.2">
      <c r="B332" s="51" t="s">
        <v>213</v>
      </c>
      <c r="C332" s="51" t="s">
        <v>214</v>
      </c>
      <c r="D332" s="56">
        <v>0</v>
      </c>
      <c r="E332" s="56">
        <v>47948.539999999994</v>
      </c>
      <c r="F332" s="56">
        <v>0</v>
      </c>
      <c r="G332" s="56">
        <v>0</v>
      </c>
      <c r="H332" s="56">
        <v>0</v>
      </c>
      <c r="I332" s="56">
        <f t="shared" si="61"/>
        <v>0</v>
      </c>
      <c r="J332" s="56">
        <f t="shared" si="62"/>
        <v>47948.539999999994</v>
      </c>
      <c r="K332" s="57">
        <f t="shared" si="63"/>
        <v>1</v>
      </c>
      <c r="L332" s="57">
        <f t="shared" si="64"/>
        <v>-1</v>
      </c>
      <c r="M332" s="57">
        <f t="shared" si="65"/>
        <v>-1</v>
      </c>
      <c r="R332" s="53"/>
      <c r="S332" s="53"/>
      <c r="T332" s="53"/>
      <c r="U332" s="53"/>
      <c r="V332" s="53"/>
    </row>
    <row r="333" spans="2:22" s="51" customFormat="1" x14ac:dyDescent="0.2">
      <c r="B333" s="51" t="s">
        <v>217</v>
      </c>
      <c r="C333" s="51" t="s">
        <v>218</v>
      </c>
      <c r="D333" s="56">
        <v>0</v>
      </c>
      <c r="E333" s="56">
        <v>121400</v>
      </c>
      <c r="F333" s="56">
        <v>0</v>
      </c>
      <c r="G333" s="56">
        <v>0</v>
      </c>
      <c r="H333" s="56">
        <v>0</v>
      </c>
      <c r="I333" s="56">
        <f t="shared" si="61"/>
        <v>0</v>
      </c>
      <c r="J333" s="56">
        <f t="shared" si="62"/>
        <v>121400</v>
      </c>
      <c r="K333" s="57">
        <f t="shared" si="63"/>
        <v>1</v>
      </c>
      <c r="L333" s="57">
        <f t="shared" si="64"/>
        <v>-1</v>
      </c>
      <c r="M333" s="57">
        <f t="shared" si="65"/>
        <v>-1</v>
      </c>
      <c r="R333" s="53"/>
      <c r="S333" s="53"/>
      <c r="T333" s="53"/>
      <c r="U333" s="53"/>
      <c r="V333" s="53"/>
    </row>
    <row r="334" spans="2:22" s="51" customFormat="1" x14ac:dyDescent="0.2">
      <c r="B334" s="51" t="s">
        <v>225</v>
      </c>
      <c r="C334" s="51" t="s">
        <v>226</v>
      </c>
      <c r="D334" s="56">
        <v>0</v>
      </c>
      <c r="E334" s="56">
        <v>10000</v>
      </c>
      <c r="F334" s="56">
        <v>0</v>
      </c>
      <c r="G334" s="56">
        <v>0</v>
      </c>
      <c r="H334" s="56">
        <v>0</v>
      </c>
      <c r="I334" s="56">
        <f t="shared" si="61"/>
        <v>0</v>
      </c>
      <c r="J334" s="56">
        <f t="shared" si="62"/>
        <v>10000</v>
      </c>
      <c r="K334" s="57">
        <f t="shared" si="63"/>
        <v>1</v>
      </c>
      <c r="L334" s="57">
        <f t="shared" si="64"/>
        <v>-1</v>
      </c>
      <c r="M334" s="57">
        <f t="shared" si="65"/>
        <v>-1</v>
      </c>
      <c r="R334" s="53"/>
      <c r="S334" s="53"/>
      <c r="T334" s="53"/>
      <c r="U334" s="53"/>
      <c r="V334" s="53"/>
    </row>
    <row r="335" spans="2:22" s="51" customFormat="1" x14ac:dyDescent="0.2">
      <c r="B335" s="51" t="s">
        <v>231</v>
      </c>
      <c r="C335" s="51" t="s">
        <v>232</v>
      </c>
      <c r="D335" s="56">
        <v>0</v>
      </c>
      <c r="E335" s="56">
        <v>28100</v>
      </c>
      <c r="F335" s="56">
        <v>0</v>
      </c>
      <c r="G335" s="56">
        <v>0</v>
      </c>
      <c r="H335" s="56">
        <v>14050</v>
      </c>
      <c r="I335" s="56">
        <f t="shared" si="61"/>
        <v>14050</v>
      </c>
      <c r="J335" s="56">
        <f t="shared" si="62"/>
        <v>14050</v>
      </c>
      <c r="K335" s="57">
        <f t="shared" si="63"/>
        <v>0.5</v>
      </c>
      <c r="L335" s="57">
        <f t="shared" si="64"/>
        <v>-1</v>
      </c>
      <c r="M335" s="57">
        <f t="shared" si="65"/>
        <v>-1</v>
      </c>
      <c r="R335" s="53"/>
      <c r="S335" s="53"/>
      <c r="T335" s="53"/>
      <c r="U335" s="53"/>
      <c r="V335" s="53"/>
    </row>
    <row r="336" spans="2:22" s="51" customFormat="1" x14ac:dyDescent="0.2">
      <c r="B336" s="51" t="s">
        <v>235</v>
      </c>
      <c r="C336" s="51" t="s">
        <v>236</v>
      </c>
      <c r="D336" s="56">
        <v>0</v>
      </c>
      <c r="E336" s="56">
        <v>33572</v>
      </c>
      <c r="F336" s="56">
        <v>0</v>
      </c>
      <c r="G336" s="56">
        <v>0</v>
      </c>
      <c r="H336" s="56">
        <v>0</v>
      </c>
      <c r="I336" s="56">
        <f t="shared" si="61"/>
        <v>0</v>
      </c>
      <c r="J336" s="56">
        <f t="shared" si="62"/>
        <v>33572</v>
      </c>
      <c r="K336" s="57">
        <f t="shared" si="63"/>
        <v>1</v>
      </c>
      <c r="L336" s="57">
        <f t="shared" si="64"/>
        <v>-1</v>
      </c>
      <c r="M336" s="57">
        <f t="shared" si="65"/>
        <v>-1</v>
      </c>
      <c r="R336" s="53"/>
      <c r="S336" s="53"/>
      <c r="T336" s="53"/>
      <c r="U336" s="53"/>
      <c r="V336" s="53"/>
    </row>
    <row r="337" spans="1:22" s="51" customFormat="1" x14ac:dyDescent="0.2">
      <c r="A337" s="63" t="s">
        <v>359</v>
      </c>
      <c r="B337" s="63"/>
      <c r="C337" s="63"/>
      <c r="D337" s="64">
        <v>26109645</v>
      </c>
      <c r="E337" s="64">
        <v>866676.90000000014</v>
      </c>
      <c r="F337" s="64">
        <v>77955.28</v>
      </c>
      <c r="G337" s="64">
        <v>197266.97</v>
      </c>
      <c r="H337" s="64">
        <v>151761.65</v>
      </c>
      <c r="I337" s="64">
        <f t="shared" si="61"/>
        <v>349028.62</v>
      </c>
      <c r="J337" s="64">
        <f t="shared" si="62"/>
        <v>517648.28000000014</v>
      </c>
      <c r="K337" s="65">
        <f t="shared" si="63"/>
        <v>0.59727942443141158</v>
      </c>
      <c r="L337" s="65">
        <f t="shared" si="64"/>
        <v>-0.91005266207049018</v>
      </c>
      <c r="M337" s="65">
        <f t="shared" si="65"/>
        <v>-0.31716085890831991</v>
      </c>
      <c r="R337" s="53"/>
      <c r="S337" s="53"/>
      <c r="T337" s="53"/>
      <c r="U337" s="53"/>
      <c r="V337" s="53"/>
    </row>
    <row r="338" spans="1:22" s="51" customFormat="1" x14ac:dyDescent="0.2">
      <c r="A338" s="51" t="s">
        <v>360</v>
      </c>
      <c r="B338" s="51" t="s">
        <v>123</v>
      </c>
      <c r="C338" s="51" t="s">
        <v>124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46"/>
        <v>0</v>
      </c>
      <c r="J338" s="56">
        <f t="shared" si="47"/>
        <v>0</v>
      </c>
      <c r="K338" s="57" t="str">
        <f t="shared" si="48"/>
        <v>NA</v>
      </c>
      <c r="L338" s="57" t="str">
        <f t="shared" si="49"/>
        <v>NA</v>
      </c>
      <c r="M338" s="57" t="str">
        <f t="shared" si="50"/>
        <v>NA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269</v>
      </c>
      <c r="C339" s="51" t="s">
        <v>270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46"/>
        <v>0</v>
      </c>
      <c r="J339" s="56">
        <f t="shared" si="47"/>
        <v>0</v>
      </c>
      <c r="K339" s="57" t="str">
        <f t="shared" si="48"/>
        <v>NA</v>
      </c>
      <c r="L339" s="57" t="str">
        <f t="shared" si="49"/>
        <v>NA</v>
      </c>
      <c r="M339" s="57" t="str">
        <f t="shared" si="50"/>
        <v>NA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339</v>
      </c>
      <c r="C340" s="51" t="s">
        <v>340</v>
      </c>
      <c r="D340" s="56">
        <v>0</v>
      </c>
      <c r="E340" s="56">
        <v>92750</v>
      </c>
      <c r="F340" s="56">
        <v>0</v>
      </c>
      <c r="G340" s="56">
        <v>0</v>
      </c>
      <c r="H340" s="56">
        <v>0</v>
      </c>
      <c r="I340" s="56">
        <f t="shared" si="46"/>
        <v>0</v>
      </c>
      <c r="J340" s="56">
        <f t="shared" si="47"/>
        <v>92750</v>
      </c>
      <c r="K340" s="57">
        <f t="shared" si="48"/>
        <v>1</v>
      </c>
      <c r="L340" s="57">
        <f t="shared" si="49"/>
        <v>-1</v>
      </c>
      <c r="M340" s="57">
        <f t="shared" si="50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335</v>
      </c>
      <c r="C341" s="51" t="s">
        <v>336</v>
      </c>
      <c r="D341" s="56">
        <v>0</v>
      </c>
      <c r="E341" s="56">
        <v>148700</v>
      </c>
      <c r="F341" s="56">
        <v>2750.75</v>
      </c>
      <c r="G341" s="56">
        <v>2750.75</v>
      </c>
      <c r="H341" s="56">
        <v>0</v>
      </c>
      <c r="I341" s="56">
        <f t="shared" si="46"/>
        <v>2750.75</v>
      </c>
      <c r="J341" s="56">
        <f t="shared" si="47"/>
        <v>145949.25</v>
      </c>
      <c r="K341" s="57">
        <f t="shared" si="48"/>
        <v>0.98150134498991259</v>
      </c>
      <c r="L341" s="57">
        <f t="shared" si="49"/>
        <v>-0.98150134498991259</v>
      </c>
      <c r="M341" s="57">
        <f t="shared" si="50"/>
        <v>-0.94450403496973767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137</v>
      </c>
      <c r="C342" s="51" t="s">
        <v>138</v>
      </c>
      <c r="D342" s="56">
        <v>0</v>
      </c>
      <c r="E342" s="56">
        <v>16500</v>
      </c>
      <c r="F342" s="56">
        <v>0</v>
      </c>
      <c r="G342" s="56">
        <v>0</v>
      </c>
      <c r="H342" s="56">
        <v>0</v>
      </c>
      <c r="I342" s="56">
        <f t="shared" si="46"/>
        <v>0</v>
      </c>
      <c r="J342" s="56">
        <f t="shared" si="47"/>
        <v>16500</v>
      </c>
      <c r="K342" s="57">
        <f t="shared" si="48"/>
        <v>1</v>
      </c>
      <c r="L342" s="57">
        <f t="shared" si="49"/>
        <v>-1</v>
      </c>
      <c r="M342" s="57">
        <f t="shared" si="50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139</v>
      </c>
      <c r="C343" s="51" t="s">
        <v>140</v>
      </c>
      <c r="D343" s="56">
        <v>0</v>
      </c>
      <c r="E343" s="56">
        <v>30500</v>
      </c>
      <c r="F343" s="56">
        <v>0</v>
      </c>
      <c r="G343" s="56">
        <v>0</v>
      </c>
      <c r="H343" s="56">
        <v>0</v>
      </c>
      <c r="I343" s="56">
        <f t="shared" si="46"/>
        <v>0</v>
      </c>
      <c r="J343" s="56">
        <f t="shared" si="47"/>
        <v>30500</v>
      </c>
      <c r="K343" s="57">
        <f t="shared" si="48"/>
        <v>1</v>
      </c>
      <c r="L343" s="57">
        <f t="shared" si="49"/>
        <v>-1</v>
      </c>
      <c r="M343" s="57">
        <f t="shared" si="50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141</v>
      </c>
      <c r="C344" s="51" t="s">
        <v>142</v>
      </c>
      <c r="D344" s="56">
        <v>2444000</v>
      </c>
      <c r="E344" s="56">
        <v>11148747.910000004</v>
      </c>
      <c r="F344" s="56">
        <v>0</v>
      </c>
      <c r="G344" s="56">
        <v>0</v>
      </c>
      <c r="H344" s="56">
        <v>0</v>
      </c>
      <c r="I344" s="56">
        <f t="shared" si="46"/>
        <v>0</v>
      </c>
      <c r="J344" s="56">
        <f t="shared" si="47"/>
        <v>11148747.910000004</v>
      </c>
      <c r="K344" s="57">
        <f t="shared" si="48"/>
        <v>1</v>
      </c>
      <c r="L344" s="57">
        <f t="shared" si="49"/>
        <v>-1</v>
      </c>
      <c r="M344" s="57">
        <f t="shared" si="50"/>
        <v>-1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143</v>
      </c>
      <c r="C345" s="51" t="s">
        <v>144</v>
      </c>
      <c r="D345" s="56">
        <v>0</v>
      </c>
      <c r="E345" s="56">
        <v>0</v>
      </c>
      <c r="F345" s="56">
        <v>0</v>
      </c>
      <c r="G345" s="56">
        <v>119.5</v>
      </c>
      <c r="H345" s="56">
        <v>0</v>
      </c>
      <c r="I345" s="56">
        <f t="shared" si="46"/>
        <v>119.5</v>
      </c>
      <c r="J345" s="56">
        <f t="shared" si="47"/>
        <v>-119.5</v>
      </c>
      <c r="K345" s="57" t="str">
        <f t="shared" si="48"/>
        <v>NA</v>
      </c>
      <c r="L345" s="57" t="str">
        <f t="shared" si="49"/>
        <v>NA</v>
      </c>
      <c r="M345" s="57" t="str">
        <f t="shared" si="50"/>
        <v>NA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147</v>
      </c>
      <c r="C346" s="51" t="s">
        <v>148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46"/>
        <v>0</v>
      </c>
      <c r="J346" s="56">
        <f t="shared" si="47"/>
        <v>0</v>
      </c>
      <c r="K346" s="57" t="str">
        <f t="shared" si="48"/>
        <v>NA</v>
      </c>
      <c r="L346" s="57" t="str">
        <f t="shared" si="49"/>
        <v>NA</v>
      </c>
      <c r="M346" s="57" t="str">
        <f t="shared" si="50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149</v>
      </c>
      <c r="C347" s="51" t="s">
        <v>150</v>
      </c>
      <c r="D347" s="56">
        <v>0</v>
      </c>
      <c r="E347" s="56">
        <v>16653.25</v>
      </c>
      <c r="F347" s="56">
        <v>39.299999999999997</v>
      </c>
      <c r="G347" s="56">
        <v>39.299999999999997</v>
      </c>
      <c r="H347" s="56">
        <v>0</v>
      </c>
      <c r="I347" s="56">
        <f t="shared" si="46"/>
        <v>39.299999999999997</v>
      </c>
      <c r="J347" s="56">
        <f t="shared" si="47"/>
        <v>16613.95</v>
      </c>
      <c r="K347" s="57">
        <f t="shared" si="48"/>
        <v>0.99764010028072603</v>
      </c>
      <c r="L347" s="57">
        <f t="shared" si="49"/>
        <v>-0.99764010028072603</v>
      </c>
      <c r="M347" s="57">
        <f t="shared" si="50"/>
        <v>-0.99292030084217797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151</v>
      </c>
      <c r="C348" s="51" t="s">
        <v>152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46"/>
        <v>0</v>
      </c>
      <c r="J348" s="56">
        <f t="shared" si="47"/>
        <v>0</v>
      </c>
      <c r="K348" s="57" t="str">
        <f t="shared" si="48"/>
        <v>NA</v>
      </c>
      <c r="L348" s="57" t="str">
        <f t="shared" si="49"/>
        <v>NA</v>
      </c>
      <c r="M348" s="57" t="str">
        <f t="shared" si="50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167</v>
      </c>
      <c r="C349" s="51" t="s">
        <v>168</v>
      </c>
      <c r="D349" s="56">
        <v>64766</v>
      </c>
      <c r="E349" s="56">
        <v>464571.9499999999</v>
      </c>
      <c r="F349" s="56">
        <v>27.52</v>
      </c>
      <c r="G349" s="56">
        <v>29.1</v>
      </c>
      <c r="H349" s="56">
        <v>0</v>
      </c>
      <c r="I349" s="56">
        <f t="shared" si="46"/>
        <v>29.1</v>
      </c>
      <c r="J349" s="56">
        <f t="shared" si="47"/>
        <v>464542.84999999992</v>
      </c>
      <c r="K349" s="57">
        <f t="shared" si="48"/>
        <v>0.99993736169392067</v>
      </c>
      <c r="L349" s="57">
        <f t="shared" si="49"/>
        <v>-0.99994076267411325</v>
      </c>
      <c r="M349" s="57">
        <f t="shared" si="50"/>
        <v>-0.99981208508176178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169</v>
      </c>
      <c r="C350" s="51" t="s">
        <v>170</v>
      </c>
      <c r="D350" s="56">
        <v>27416683.489999998</v>
      </c>
      <c r="E350" s="56">
        <v>7009112.2599999998</v>
      </c>
      <c r="F350" s="56">
        <v>378703.56</v>
      </c>
      <c r="G350" s="56">
        <v>1416527.98</v>
      </c>
      <c r="H350" s="56">
        <v>8815.3799999999992</v>
      </c>
      <c r="I350" s="56">
        <f t="shared" si="46"/>
        <v>1425343.3599999999</v>
      </c>
      <c r="J350" s="56">
        <f t="shared" si="47"/>
        <v>5583768.9000000004</v>
      </c>
      <c r="K350" s="57">
        <f t="shared" si="48"/>
        <v>0.79664423865284195</v>
      </c>
      <c r="L350" s="57">
        <f t="shared" si="49"/>
        <v>-0.94596982528569185</v>
      </c>
      <c r="M350" s="57">
        <f t="shared" si="50"/>
        <v>-0.39370582430933987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177</v>
      </c>
      <c r="C351" s="51" t="s">
        <v>178</v>
      </c>
      <c r="D351" s="56">
        <v>50000</v>
      </c>
      <c r="E351" s="56">
        <v>50000</v>
      </c>
      <c r="F351" s="56">
        <v>0</v>
      </c>
      <c r="G351" s="56">
        <v>0</v>
      </c>
      <c r="H351" s="56">
        <v>0</v>
      </c>
      <c r="I351" s="56">
        <f t="shared" si="46"/>
        <v>0</v>
      </c>
      <c r="J351" s="56">
        <f t="shared" si="47"/>
        <v>50000</v>
      </c>
      <c r="K351" s="57">
        <f t="shared" si="48"/>
        <v>1</v>
      </c>
      <c r="L351" s="57">
        <f t="shared" si="49"/>
        <v>-1</v>
      </c>
      <c r="M351" s="57">
        <f t="shared" si="50"/>
        <v>-1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179</v>
      </c>
      <c r="C352" s="51" t="s">
        <v>180</v>
      </c>
      <c r="D352" s="56">
        <v>7945000</v>
      </c>
      <c r="E352" s="56">
        <v>20000</v>
      </c>
      <c r="F352" s="56">
        <v>0</v>
      </c>
      <c r="G352" s="56">
        <v>2204.5300000000002</v>
      </c>
      <c r="H352" s="56">
        <v>0</v>
      </c>
      <c r="I352" s="56">
        <f t="shared" si="46"/>
        <v>2204.5300000000002</v>
      </c>
      <c r="J352" s="56">
        <f t="shared" si="47"/>
        <v>17795.47</v>
      </c>
      <c r="K352" s="57">
        <f t="shared" si="48"/>
        <v>0.88977350000000011</v>
      </c>
      <c r="L352" s="57">
        <f t="shared" si="49"/>
        <v>-1</v>
      </c>
      <c r="M352" s="57">
        <f t="shared" si="50"/>
        <v>-0.6693205000000001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377</v>
      </c>
      <c r="C353" s="51" t="s">
        <v>378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46"/>
        <v>0</v>
      </c>
      <c r="J353" s="56">
        <f t="shared" si="47"/>
        <v>0</v>
      </c>
      <c r="K353" s="57" t="str">
        <f t="shared" si="48"/>
        <v>NA</v>
      </c>
      <c r="L353" s="57" t="str">
        <f t="shared" si="49"/>
        <v>NA</v>
      </c>
      <c r="M353" s="57" t="str">
        <f t="shared" si="50"/>
        <v>NA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385</v>
      </c>
      <c r="C354" s="51" t="s">
        <v>386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6"/>
        <v>0</v>
      </c>
      <c r="J354" s="56">
        <f t="shared" si="47"/>
        <v>0</v>
      </c>
      <c r="K354" s="57" t="str">
        <f t="shared" si="48"/>
        <v>NA</v>
      </c>
      <c r="L354" s="57" t="str">
        <f t="shared" si="49"/>
        <v>NA</v>
      </c>
      <c r="M354" s="57" t="str">
        <f t="shared" si="50"/>
        <v>NA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401</v>
      </c>
      <c r="C355" s="51" t="s">
        <v>402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6"/>
        <v>0</v>
      </c>
      <c r="J355" s="56">
        <f t="shared" si="47"/>
        <v>0</v>
      </c>
      <c r="K355" s="57" t="str">
        <f t="shared" si="48"/>
        <v>NA</v>
      </c>
      <c r="L355" s="57" t="str">
        <f t="shared" si="49"/>
        <v>NA</v>
      </c>
      <c r="M355" s="57" t="str">
        <f t="shared" si="50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257</v>
      </c>
      <c r="C356" s="51" t="s">
        <v>258</v>
      </c>
      <c r="D356" s="56">
        <v>3750000</v>
      </c>
      <c r="E356" s="56">
        <v>7442643</v>
      </c>
      <c r="F356" s="56">
        <v>0</v>
      </c>
      <c r="G356" s="56">
        <v>0</v>
      </c>
      <c r="H356" s="56">
        <v>0</v>
      </c>
      <c r="I356" s="56">
        <f t="shared" si="46"/>
        <v>0</v>
      </c>
      <c r="J356" s="56">
        <f t="shared" si="47"/>
        <v>7442643</v>
      </c>
      <c r="K356" s="57">
        <f t="shared" si="48"/>
        <v>1</v>
      </c>
      <c r="L356" s="57">
        <f t="shared" si="49"/>
        <v>-1</v>
      </c>
      <c r="M356" s="57">
        <f t="shared" si="50"/>
        <v>-1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181</v>
      </c>
      <c r="C357" s="51" t="s">
        <v>182</v>
      </c>
      <c r="D357" s="56">
        <v>0</v>
      </c>
      <c r="E357" s="56">
        <v>42080</v>
      </c>
      <c r="F357" s="56">
        <v>0</v>
      </c>
      <c r="G357" s="56">
        <v>0</v>
      </c>
      <c r="H357" s="56">
        <v>0</v>
      </c>
      <c r="I357" s="56">
        <f t="shared" si="46"/>
        <v>0</v>
      </c>
      <c r="J357" s="56">
        <f t="shared" si="47"/>
        <v>42080</v>
      </c>
      <c r="K357" s="57">
        <f t="shared" si="48"/>
        <v>1</v>
      </c>
      <c r="L357" s="57">
        <f t="shared" si="49"/>
        <v>-1</v>
      </c>
      <c r="M357" s="57">
        <f t="shared" si="50"/>
        <v>-1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189</v>
      </c>
      <c r="C358" s="51" t="s">
        <v>190</v>
      </c>
      <c r="D358" s="56">
        <v>0</v>
      </c>
      <c r="E358" s="56">
        <v>1141050</v>
      </c>
      <c r="F358" s="56">
        <v>0</v>
      </c>
      <c r="G358" s="56">
        <v>0</v>
      </c>
      <c r="H358" s="56">
        <v>0</v>
      </c>
      <c r="I358" s="56">
        <f t="shared" si="46"/>
        <v>0</v>
      </c>
      <c r="J358" s="56">
        <f t="shared" si="47"/>
        <v>1141050</v>
      </c>
      <c r="K358" s="57">
        <f t="shared" si="48"/>
        <v>1</v>
      </c>
      <c r="L358" s="57">
        <f t="shared" si="49"/>
        <v>-1</v>
      </c>
      <c r="M358" s="57">
        <f t="shared" si="50"/>
        <v>-1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205</v>
      </c>
      <c r="C359" s="51" t="s">
        <v>206</v>
      </c>
      <c r="D359" s="56">
        <v>26830578.710000001</v>
      </c>
      <c r="E359" s="56">
        <v>29656625.620000001</v>
      </c>
      <c r="F359" s="56">
        <v>512.25</v>
      </c>
      <c r="G359" s="56">
        <v>4111.8500000000004</v>
      </c>
      <c r="H359" s="56">
        <v>5510.05</v>
      </c>
      <c r="I359" s="56">
        <f t="shared" ref="I359:I392" si="66">SUM(G359:H359)</f>
        <v>9621.9000000000015</v>
      </c>
      <c r="J359" s="56">
        <f t="shared" ref="J359:J392" si="67">E359-I359</f>
        <v>29647003.720000003</v>
      </c>
      <c r="K359" s="57">
        <f t="shared" ref="K359:K392" si="68">IF(E359=0,"NA",J359/E359)</f>
        <v>0.99967555648025208</v>
      </c>
      <c r="L359" s="57">
        <f t="shared" ref="L359:L392" si="69">IF(E359=0,"NA",(  ( F359 - (E359/$L$6)) / (E359/$L$6)))</f>
        <v>-0.99998272729991056</v>
      </c>
      <c r="M359" s="57">
        <f t="shared" ref="M359:M392" si="70">IF(E359=0,"NA",(  ( G359 - ($M$6*(E359/12))) / ($M$6*(E359/12))))</f>
        <v>-0.99958405416185714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209</v>
      </c>
      <c r="C360" s="51" t="s">
        <v>210</v>
      </c>
      <c r="D360" s="56">
        <v>0</v>
      </c>
      <c r="E360" s="56">
        <v>75</v>
      </c>
      <c r="F360" s="56">
        <v>0</v>
      </c>
      <c r="G360" s="56">
        <v>0</v>
      </c>
      <c r="H360" s="56">
        <v>0</v>
      </c>
      <c r="I360" s="56">
        <f t="shared" si="66"/>
        <v>0</v>
      </c>
      <c r="J360" s="56">
        <f t="shared" si="67"/>
        <v>75</v>
      </c>
      <c r="K360" s="57">
        <f t="shared" si="68"/>
        <v>1</v>
      </c>
      <c r="L360" s="57">
        <f t="shared" si="69"/>
        <v>-1</v>
      </c>
      <c r="M360" s="57">
        <f t="shared" si="70"/>
        <v>-1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213</v>
      </c>
      <c r="C361" s="51" t="s">
        <v>214</v>
      </c>
      <c r="D361" s="56">
        <v>3054608.67</v>
      </c>
      <c r="E361" s="56">
        <v>3556514.8300000005</v>
      </c>
      <c r="F361" s="56">
        <v>0</v>
      </c>
      <c r="G361" s="56">
        <v>0</v>
      </c>
      <c r="H361" s="56">
        <v>0</v>
      </c>
      <c r="I361" s="56">
        <f t="shared" si="66"/>
        <v>0</v>
      </c>
      <c r="J361" s="56">
        <f t="shared" si="67"/>
        <v>3556514.8300000005</v>
      </c>
      <c r="K361" s="57">
        <f t="shared" si="68"/>
        <v>1</v>
      </c>
      <c r="L361" s="57">
        <f t="shared" si="69"/>
        <v>-1</v>
      </c>
      <c r="M361" s="57">
        <f t="shared" si="70"/>
        <v>-1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217</v>
      </c>
      <c r="C362" s="51" t="s">
        <v>218</v>
      </c>
      <c r="D362" s="56">
        <v>0</v>
      </c>
      <c r="E362" s="56">
        <v>1858781.05</v>
      </c>
      <c r="F362" s="56">
        <v>0</v>
      </c>
      <c r="G362" s="56">
        <v>0</v>
      </c>
      <c r="H362" s="56">
        <v>0</v>
      </c>
      <c r="I362" s="56">
        <f t="shared" si="66"/>
        <v>0</v>
      </c>
      <c r="J362" s="56">
        <f t="shared" si="67"/>
        <v>1858781.05</v>
      </c>
      <c r="K362" s="57">
        <f t="shared" si="68"/>
        <v>1</v>
      </c>
      <c r="L362" s="57">
        <f t="shared" si="69"/>
        <v>-1</v>
      </c>
      <c r="M362" s="57">
        <f t="shared" si="70"/>
        <v>-1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277</v>
      </c>
      <c r="C363" s="51" t="s">
        <v>278</v>
      </c>
      <c r="D363" s="56">
        <v>7204</v>
      </c>
      <c r="E363" s="56">
        <v>3124</v>
      </c>
      <c r="F363" s="56">
        <v>0</v>
      </c>
      <c r="G363" s="56">
        <v>0</v>
      </c>
      <c r="H363" s="56">
        <v>0</v>
      </c>
      <c r="I363" s="56">
        <f t="shared" si="66"/>
        <v>0</v>
      </c>
      <c r="J363" s="56">
        <f t="shared" si="67"/>
        <v>3124</v>
      </c>
      <c r="K363" s="57">
        <f t="shared" si="68"/>
        <v>1</v>
      </c>
      <c r="L363" s="57">
        <f t="shared" si="69"/>
        <v>-1</v>
      </c>
      <c r="M363" s="57">
        <f t="shared" si="70"/>
        <v>-1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227</v>
      </c>
      <c r="C364" s="51" t="s">
        <v>228</v>
      </c>
      <c r="D364" s="56">
        <v>37023</v>
      </c>
      <c r="E364" s="56">
        <v>58623</v>
      </c>
      <c r="F364" s="56">
        <v>0</v>
      </c>
      <c r="G364" s="56">
        <v>37023</v>
      </c>
      <c r="H364" s="56">
        <v>21600</v>
      </c>
      <c r="I364" s="56">
        <f t="shared" si="66"/>
        <v>58623</v>
      </c>
      <c r="J364" s="56">
        <f t="shared" si="67"/>
        <v>0</v>
      </c>
      <c r="K364" s="57">
        <f t="shared" si="68"/>
        <v>0</v>
      </c>
      <c r="L364" s="57">
        <f t="shared" si="69"/>
        <v>-1</v>
      </c>
      <c r="M364" s="57">
        <f t="shared" si="70"/>
        <v>0.89463179980553709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229</v>
      </c>
      <c r="C365" s="51" t="s">
        <v>230</v>
      </c>
      <c r="D365" s="56">
        <v>5000</v>
      </c>
      <c r="E365" s="56">
        <v>458994.2</v>
      </c>
      <c r="F365" s="56">
        <v>0</v>
      </c>
      <c r="G365" s="56">
        <v>0</v>
      </c>
      <c r="H365" s="56">
        <v>42863.199999999997</v>
      </c>
      <c r="I365" s="56">
        <f t="shared" si="66"/>
        <v>42863.199999999997</v>
      </c>
      <c r="J365" s="56">
        <f t="shared" si="67"/>
        <v>416131</v>
      </c>
      <c r="K365" s="57">
        <f t="shared" si="68"/>
        <v>0.90661494197530168</v>
      </c>
      <c r="L365" s="57">
        <f t="shared" si="69"/>
        <v>-1</v>
      </c>
      <c r="M365" s="57">
        <f t="shared" si="70"/>
        <v>-1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231</v>
      </c>
      <c r="C366" s="51" t="s">
        <v>232</v>
      </c>
      <c r="D366" s="56">
        <v>3777620.73</v>
      </c>
      <c r="E366" s="56">
        <v>27620.73</v>
      </c>
      <c r="F366" s="56">
        <v>0</v>
      </c>
      <c r="G366" s="56">
        <v>1503444.99</v>
      </c>
      <c r="H366" s="56">
        <v>0</v>
      </c>
      <c r="I366" s="56">
        <f t="shared" si="66"/>
        <v>1503444.99</v>
      </c>
      <c r="J366" s="56">
        <f t="shared" si="67"/>
        <v>-1475824.26</v>
      </c>
      <c r="K366" s="57">
        <f t="shared" si="68"/>
        <v>-53.431761579074845</v>
      </c>
      <c r="L366" s="57">
        <f t="shared" si="69"/>
        <v>-1</v>
      </c>
      <c r="M366" s="57">
        <f t="shared" si="70"/>
        <v>162.29528473722456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233</v>
      </c>
      <c r="C367" s="51" t="s">
        <v>234</v>
      </c>
      <c r="D367" s="56">
        <v>-55995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66"/>
        <v>0</v>
      </c>
      <c r="J367" s="56">
        <f t="shared" si="67"/>
        <v>0</v>
      </c>
      <c r="K367" s="57" t="str">
        <f t="shared" si="68"/>
        <v>NA</v>
      </c>
      <c r="L367" s="57" t="str">
        <f t="shared" si="69"/>
        <v>NA</v>
      </c>
      <c r="M367" s="57" t="str">
        <f t="shared" si="70"/>
        <v>NA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235</v>
      </c>
      <c r="C368" s="51" t="s">
        <v>236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66"/>
        <v>0</v>
      </c>
      <c r="J368" s="56">
        <f t="shared" si="67"/>
        <v>0</v>
      </c>
      <c r="K368" s="57" t="str">
        <f t="shared" si="68"/>
        <v>NA</v>
      </c>
      <c r="L368" s="57" t="str">
        <f t="shared" si="69"/>
        <v>NA</v>
      </c>
      <c r="M368" s="57" t="str">
        <f t="shared" si="70"/>
        <v>NA</v>
      </c>
      <c r="R368" s="53"/>
      <c r="S368" s="53"/>
      <c r="T368" s="53"/>
      <c r="U368" s="53"/>
      <c r="V368" s="53"/>
    </row>
    <row r="369" spans="1:22" s="51" customFormat="1" x14ac:dyDescent="0.2">
      <c r="A369" s="63" t="s">
        <v>419</v>
      </c>
      <c r="B369" s="63"/>
      <c r="C369" s="63"/>
      <c r="D369" s="64">
        <v>75326489.599999994</v>
      </c>
      <c r="E369" s="64">
        <v>63243666.800000004</v>
      </c>
      <c r="F369" s="64">
        <v>382033.38</v>
      </c>
      <c r="G369" s="64">
        <v>2966251</v>
      </c>
      <c r="H369" s="64">
        <v>78788.63</v>
      </c>
      <c r="I369" s="64">
        <f t="shared" si="66"/>
        <v>3045039.63</v>
      </c>
      <c r="J369" s="64">
        <f t="shared" si="67"/>
        <v>60198627.170000002</v>
      </c>
      <c r="K369" s="65">
        <f t="shared" si="68"/>
        <v>0.95185225993253131</v>
      </c>
      <c r="L369" s="65">
        <f t="shared" si="69"/>
        <v>-0.99395934171229927</v>
      </c>
      <c r="M369" s="65">
        <f t="shared" si="70"/>
        <v>-0.85929416413913562</v>
      </c>
      <c r="R369" s="53"/>
      <c r="S369" s="53"/>
      <c r="T369" s="53"/>
      <c r="U369" s="53"/>
      <c r="V369" s="53"/>
    </row>
    <row r="370" spans="1:22" s="51" customFormat="1" x14ac:dyDescent="0.2">
      <c r="A370" s="51" t="s">
        <v>420</v>
      </c>
      <c r="B370" s="51" t="s">
        <v>421</v>
      </c>
      <c r="C370" s="51" t="s">
        <v>422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66"/>
        <v>0</v>
      </c>
      <c r="J370" s="56">
        <f t="shared" si="67"/>
        <v>0</v>
      </c>
      <c r="K370" s="57" t="str">
        <f t="shared" si="68"/>
        <v>NA</v>
      </c>
      <c r="L370" s="57" t="str">
        <f t="shared" si="69"/>
        <v>NA</v>
      </c>
      <c r="M370" s="57" t="str">
        <f t="shared" si="70"/>
        <v>NA</v>
      </c>
      <c r="R370" s="53"/>
      <c r="S370" s="53"/>
      <c r="T370" s="53"/>
      <c r="U370" s="53"/>
      <c r="V370" s="53"/>
    </row>
    <row r="371" spans="1:22" s="51" customFormat="1" x14ac:dyDescent="0.2">
      <c r="A371" s="63" t="s">
        <v>423</v>
      </c>
      <c r="B371" s="63"/>
      <c r="C371" s="63"/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f t="shared" si="66"/>
        <v>0</v>
      </c>
      <c r="J371" s="64">
        <f t="shared" si="67"/>
        <v>0</v>
      </c>
      <c r="K371" s="65" t="str">
        <f t="shared" si="68"/>
        <v>NA</v>
      </c>
      <c r="L371" s="65" t="str">
        <f t="shared" si="69"/>
        <v>NA</v>
      </c>
      <c r="M371" s="65" t="str">
        <f t="shared" si="70"/>
        <v>NA</v>
      </c>
      <c r="R371" s="53"/>
      <c r="S371" s="53"/>
      <c r="T371" s="53"/>
      <c r="U371" s="53"/>
      <c r="V371" s="53"/>
    </row>
    <row r="372" spans="1:22" s="51" customFormat="1" x14ac:dyDescent="0.2">
      <c r="A372" s="51" t="s">
        <v>424</v>
      </c>
      <c r="B372" s="51" t="s">
        <v>113</v>
      </c>
      <c r="C372" s="51" t="s">
        <v>114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66"/>
        <v>0</v>
      </c>
      <c r="J372" s="56">
        <f t="shared" si="67"/>
        <v>0</v>
      </c>
      <c r="K372" s="57" t="str">
        <f t="shared" si="68"/>
        <v>NA</v>
      </c>
      <c r="L372" s="57" t="str">
        <f t="shared" si="69"/>
        <v>NA</v>
      </c>
      <c r="M372" s="57" t="str">
        <f t="shared" si="70"/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269</v>
      </c>
      <c r="C373" s="51" t="s">
        <v>270</v>
      </c>
      <c r="D373" s="56">
        <v>8000</v>
      </c>
      <c r="E373" s="56">
        <v>1422337.33</v>
      </c>
      <c r="F373" s="56">
        <v>267781.74</v>
      </c>
      <c r="G373" s="56">
        <v>460957.54</v>
      </c>
      <c r="H373" s="56">
        <v>0</v>
      </c>
      <c r="I373" s="56">
        <f t="shared" si="66"/>
        <v>460957.54</v>
      </c>
      <c r="J373" s="56">
        <f t="shared" si="67"/>
        <v>961379.79</v>
      </c>
      <c r="K373" s="57">
        <f t="shared" si="68"/>
        <v>0.67591545952042187</v>
      </c>
      <c r="L373" s="57">
        <f t="shared" si="69"/>
        <v>-0.81173120162711332</v>
      </c>
      <c r="M373" s="57">
        <f t="shared" si="70"/>
        <v>-2.7746378561265866E-2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339</v>
      </c>
      <c r="C374" s="51" t="s">
        <v>340</v>
      </c>
      <c r="D374" s="56">
        <v>0</v>
      </c>
      <c r="E374" s="56">
        <v>31000</v>
      </c>
      <c r="F374" s="56">
        <v>0</v>
      </c>
      <c r="G374" s="56">
        <v>0</v>
      </c>
      <c r="H374" s="56">
        <v>0</v>
      </c>
      <c r="I374" s="56">
        <f t="shared" si="66"/>
        <v>0</v>
      </c>
      <c r="J374" s="56">
        <f t="shared" si="67"/>
        <v>31000</v>
      </c>
      <c r="K374" s="57">
        <f t="shared" si="68"/>
        <v>1</v>
      </c>
      <c r="L374" s="57">
        <f t="shared" si="69"/>
        <v>-1</v>
      </c>
      <c r="M374" s="57">
        <f t="shared" si="70"/>
        <v>-1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335</v>
      </c>
      <c r="C375" s="51" t="s">
        <v>336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66"/>
        <v>0</v>
      </c>
      <c r="J375" s="56">
        <f t="shared" si="67"/>
        <v>0</v>
      </c>
      <c r="K375" s="57" t="str">
        <f t="shared" si="68"/>
        <v>NA</v>
      </c>
      <c r="L375" s="57" t="str">
        <f t="shared" si="69"/>
        <v>NA</v>
      </c>
      <c r="M375" s="57" t="str">
        <f t="shared" si="70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137</v>
      </c>
      <c r="C376" s="51" t="s">
        <v>138</v>
      </c>
      <c r="D376" s="56">
        <v>0</v>
      </c>
      <c r="E376" s="56">
        <v>5500</v>
      </c>
      <c r="F376" s="56">
        <v>0</v>
      </c>
      <c r="G376" s="56">
        <v>0</v>
      </c>
      <c r="H376" s="56">
        <v>0</v>
      </c>
      <c r="I376" s="56">
        <f t="shared" si="66"/>
        <v>0</v>
      </c>
      <c r="J376" s="56">
        <f t="shared" si="67"/>
        <v>5500</v>
      </c>
      <c r="K376" s="57">
        <f t="shared" si="68"/>
        <v>1</v>
      </c>
      <c r="L376" s="57">
        <f t="shared" si="69"/>
        <v>-1</v>
      </c>
      <c r="M376" s="57">
        <f t="shared" si="70"/>
        <v>-1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139</v>
      </c>
      <c r="C377" s="51" t="s">
        <v>140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66"/>
        <v>0</v>
      </c>
      <c r="J377" s="56">
        <f t="shared" si="67"/>
        <v>0</v>
      </c>
      <c r="K377" s="57" t="str">
        <f t="shared" si="68"/>
        <v>NA</v>
      </c>
      <c r="L377" s="57" t="str">
        <f t="shared" si="69"/>
        <v>NA</v>
      </c>
      <c r="M377" s="57" t="str">
        <f t="shared" si="7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141</v>
      </c>
      <c r="C378" s="51" t="s">
        <v>142</v>
      </c>
      <c r="D378" s="56">
        <v>1300000</v>
      </c>
      <c r="E378" s="56">
        <v>6963128.9000000004</v>
      </c>
      <c r="F378" s="56">
        <v>0</v>
      </c>
      <c r="G378" s="56">
        <v>0</v>
      </c>
      <c r="H378" s="56">
        <v>0</v>
      </c>
      <c r="I378" s="56">
        <f t="shared" si="66"/>
        <v>0</v>
      </c>
      <c r="J378" s="56">
        <f t="shared" si="67"/>
        <v>6963128.9000000004</v>
      </c>
      <c r="K378" s="57">
        <f t="shared" si="68"/>
        <v>1</v>
      </c>
      <c r="L378" s="57">
        <f t="shared" si="69"/>
        <v>-1</v>
      </c>
      <c r="M378" s="57">
        <f t="shared" si="70"/>
        <v>-1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147</v>
      </c>
      <c r="C379" s="51" t="s">
        <v>148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66"/>
        <v>0</v>
      </c>
      <c r="J379" s="56">
        <f t="shared" si="67"/>
        <v>0</v>
      </c>
      <c r="K379" s="57" t="str">
        <f t="shared" si="68"/>
        <v>NA</v>
      </c>
      <c r="L379" s="57" t="str">
        <f t="shared" si="69"/>
        <v>NA</v>
      </c>
      <c r="M379" s="57" t="str">
        <f t="shared" si="70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149</v>
      </c>
      <c r="C380" s="51" t="s">
        <v>150</v>
      </c>
      <c r="D380" s="56">
        <v>0</v>
      </c>
      <c r="E380" s="56">
        <v>1885</v>
      </c>
      <c r="F380" s="56">
        <v>0</v>
      </c>
      <c r="G380" s="56">
        <v>0</v>
      </c>
      <c r="H380" s="56">
        <v>0</v>
      </c>
      <c r="I380" s="56">
        <f t="shared" si="66"/>
        <v>0</v>
      </c>
      <c r="J380" s="56">
        <f t="shared" si="67"/>
        <v>1885</v>
      </c>
      <c r="K380" s="57">
        <f t="shared" si="68"/>
        <v>1</v>
      </c>
      <c r="L380" s="57">
        <f t="shared" si="69"/>
        <v>-1</v>
      </c>
      <c r="M380" s="57">
        <f t="shared" si="70"/>
        <v>-1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151</v>
      </c>
      <c r="C381" s="51" t="s">
        <v>152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66"/>
        <v>0</v>
      </c>
      <c r="J381" s="56">
        <f t="shared" si="67"/>
        <v>0</v>
      </c>
      <c r="K381" s="57" t="str">
        <f t="shared" si="68"/>
        <v>NA</v>
      </c>
      <c r="L381" s="57" t="str">
        <f t="shared" si="69"/>
        <v>NA</v>
      </c>
      <c r="M381" s="57" t="str">
        <f t="shared" si="70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167</v>
      </c>
      <c r="C382" s="51" t="s">
        <v>168</v>
      </c>
      <c r="D382" s="56">
        <v>34450</v>
      </c>
      <c r="E382" s="56">
        <v>463524.17</v>
      </c>
      <c r="F382" s="56">
        <v>0</v>
      </c>
      <c r="G382" s="56">
        <v>0</v>
      </c>
      <c r="H382" s="56">
        <v>0</v>
      </c>
      <c r="I382" s="56">
        <f t="shared" si="66"/>
        <v>0</v>
      </c>
      <c r="J382" s="56">
        <f t="shared" si="67"/>
        <v>463524.17</v>
      </c>
      <c r="K382" s="57">
        <f t="shared" si="68"/>
        <v>1</v>
      </c>
      <c r="L382" s="57">
        <f t="shared" si="69"/>
        <v>-1</v>
      </c>
      <c r="M382" s="57">
        <f t="shared" si="70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169</v>
      </c>
      <c r="C383" s="51" t="s">
        <v>170</v>
      </c>
      <c r="D383" s="56">
        <v>26102645</v>
      </c>
      <c r="E383" s="56">
        <v>566</v>
      </c>
      <c r="F383" s="56">
        <v>0</v>
      </c>
      <c r="G383" s="56">
        <v>0</v>
      </c>
      <c r="H383" s="56">
        <v>0</v>
      </c>
      <c r="I383" s="56">
        <f t="shared" si="66"/>
        <v>0</v>
      </c>
      <c r="J383" s="56">
        <f t="shared" si="67"/>
        <v>566</v>
      </c>
      <c r="K383" s="57">
        <f t="shared" si="68"/>
        <v>1</v>
      </c>
      <c r="L383" s="57">
        <f t="shared" si="69"/>
        <v>-1</v>
      </c>
      <c r="M383" s="57">
        <f t="shared" si="70"/>
        <v>-1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179</v>
      </c>
      <c r="C384" s="51" t="s">
        <v>180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66"/>
        <v>0</v>
      </c>
      <c r="J384" s="56">
        <f t="shared" si="67"/>
        <v>0</v>
      </c>
      <c r="K384" s="57" t="str">
        <f t="shared" si="68"/>
        <v>NA</v>
      </c>
      <c r="L384" s="57" t="str">
        <f t="shared" si="69"/>
        <v>NA</v>
      </c>
      <c r="M384" s="57" t="str">
        <f t="shared" si="70"/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259</v>
      </c>
      <c r="C385" s="51" t="s">
        <v>260</v>
      </c>
      <c r="D385" s="56">
        <v>0</v>
      </c>
      <c r="E385" s="56">
        <v>0</v>
      </c>
      <c r="F385" s="56">
        <v>412.72</v>
      </c>
      <c r="G385" s="56">
        <v>412.72</v>
      </c>
      <c r="H385" s="56">
        <v>0</v>
      </c>
      <c r="I385" s="56">
        <f t="shared" si="66"/>
        <v>412.72</v>
      </c>
      <c r="J385" s="56">
        <f t="shared" si="67"/>
        <v>-412.72</v>
      </c>
      <c r="K385" s="57" t="str">
        <f t="shared" si="68"/>
        <v>NA</v>
      </c>
      <c r="L385" s="57" t="str">
        <f t="shared" si="69"/>
        <v>NA</v>
      </c>
      <c r="M385" s="57" t="str">
        <f t="shared" si="70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261</v>
      </c>
      <c r="C386" s="51" t="s">
        <v>262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66"/>
        <v>0</v>
      </c>
      <c r="J386" s="56">
        <f t="shared" si="67"/>
        <v>0</v>
      </c>
      <c r="K386" s="57" t="str">
        <f t="shared" si="68"/>
        <v>NA</v>
      </c>
      <c r="L386" s="57" t="str">
        <f t="shared" si="69"/>
        <v>NA</v>
      </c>
      <c r="M386" s="57" t="str">
        <f t="shared" si="70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197</v>
      </c>
      <c r="C387" s="51" t="s">
        <v>198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66"/>
        <v>0</v>
      </c>
      <c r="J387" s="56">
        <f t="shared" si="67"/>
        <v>0</v>
      </c>
      <c r="K387" s="57" t="str">
        <f t="shared" si="68"/>
        <v>NA</v>
      </c>
      <c r="L387" s="57" t="str">
        <f t="shared" si="69"/>
        <v>NA</v>
      </c>
      <c r="M387" s="57" t="str">
        <f t="shared" si="70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203</v>
      </c>
      <c r="C388" s="51" t="s">
        <v>204</v>
      </c>
      <c r="D388" s="56">
        <v>0</v>
      </c>
      <c r="E388" s="56">
        <v>78804</v>
      </c>
      <c r="F388" s="56">
        <v>4920</v>
      </c>
      <c r="G388" s="56">
        <v>14760</v>
      </c>
      <c r="H388" s="56">
        <v>0</v>
      </c>
      <c r="I388" s="56">
        <f t="shared" si="66"/>
        <v>14760</v>
      </c>
      <c r="J388" s="56">
        <f t="shared" si="67"/>
        <v>64044</v>
      </c>
      <c r="K388" s="57">
        <f t="shared" si="68"/>
        <v>0.81269986295111918</v>
      </c>
      <c r="L388" s="57">
        <f t="shared" si="69"/>
        <v>-0.93756662098370636</v>
      </c>
      <c r="M388" s="57">
        <f t="shared" si="70"/>
        <v>-0.4380995888533577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205</v>
      </c>
      <c r="C389" s="51" t="s">
        <v>206</v>
      </c>
      <c r="D389" s="56">
        <v>0</v>
      </c>
      <c r="E389" s="56">
        <v>0</v>
      </c>
      <c r="F389" s="56">
        <v>13951.91</v>
      </c>
      <c r="G389" s="56">
        <v>18421.91</v>
      </c>
      <c r="H389" s="56">
        <v>0</v>
      </c>
      <c r="I389" s="56">
        <f t="shared" si="66"/>
        <v>18421.91</v>
      </c>
      <c r="J389" s="56">
        <f t="shared" si="67"/>
        <v>-18421.91</v>
      </c>
      <c r="K389" s="57" t="str">
        <f t="shared" si="68"/>
        <v>NA</v>
      </c>
      <c r="L389" s="57" t="str">
        <f t="shared" si="69"/>
        <v>NA</v>
      </c>
      <c r="M389" s="57" t="str">
        <f t="shared" si="70"/>
        <v>NA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213</v>
      </c>
      <c r="C390" s="51" t="s">
        <v>214</v>
      </c>
      <c r="D390" s="56">
        <v>0</v>
      </c>
      <c r="E390" s="56">
        <v>0</v>
      </c>
      <c r="F390" s="56">
        <v>24075</v>
      </c>
      <c r="G390" s="56">
        <v>71779.649999999994</v>
      </c>
      <c r="H390" s="56">
        <v>0</v>
      </c>
      <c r="I390" s="56">
        <f t="shared" si="66"/>
        <v>71779.649999999994</v>
      </c>
      <c r="J390" s="56">
        <f t="shared" si="67"/>
        <v>-71779.649999999994</v>
      </c>
      <c r="K390" s="57" t="str">
        <f t="shared" si="68"/>
        <v>NA</v>
      </c>
      <c r="L390" s="57" t="str">
        <f t="shared" si="69"/>
        <v>NA</v>
      </c>
      <c r="M390" s="57" t="str">
        <f t="shared" si="70"/>
        <v>NA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277</v>
      </c>
      <c r="C391" s="51" t="s">
        <v>278</v>
      </c>
      <c r="D391" s="56">
        <v>0</v>
      </c>
      <c r="E391" s="56">
        <v>712575.51</v>
      </c>
      <c r="F391" s="56">
        <v>262975.13</v>
      </c>
      <c r="G391" s="56">
        <v>345156.76</v>
      </c>
      <c r="H391" s="56">
        <v>0</v>
      </c>
      <c r="I391" s="56">
        <f t="shared" si="66"/>
        <v>345156.76</v>
      </c>
      <c r="J391" s="56">
        <f t="shared" si="67"/>
        <v>367418.75</v>
      </c>
      <c r="K391" s="57">
        <f t="shared" si="68"/>
        <v>0.51562079364753921</v>
      </c>
      <c r="L391" s="57">
        <f t="shared" si="69"/>
        <v>-0.63095120964794316</v>
      </c>
      <c r="M391" s="57">
        <f t="shared" si="70"/>
        <v>0.45313761905738237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231</v>
      </c>
      <c r="C392" s="51" t="s">
        <v>232</v>
      </c>
      <c r="D392" s="56">
        <v>0</v>
      </c>
      <c r="E392" s="56">
        <v>17111927.649999999</v>
      </c>
      <c r="F392" s="56">
        <v>0</v>
      </c>
      <c r="G392" s="56">
        <v>0</v>
      </c>
      <c r="H392" s="56">
        <v>0</v>
      </c>
      <c r="I392" s="56">
        <f t="shared" si="66"/>
        <v>0</v>
      </c>
      <c r="J392" s="56">
        <f t="shared" si="67"/>
        <v>17111927.649999999</v>
      </c>
      <c r="K392" s="57">
        <f t="shared" si="68"/>
        <v>1</v>
      </c>
      <c r="L392" s="57">
        <f t="shared" si="69"/>
        <v>-1</v>
      </c>
      <c r="M392" s="57">
        <f t="shared" si="70"/>
        <v>-1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427</v>
      </c>
      <c r="C393" s="51" t="s">
        <v>428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ref="I393:I514" si="71">SUM(G393:H393)</f>
        <v>0</v>
      </c>
      <c r="J393" s="56">
        <f t="shared" ref="J393:J514" si="72">E393-I393</f>
        <v>0</v>
      </c>
      <c r="K393" s="57" t="str">
        <f t="shared" ref="K393:K514" si="73">IF(E393=0,"NA",J393/E393)</f>
        <v>NA</v>
      </c>
      <c r="L393" s="57" t="str">
        <f t="shared" ref="L393:L514" si="74">IF(E393=0,"NA",(  ( F393 - (E393/$L$6)) / (E393/$L$6)))</f>
        <v>NA</v>
      </c>
      <c r="M393" s="57" t="str">
        <f t="shared" ref="M393:M514" si="75">IF(E393=0,"NA",(  ( G393 - ($M$6*(E393/12))) / ($M$6*(E393/12))))</f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488</v>
      </c>
      <c r="C394" s="51" t="s">
        <v>489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71"/>
        <v>0</v>
      </c>
      <c r="J394" s="56">
        <f t="shared" si="72"/>
        <v>0</v>
      </c>
      <c r="K394" s="57" t="str">
        <f t="shared" si="73"/>
        <v>NA</v>
      </c>
      <c r="L394" s="57" t="str">
        <f t="shared" si="74"/>
        <v>NA</v>
      </c>
      <c r="M394" s="57" t="str">
        <f t="shared" si="75"/>
        <v>NA</v>
      </c>
      <c r="R394" s="53"/>
      <c r="S394" s="53"/>
      <c r="T394" s="53"/>
      <c r="U394" s="53"/>
      <c r="V394" s="53"/>
    </row>
    <row r="395" spans="1:22" s="51" customFormat="1" x14ac:dyDescent="0.2">
      <c r="A395" s="63" t="s">
        <v>429</v>
      </c>
      <c r="B395" s="63"/>
      <c r="C395" s="63"/>
      <c r="D395" s="64">
        <v>27445095</v>
      </c>
      <c r="E395" s="64">
        <v>26791248.559999999</v>
      </c>
      <c r="F395" s="64">
        <v>574116.5</v>
      </c>
      <c r="G395" s="64">
        <v>911488.58</v>
      </c>
      <c r="H395" s="64">
        <v>0</v>
      </c>
      <c r="I395" s="64">
        <f t="shared" si="71"/>
        <v>911488.58</v>
      </c>
      <c r="J395" s="64">
        <f t="shared" si="72"/>
        <v>25879759.98</v>
      </c>
      <c r="K395" s="65">
        <f t="shared" si="73"/>
        <v>0.96597812237236025</v>
      </c>
      <c r="L395" s="65">
        <f t="shared" si="74"/>
        <v>-0.97857074489401852</v>
      </c>
      <c r="M395" s="65">
        <f t="shared" si="75"/>
        <v>-0.89793436711708075</v>
      </c>
      <c r="R395" s="53"/>
      <c r="S395" s="53"/>
      <c r="T395" s="53"/>
      <c r="U395" s="53"/>
      <c r="V395" s="53"/>
    </row>
    <row r="396" spans="1:22" s="51" customFormat="1" x14ac:dyDescent="0.2">
      <c r="A396" s="51" t="s">
        <v>430</v>
      </c>
      <c r="B396" s="51" t="s">
        <v>110</v>
      </c>
      <c r="C396" s="51" t="s">
        <v>109</v>
      </c>
      <c r="D396" s="56">
        <v>0</v>
      </c>
      <c r="E396" s="56">
        <v>4250</v>
      </c>
      <c r="F396" s="56">
        <v>0</v>
      </c>
      <c r="G396" s="56">
        <v>0</v>
      </c>
      <c r="H396" s="56">
        <v>0</v>
      </c>
      <c r="I396" s="56">
        <f t="shared" si="71"/>
        <v>0</v>
      </c>
      <c r="J396" s="56">
        <f t="shared" si="72"/>
        <v>4250</v>
      </c>
      <c r="K396" s="57">
        <f t="shared" si="73"/>
        <v>1</v>
      </c>
      <c r="L396" s="57">
        <f t="shared" si="74"/>
        <v>-1</v>
      </c>
      <c r="M396" s="57">
        <f t="shared" si="75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113</v>
      </c>
      <c r="C397" s="51" t="s">
        <v>114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71"/>
        <v>0</v>
      </c>
      <c r="J397" s="56">
        <f t="shared" si="72"/>
        <v>0</v>
      </c>
      <c r="K397" s="57" t="str">
        <f t="shared" si="73"/>
        <v>NA</v>
      </c>
      <c r="L397" s="57" t="str">
        <f t="shared" si="74"/>
        <v>NA</v>
      </c>
      <c r="M397" s="57" t="str">
        <f t="shared" si="75"/>
        <v>NA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267</v>
      </c>
      <c r="C398" s="51" t="s">
        <v>268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71"/>
        <v>0</v>
      </c>
      <c r="J398" s="56">
        <f t="shared" si="72"/>
        <v>0</v>
      </c>
      <c r="K398" s="57" t="str">
        <f t="shared" si="73"/>
        <v>NA</v>
      </c>
      <c r="L398" s="57" t="str">
        <f t="shared" si="74"/>
        <v>NA</v>
      </c>
      <c r="M398" s="57" t="str">
        <f t="shared" si="75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123</v>
      </c>
      <c r="C399" s="51" t="s">
        <v>124</v>
      </c>
      <c r="D399" s="56">
        <v>0</v>
      </c>
      <c r="E399" s="56">
        <v>5750</v>
      </c>
      <c r="F399" s="56">
        <v>0</v>
      </c>
      <c r="G399" s="56">
        <v>0</v>
      </c>
      <c r="H399" s="56">
        <v>0</v>
      </c>
      <c r="I399" s="56">
        <f t="shared" si="71"/>
        <v>0</v>
      </c>
      <c r="J399" s="56">
        <f t="shared" si="72"/>
        <v>5750</v>
      </c>
      <c r="K399" s="57">
        <f t="shared" si="73"/>
        <v>1</v>
      </c>
      <c r="L399" s="57">
        <f t="shared" si="74"/>
        <v>-1</v>
      </c>
      <c r="M399" s="57">
        <f t="shared" si="75"/>
        <v>-1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431</v>
      </c>
      <c r="C400" s="51" t="s">
        <v>432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71"/>
        <v>0</v>
      </c>
      <c r="J400" s="56">
        <f t="shared" si="72"/>
        <v>0</v>
      </c>
      <c r="K400" s="57" t="str">
        <f t="shared" si="73"/>
        <v>NA</v>
      </c>
      <c r="L400" s="57" t="str">
        <f t="shared" si="74"/>
        <v>NA</v>
      </c>
      <c r="M400" s="57" t="str">
        <f t="shared" si="75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137</v>
      </c>
      <c r="C401" s="51" t="s">
        <v>138</v>
      </c>
      <c r="D401" s="56">
        <v>0</v>
      </c>
      <c r="E401" s="56">
        <v>78460</v>
      </c>
      <c r="F401" s="56">
        <v>0</v>
      </c>
      <c r="G401" s="56">
        <v>0</v>
      </c>
      <c r="H401" s="56">
        <v>0</v>
      </c>
      <c r="I401" s="56">
        <f t="shared" si="71"/>
        <v>0</v>
      </c>
      <c r="J401" s="56">
        <f t="shared" si="72"/>
        <v>78460</v>
      </c>
      <c r="K401" s="57">
        <f t="shared" si="73"/>
        <v>1</v>
      </c>
      <c r="L401" s="57">
        <f t="shared" si="74"/>
        <v>-1</v>
      </c>
      <c r="M401" s="57">
        <f t="shared" si="75"/>
        <v>-1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139</v>
      </c>
      <c r="C402" s="51" t="s">
        <v>140</v>
      </c>
      <c r="D402" s="56">
        <v>0</v>
      </c>
      <c r="E402" s="56">
        <v>956189.58</v>
      </c>
      <c r="F402" s="56">
        <v>59002.829999999994</v>
      </c>
      <c r="G402" s="56">
        <v>423236.95999999996</v>
      </c>
      <c r="H402" s="56">
        <v>0</v>
      </c>
      <c r="I402" s="56">
        <f t="shared" si="71"/>
        <v>423236.95999999996</v>
      </c>
      <c r="J402" s="56">
        <f t="shared" si="72"/>
        <v>532952.62</v>
      </c>
      <c r="K402" s="57">
        <f t="shared" si="73"/>
        <v>0.55737129032508392</v>
      </c>
      <c r="L402" s="57">
        <f t="shared" si="74"/>
        <v>-0.93829379525344758</v>
      </c>
      <c r="M402" s="57">
        <f t="shared" si="75"/>
        <v>0.32788612902474834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141</v>
      </c>
      <c r="C403" s="51" t="s">
        <v>142</v>
      </c>
      <c r="D403" s="56">
        <v>42239798.5</v>
      </c>
      <c r="E403" s="56">
        <v>2092560.23</v>
      </c>
      <c r="F403" s="56">
        <v>0</v>
      </c>
      <c r="G403" s="56">
        <v>2500</v>
      </c>
      <c r="H403" s="56">
        <v>0</v>
      </c>
      <c r="I403" s="56">
        <f t="shared" si="71"/>
        <v>2500</v>
      </c>
      <c r="J403" s="56">
        <f t="shared" si="72"/>
        <v>2090060.23</v>
      </c>
      <c r="K403" s="57">
        <f t="shared" si="73"/>
        <v>0.99880529125797257</v>
      </c>
      <c r="L403" s="57">
        <f t="shared" si="74"/>
        <v>-1</v>
      </c>
      <c r="M403" s="57">
        <f t="shared" si="75"/>
        <v>-0.9964158737739176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143</v>
      </c>
      <c r="C404" s="51" t="s">
        <v>144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71"/>
        <v>0</v>
      </c>
      <c r="J404" s="56">
        <f t="shared" si="72"/>
        <v>0</v>
      </c>
      <c r="K404" s="57" t="str">
        <f t="shared" si="73"/>
        <v>NA</v>
      </c>
      <c r="L404" s="57" t="str">
        <f t="shared" si="74"/>
        <v>NA</v>
      </c>
      <c r="M404" s="57" t="str">
        <f t="shared" si="75"/>
        <v>NA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147</v>
      </c>
      <c r="C405" s="51" t="s">
        <v>148</v>
      </c>
      <c r="D405" s="56">
        <v>0</v>
      </c>
      <c r="E405" s="56">
        <v>155532</v>
      </c>
      <c r="F405" s="56">
        <v>14378.75</v>
      </c>
      <c r="G405" s="56">
        <v>60203.75</v>
      </c>
      <c r="H405" s="56">
        <v>0</v>
      </c>
      <c r="I405" s="56">
        <f t="shared" si="71"/>
        <v>60203.75</v>
      </c>
      <c r="J405" s="56">
        <f t="shared" si="72"/>
        <v>95328.25</v>
      </c>
      <c r="K405" s="57">
        <f t="shared" si="73"/>
        <v>0.61291727747344593</v>
      </c>
      <c r="L405" s="57">
        <f t="shared" si="74"/>
        <v>-0.90755117917856132</v>
      </c>
      <c r="M405" s="57">
        <f t="shared" si="75"/>
        <v>0.16124816757966207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149</v>
      </c>
      <c r="C406" s="51" t="s">
        <v>150</v>
      </c>
      <c r="D406" s="56">
        <v>0</v>
      </c>
      <c r="E406" s="56">
        <v>13817.61</v>
      </c>
      <c r="F406" s="56">
        <v>812.54000000000008</v>
      </c>
      <c r="G406" s="56">
        <v>5953.0099999999993</v>
      </c>
      <c r="H406" s="56">
        <v>0</v>
      </c>
      <c r="I406" s="56">
        <f t="shared" si="71"/>
        <v>5953.0099999999993</v>
      </c>
      <c r="J406" s="56">
        <f t="shared" si="72"/>
        <v>7864.6000000000013</v>
      </c>
      <c r="K406" s="57">
        <f t="shared" si="73"/>
        <v>0.56917223745640533</v>
      </c>
      <c r="L406" s="57">
        <f t="shared" si="74"/>
        <v>-0.9411953297277893</v>
      </c>
      <c r="M406" s="57">
        <f t="shared" si="75"/>
        <v>0.29248328763078407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151</v>
      </c>
      <c r="C407" s="51" t="s">
        <v>152</v>
      </c>
      <c r="D407" s="56">
        <v>0</v>
      </c>
      <c r="E407" s="56">
        <v>200412.38</v>
      </c>
      <c r="F407" s="56">
        <v>12260.789999999999</v>
      </c>
      <c r="G407" s="56">
        <v>83751.100000000006</v>
      </c>
      <c r="H407" s="56">
        <v>0</v>
      </c>
      <c r="I407" s="56">
        <f t="shared" si="71"/>
        <v>83751.100000000006</v>
      </c>
      <c r="J407" s="56">
        <f t="shared" si="72"/>
        <v>116661.28</v>
      </c>
      <c r="K407" s="57">
        <f t="shared" si="73"/>
        <v>0.58210615531834908</v>
      </c>
      <c r="L407" s="57">
        <f t="shared" si="74"/>
        <v>-0.93882219252124044</v>
      </c>
      <c r="M407" s="57">
        <f t="shared" si="75"/>
        <v>0.25368153404495286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167</v>
      </c>
      <c r="C408" s="51" t="s">
        <v>168</v>
      </c>
      <c r="D408" s="56">
        <v>0</v>
      </c>
      <c r="E408" s="56">
        <v>69546.109999999986</v>
      </c>
      <c r="F408" s="56">
        <v>688.77</v>
      </c>
      <c r="G408" s="56">
        <v>5464.66</v>
      </c>
      <c r="H408" s="56">
        <v>0</v>
      </c>
      <c r="I408" s="56">
        <f t="shared" si="71"/>
        <v>5464.66</v>
      </c>
      <c r="J408" s="56">
        <f t="shared" si="72"/>
        <v>64081.449999999983</v>
      </c>
      <c r="K408" s="57">
        <f t="shared" si="73"/>
        <v>0.92142393010910306</v>
      </c>
      <c r="L408" s="57">
        <f t="shared" si="74"/>
        <v>-0.99009621098865197</v>
      </c>
      <c r="M408" s="57">
        <f t="shared" si="75"/>
        <v>-0.76427179032730941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169</v>
      </c>
      <c r="C409" s="51" t="s">
        <v>170</v>
      </c>
      <c r="D409" s="56">
        <v>26205600.219999999</v>
      </c>
      <c r="E409" s="56">
        <v>3519850.32</v>
      </c>
      <c r="F409" s="56">
        <v>81250</v>
      </c>
      <c r="G409" s="56">
        <v>109983.33</v>
      </c>
      <c r="H409" s="56">
        <v>27433.360000000001</v>
      </c>
      <c r="I409" s="56">
        <f t="shared" si="71"/>
        <v>137416.69</v>
      </c>
      <c r="J409" s="56">
        <f t="shared" si="72"/>
        <v>3382433.63</v>
      </c>
      <c r="K409" s="57">
        <f t="shared" si="73"/>
        <v>0.96095950750542147</v>
      </c>
      <c r="L409" s="57">
        <f t="shared" si="74"/>
        <v>-0.97691663206860457</v>
      </c>
      <c r="M409" s="57">
        <f t="shared" si="75"/>
        <v>-0.90626022131531991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257</v>
      </c>
      <c r="C410" s="51" t="s">
        <v>258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71"/>
        <v>0</v>
      </c>
      <c r="J410" s="56">
        <f t="shared" si="72"/>
        <v>0</v>
      </c>
      <c r="K410" s="57" t="str">
        <f t="shared" si="73"/>
        <v>NA</v>
      </c>
      <c r="L410" s="57" t="str">
        <f t="shared" si="74"/>
        <v>NA</v>
      </c>
      <c r="M410" s="57" t="str">
        <f t="shared" si="75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187</v>
      </c>
      <c r="C411" s="51" t="s">
        <v>188</v>
      </c>
      <c r="D411" s="56">
        <v>0</v>
      </c>
      <c r="E411" s="56">
        <v>28350</v>
      </c>
      <c r="F411" s="56">
        <v>0</v>
      </c>
      <c r="G411" s="56">
        <v>0</v>
      </c>
      <c r="H411" s="56">
        <v>0</v>
      </c>
      <c r="I411" s="56">
        <f t="shared" si="71"/>
        <v>0</v>
      </c>
      <c r="J411" s="56">
        <f t="shared" si="72"/>
        <v>28350</v>
      </c>
      <c r="K411" s="57">
        <f t="shared" si="73"/>
        <v>1</v>
      </c>
      <c r="L411" s="57">
        <f t="shared" si="74"/>
        <v>-1</v>
      </c>
      <c r="M411" s="57">
        <f t="shared" si="75"/>
        <v>-1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189</v>
      </c>
      <c r="C412" s="51" t="s">
        <v>190</v>
      </c>
      <c r="D412" s="56">
        <v>118200</v>
      </c>
      <c r="E412" s="56">
        <v>122400</v>
      </c>
      <c r="F412" s="56">
        <v>0</v>
      </c>
      <c r="G412" s="56">
        <v>0</v>
      </c>
      <c r="H412" s="56">
        <v>0</v>
      </c>
      <c r="I412" s="56">
        <f t="shared" si="71"/>
        <v>0</v>
      </c>
      <c r="J412" s="56">
        <f t="shared" si="72"/>
        <v>122400</v>
      </c>
      <c r="K412" s="57">
        <f t="shared" si="73"/>
        <v>1</v>
      </c>
      <c r="L412" s="57">
        <f t="shared" si="74"/>
        <v>-1</v>
      </c>
      <c r="M412" s="57">
        <f t="shared" si="75"/>
        <v>-1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197</v>
      </c>
      <c r="C413" s="51" t="s">
        <v>198</v>
      </c>
      <c r="D413" s="56">
        <v>0</v>
      </c>
      <c r="E413" s="56">
        <v>87500</v>
      </c>
      <c r="F413" s="56">
        <v>127.64</v>
      </c>
      <c r="G413" s="56">
        <v>1238.18</v>
      </c>
      <c r="H413" s="56">
        <v>0</v>
      </c>
      <c r="I413" s="56">
        <f t="shared" si="71"/>
        <v>1238.18</v>
      </c>
      <c r="J413" s="56">
        <f t="shared" si="72"/>
        <v>86261.82</v>
      </c>
      <c r="K413" s="57">
        <f t="shared" si="73"/>
        <v>0.98584937142857154</v>
      </c>
      <c r="L413" s="57">
        <f t="shared" si="74"/>
        <v>-0.99854125714285713</v>
      </c>
      <c r="M413" s="57">
        <f t="shared" si="75"/>
        <v>-0.95754811428571429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205</v>
      </c>
      <c r="C414" s="51" t="s">
        <v>206</v>
      </c>
      <c r="D414" s="56">
        <v>6501.01</v>
      </c>
      <c r="E414" s="56">
        <v>133544.60999999999</v>
      </c>
      <c r="F414" s="56">
        <v>60.59</v>
      </c>
      <c r="G414" s="56">
        <v>18817.810000000001</v>
      </c>
      <c r="H414" s="56">
        <v>7608.45</v>
      </c>
      <c r="I414" s="56">
        <f t="shared" si="71"/>
        <v>26426.260000000002</v>
      </c>
      <c r="J414" s="56">
        <f t="shared" si="72"/>
        <v>107118.34999999998</v>
      </c>
      <c r="K414" s="57">
        <f t="shared" si="73"/>
        <v>0.80211661107101206</v>
      </c>
      <c r="L414" s="57">
        <f t="shared" si="74"/>
        <v>-0.99954629393129379</v>
      </c>
      <c r="M414" s="57">
        <f t="shared" si="75"/>
        <v>-0.57726912377818906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209</v>
      </c>
      <c r="C415" s="51" t="s">
        <v>210</v>
      </c>
      <c r="D415" s="56">
        <v>0</v>
      </c>
      <c r="E415" s="56">
        <v>7100</v>
      </c>
      <c r="F415" s="56">
        <v>0</v>
      </c>
      <c r="G415" s="56">
        <v>508.99</v>
      </c>
      <c r="H415" s="56">
        <v>509.97</v>
      </c>
      <c r="I415" s="56">
        <f t="shared" si="71"/>
        <v>1018.96</v>
      </c>
      <c r="J415" s="56">
        <f t="shared" si="72"/>
        <v>6081.04</v>
      </c>
      <c r="K415" s="57">
        <f t="shared" si="73"/>
        <v>0.85648450704225354</v>
      </c>
      <c r="L415" s="57">
        <f t="shared" si="74"/>
        <v>-1</v>
      </c>
      <c r="M415" s="57">
        <f t="shared" si="75"/>
        <v>-0.78493380281690139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213</v>
      </c>
      <c r="C416" s="51" t="s">
        <v>214</v>
      </c>
      <c r="D416" s="56">
        <v>45000</v>
      </c>
      <c r="E416" s="56">
        <v>89797.65</v>
      </c>
      <c r="F416" s="56">
        <v>2543.6999999999998</v>
      </c>
      <c r="G416" s="56">
        <v>3402.66</v>
      </c>
      <c r="H416" s="56">
        <v>5127.74</v>
      </c>
      <c r="I416" s="56">
        <f t="shared" si="71"/>
        <v>8530.4</v>
      </c>
      <c r="J416" s="56">
        <f t="shared" si="72"/>
        <v>81267.25</v>
      </c>
      <c r="K416" s="57">
        <f t="shared" si="73"/>
        <v>0.90500419554409284</v>
      </c>
      <c r="L416" s="57">
        <f t="shared" si="74"/>
        <v>-0.97167297807904773</v>
      </c>
      <c r="M416" s="57">
        <f t="shared" si="75"/>
        <v>-0.88632241489615815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217</v>
      </c>
      <c r="C417" s="51" t="s">
        <v>218</v>
      </c>
      <c r="D417" s="56">
        <v>0</v>
      </c>
      <c r="E417" s="56">
        <v>139470</v>
      </c>
      <c r="F417" s="56">
        <v>0</v>
      </c>
      <c r="G417" s="56">
        <v>0</v>
      </c>
      <c r="H417" s="56">
        <v>0</v>
      </c>
      <c r="I417" s="56">
        <f t="shared" si="71"/>
        <v>0</v>
      </c>
      <c r="J417" s="56">
        <f t="shared" si="72"/>
        <v>139470</v>
      </c>
      <c r="K417" s="57">
        <f t="shared" si="73"/>
        <v>1</v>
      </c>
      <c r="L417" s="57">
        <f t="shared" si="74"/>
        <v>-1</v>
      </c>
      <c r="M417" s="57">
        <f t="shared" si="75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231</v>
      </c>
      <c r="C418" s="51" t="s">
        <v>232</v>
      </c>
      <c r="D418" s="56">
        <v>0</v>
      </c>
      <c r="E418" s="56">
        <v>50000</v>
      </c>
      <c r="F418" s="56">
        <v>0</v>
      </c>
      <c r="G418" s="56">
        <v>0</v>
      </c>
      <c r="H418" s="56">
        <v>0</v>
      </c>
      <c r="I418" s="56">
        <f t="shared" si="71"/>
        <v>0</v>
      </c>
      <c r="J418" s="56">
        <f t="shared" si="72"/>
        <v>50000</v>
      </c>
      <c r="K418" s="57">
        <f t="shared" si="73"/>
        <v>1</v>
      </c>
      <c r="L418" s="57">
        <f t="shared" si="74"/>
        <v>-1</v>
      </c>
      <c r="M418" s="57">
        <f t="shared" si="75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233</v>
      </c>
      <c r="C419" s="51" t="s">
        <v>234</v>
      </c>
      <c r="D419" s="56">
        <v>11566415</v>
      </c>
      <c r="E419" s="56">
        <v>-81.39</v>
      </c>
      <c r="F419" s="56">
        <v>0</v>
      </c>
      <c r="G419" s="56">
        <v>0</v>
      </c>
      <c r="H419" s="56">
        <v>0</v>
      </c>
      <c r="I419" s="56">
        <f t="shared" si="71"/>
        <v>0</v>
      </c>
      <c r="J419" s="56">
        <f t="shared" si="72"/>
        <v>-81.39</v>
      </c>
      <c r="K419" s="57">
        <f t="shared" si="73"/>
        <v>1</v>
      </c>
      <c r="L419" s="57">
        <f t="shared" si="74"/>
        <v>-1</v>
      </c>
      <c r="M419" s="57">
        <f t="shared" si="75"/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235</v>
      </c>
      <c r="C420" s="51" t="s">
        <v>236</v>
      </c>
      <c r="D420" s="56">
        <v>0</v>
      </c>
      <c r="E420" s="56">
        <v>34490</v>
      </c>
      <c r="F420" s="56">
        <v>0</v>
      </c>
      <c r="G420" s="56">
        <v>0</v>
      </c>
      <c r="H420" s="56">
        <v>0</v>
      </c>
      <c r="I420" s="56">
        <f t="shared" si="71"/>
        <v>0</v>
      </c>
      <c r="J420" s="56">
        <f t="shared" si="72"/>
        <v>34490</v>
      </c>
      <c r="K420" s="57">
        <f t="shared" si="73"/>
        <v>1</v>
      </c>
      <c r="L420" s="57">
        <f t="shared" si="74"/>
        <v>-1</v>
      </c>
      <c r="M420" s="57">
        <f t="shared" si="75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237</v>
      </c>
      <c r="C421" s="51" t="s">
        <v>238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71"/>
        <v>0</v>
      </c>
      <c r="J421" s="56">
        <f t="shared" si="72"/>
        <v>0</v>
      </c>
      <c r="K421" s="57" t="str">
        <f t="shared" si="73"/>
        <v>NA</v>
      </c>
      <c r="L421" s="57" t="str">
        <f t="shared" si="74"/>
        <v>NA</v>
      </c>
      <c r="M421" s="57" t="str">
        <f t="shared" si="75"/>
        <v>NA</v>
      </c>
      <c r="R421" s="53"/>
      <c r="S421" s="53"/>
      <c r="T421" s="53"/>
      <c r="U421" s="53"/>
      <c r="V421" s="53"/>
    </row>
    <row r="422" spans="1:22" s="51" customFormat="1" x14ac:dyDescent="0.2">
      <c r="A422" s="63" t="s">
        <v>433</v>
      </c>
      <c r="B422" s="63"/>
      <c r="C422" s="63"/>
      <c r="D422" s="64">
        <v>80181514.730000004</v>
      </c>
      <c r="E422" s="64">
        <v>7788939.1000000006</v>
      </c>
      <c r="F422" s="64">
        <v>171125.61000000002</v>
      </c>
      <c r="G422" s="64">
        <v>715060.45000000007</v>
      </c>
      <c r="H422" s="64">
        <v>40679.519999999997</v>
      </c>
      <c r="I422" s="64">
        <f t="shared" si="71"/>
        <v>755739.97000000009</v>
      </c>
      <c r="J422" s="64">
        <f t="shared" si="72"/>
        <v>7033199.1300000008</v>
      </c>
      <c r="K422" s="65">
        <f t="shared" si="73"/>
        <v>0.90297266928175113</v>
      </c>
      <c r="L422" s="65">
        <f t="shared" si="74"/>
        <v>-0.97802966388580437</v>
      </c>
      <c r="M422" s="65">
        <f t="shared" si="75"/>
        <v>-0.72458619557058801</v>
      </c>
      <c r="R422" s="53"/>
      <c r="S422" s="53"/>
      <c r="T422" s="53"/>
      <c r="U422" s="53"/>
      <c r="V422" s="53"/>
    </row>
    <row r="423" spans="1:22" s="51" customFormat="1" x14ac:dyDescent="0.2">
      <c r="A423" s="51" t="s">
        <v>434</v>
      </c>
      <c r="B423" s="51" t="s">
        <v>113</v>
      </c>
      <c r="C423" s="51" t="s">
        <v>114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71"/>
        <v>0</v>
      </c>
      <c r="J423" s="56">
        <f t="shared" si="72"/>
        <v>0</v>
      </c>
      <c r="K423" s="57" t="str">
        <f t="shared" si="73"/>
        <v>NA</v>
      </c>
      <c r="L423" s="57" t="str">
        <f t="shared" si="74"/>
        <v>NA</v>
      </c>
      <c r="M423" s="57" t="str">
        <f t="shared" si="75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121</v>
      </c>
      <c r="C424" s="51" t="s">
        <v>122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71"/>
        <v>0</v>
      </c>
      <c r="J424" s="56">
        <f t="shared" si="72"/>
        <v>0</v>
      </c>
      <c r="K424" s="57" t="str">
        <f t="shared" si="73"/>
        <v>NA</v>
      </c>
      <c r="L424" s="57" t="str">
        <f t="shared" si="74"/>
        <v>NA</v>
      </c>
      <c r="M424" s="57" t="str">
        <f t="shared" si="75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247</v>
      </c>
      <c r="C425" s="51" t="s">
        <v>248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71"/>
        <v>0</v>
      </c>
      <c r="J425" s="56">
        <f t="shared" si="72"/>
        <v>0</v>
      </c>
      <c r="K425" s="57" t="str">
        <f t="shared" si="73"/>
        <v>NA</v>
      </c>
      <c r="L425" s="57" t="str">
        <f t="shared" si="74"/>
        <v>NA</v>
      </c>
      <c r="M425" s="57" t="str">
        <f t="shared" si="7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249</v>
      </c>
      <c r="C426" s="51" t="s">
        <v>250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71"/>
        <v>0</v>
      </c>
      <c r="J426" s="56">
        <f t="shared" si="72"/>
        <v>0</v>
      </c>
      <c r="K426" s="57" t="str">
        <f t="shared" si="73"/>
        <v>NA</v>
      </c>
      <c r="L426" s="57" t="str">
        <f t="shared" si="74"/>
        <v>NA</v>
      </c>
      <c r="M426" s="57" t="str">
        <f t="shared" si="75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137</v>
      </c>
      <c r="C427" s="51" t="s">
        <v>138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71"/>
        <v>0</v>
      </c>
      <c r="J427" s="56">
        <f t="shared" si="72"/>
        <v>0</v>
      </c>
      <c r="K427" s="57" t="str">
        <f t="shared" si="73"/>
        <v>NA</v>
      </c>
      <c r="L427" s="57" t="str">
        <f t="shared" si="74"/>
        <v>NA</v>
      </c>
      <c r="M427" s="57" t="str">
        <f t="shared" si="75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139</v>
      </c>
      <c r="C428" s="51" t="s">
        <v>140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71"/>
        <v>0</v>
      </c>
      <c r="J428" s="56">
        <f t="shared" si="72"/>
        <v>0</v>
      </c>
      <c r="K428" s="57" t="str">
        <f t="shared" si="73"/>
        <v>NA</v>
      </c>
      <c r="L428" s="57" t="str">
        <f t="shared" si="74"/>
        <v>NA</v>
      </c>
      <c r="M428" s="57" t="str">
        <f t="shared" si="7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141</v>
      </c>
      <c r="C429" s="51" t="s">
        <v>142</v>
      </c>
      <c r="D429" s="56">
        <v>0</v>
      </c>
      <c r="E429" s="56">
        <v>391792.66000000003</v>
      </c>
      <c r="F429" s="56">
        <v>21213.75</v>
      </c>
      <c r="G429" s="56">
        <v>82723.75</v>
      </c>
      <c r="H429" s="56">
        <v>0</v>
      </c>
      <c r="I429" s="56">
        <f t="shared" si="71"/>
        <v>82723.75</v>
      </c>
      <c r="J429" s="56">
        <f t="shared" si="72"/>
        <v>309068.91000000003</v>
      </c>
      <c r="K429" s="57">
        <f t="shared" si="73"/>
        <v>0.78885834665713239</v>
      </c>
      <c r="L429" s="57">
        <f t="shared" si="74"/>
        <v>-0.94585465179465078</v>
      </c>
      <c r="M429" s="57">
        <f t="shared" si="75"/>
        <v>-0.36657503997139718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147</v>
      </c>
      <c r="C430" s="51" t="s">
        <v>148</v>
      </c>
      <c r="D430" s="56">
        <v>0</v>
      </c>
      <c r="E430" s="56">
        <v>0</v>
      </c>
      <c r="F430" s="56">
        <v>2149.8000000000002</v>
      </c>
      <c r="G430" s="56">
        <v>7215.5300000000007</v>
      </c>
      <c r="H430" s="56">
        <v>0</v>
      </c>
      <c r="I430" s="56">
        <f t="shared" si="71"/>
        <v>7215.5300000000007</v>
      </c>
      <c r="J430" s="56">
        <f t="shared" si="72"/>
        <v>-7215.5300000000007</v>
      </c>
      <c r="K430" s="57" t="str">
        <f t="shared" si="73"/>
        <v>NA</v>
      </c>
      <c r="L430" s="57" t="str">
        <f t="shared" si="74"/>
        <v>NA</v>
      </c>
      <c r="M430" s="57" t="str">
        <f t="shared" si="75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149</v>
      </c>
      <c r="C431" s="51" t="s">
        <v>150</v>
      </c>
      <c r="D431" s="56">
        <v>0</v>
      </c>
      <c r="E431" s="56">
        <v>79.75</v>
      </c>
      <c r="F431" s="56">
        <v>927.09999999999991</v>
      </c>
      <c r="G431" s="56">
        <v>3874.64</v>
      </c>
      <c r="H431" s="56">
        <v>0</v>
      </c>
      <c r="I431" s="56">
        <f t="shared" si="71"/>
        <v>3874.64</v>
      </c>
      <c r="J431" s="56">
        <f t="shared" si="72"/>
        <v>-3794.89</v>
      </c>
      <c r="K431" s="57">
        <f t="shared" si="73"/>
        <v>-47.584827586206892</v>
      </c>
      <c r="L431" s="57">
        <f t="shared" si="74"/>
        <v>10.625078369905955</v>
      </c>
      <c r="M431" s="57">
        <f t="shared" si="75"/>
        <v>144.7544827586207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151</v>
      </c>
      <c r="C432" s="51" t="s">
        <v>152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71"/>
        <v>0</v>
      </c>
      <c r="J432" s="56">
        <f t="shared" si="72"/>
        <v>0</v>
      </c>
      <c r="K432" s="57" t="str">
        <f t="shared" si="73"/>
        <v>NA</v>
      </c>
      <c r="L432" s="57" t="str">
        <f t="shared" si="74"/>
        <v>NA</v>
      </c>
      <c r="M432" s="57" t="str">
        <f t="shared" si="75"/>
        <v>NA</v>
      </c>
      <c r="R432" s="53"/>
      <c r="S432" s="53"/>
      <c r="T432" s="53"/>
      <c r="U432" s="53"/>
      <c r="V432" s="53"/>
    </row>
    <row r="433" spans="2:22" s="51" customFormat="1" x14ac:dyDescent="0.2">
      <c r="B433" s="51" t="s">
        <v>167</v>
      </c>
      <c r="C433" s="51" t="s">
        <v>168</v>
      </c>
      <c r="D433" s="56">
        <v>0</v>
      </c>
      <c r="E433" s="56">
        <v>18012.96</v>
      </c>
      <c r="F433" s="56">
        <v>49.9</v>
      </c>
      <c r="G433" s="56">
        <v>179.35</v>
      </c>
      <c r="H433" s="56">
        <v>0</v>
      </c>
      <c r="I433" s="56">
        <f t="shared" si="71"/>
        <v>179.35</v>
      </c>
      <c r="J433" s="56">
        <f t="shared" si="72"/>
        <v>17833.61</v>
      </c>
      <c r="K433" s="57">
        <f t="shared" si="73"/>
        <v>0.99004327994954755</v>
      </c>
      <c r="L433" s="57">
        <f t="shared" si="74"/>
        <v>-0.99722977234169163</v>
      </c>
      <c r="M433" s="57">
        <f t="shared" si="75"/>
        <v>-0.97012983984864221</v>
      </c>
      <c r="R433" s="53"/>
      <c r="S433" s="53"/>
      <c r="T433" s="53"/>
      <c r="U433" s="53"/>
      <c r="V433" s="53"/>
    </row>
    <row r="434" spans="2:22" s="51" customFormat="1" x14ac:dyDescent="0.2">
      <c r="B434" s="51" t="s">
        <v>169</v>
      </c>
      <c r="C434" s="51" t="s">
        <v>170</v>
      </c>
      <c r="D434" s="56">
        <v>0</v>
      </c>
      <c r="E434" s="56">
        <v>0</v>
      </c>
      <c r="F434" s="56">
        <v>248.56</v>
      </c>
      <c r="G434" s="56">
        <v>248.56</v>
      </c>
      <c r="H434" s="56">
        <v>0</v>
      </c>
      <c r="I434" s="56">
        <f t="shared" si="71"/>
        <v>248.56</v>
      </c>
      <c r="J434" s="56">
        <f t="shared" si="72"/>
        <v>-248.56</v>
      </c>
      <c r="K434" s="57" t="str">
        <f t="shared" si="73"/>
        <v>NA</v>
      </c>
      <c r="L434" s="57" t="str">
        <f t="shared" si="74"/>
        <v>NA</v>
      </c>
      <c r="M434" s="57" t="str">
        <f t="shared" si="75"/>
        <v>NA</v>
      </c>
      <c r="R434" s="53"/>
      <c r="S434" s="53"/>
      <c r="T434" s="53"/>
      <c r="U434" s="53"/>
      <c r="V434" s="53"/>
    </row>
    <row r="435" spans="2:22" s="51" customFormat="1" x14ac:dyDescent="0.2">
      <c r="B435" s="51" t="s">
        <v>299</v>
      </c>
      <c r="C435" s="51" t="s">
        <v>300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71"/>
        <v>0</v>
      </c>
      <c r="J435" s="56">
        <f t="shared" si="72"/>
        <v>0</v>
      </c>
      <c r="K435" s="57" t="str">
        <f t="shared" si="73"/>
        <v>NA</v>
      </c>
      <c r="L435" s="57" t="str">
        <f t="shared" si="74"/>
        <v>NA</v>
      </c>
      <c r="M435" s="57" t="str">
        <f t="shared" si="75"/>
        <v>NA</v>
      </c>
      <c r="R435" s="53"/>
      <c r="S435" s="53"/>
      <c r="T435" s="53"/>
      <c r="U435" s="53"/>
      <c r="V435" s="53"/>
    </row>
    <row r="436" spans="2:22" s="51" customFormat="1" x14ac:dyDescent="0.2">
      <c r="B436" s="51" t="s">
        <v>181</v>
      </c>
      <c r="C436" s="51" t="s">
        <v>182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71"/>
        <v>0</v>
      </c>
      <c r="J436" s="56">
        <f t="shared" si="72"/>
        <v>0</v>
      </c>
      <c r="K436" s="57" t="str">
        <f t="shared" si="73"/>
        <v>NA</v>
      </c>
      <c r="L436" s="57" t="str">
        <f t="shared" si="74"/>
        <v>NA</v>
      </c>
      <c r="M436" s="57" t="str">
        <f t="shared" si="75"/>
        <v>NA</v>
      </c>
      <c r="R436" s="53"/>
      <c r="S436" s="53"/>
      <c r="T436" s="53"/>
      <c r="U436" s="53"/>
      <c r="V436" s="53"/>
    </row>
    <row r="437" spans="2:22" s="51" customFormat="1" x14ac:dyDescent="0.2">
      <c r="B437" s="51" t="s">
        <v>187</v>
      </c>
      <c r="C437" s="51" t="s">
        <v>188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71"/>
        <v>0</v>
      </c>
      <c r="J437" s="56">
        <f t="shared" si="72"/>
        <v>0</v>
      </c>
      <c r="K437" s="57" t="str">
        <f t="shared" si="73"/>
        <v>NA</v>
      </c>
      <c r="L437" s="57" t="str">
        <f t="shared" si="74"/>
        <v>NA</v>
      </c>
      <c r="M437" s="57" t="str">
        <f t="shared" si="75"/>
        <v>NA</v>
      </c>
      <c r="R437" s="53"/>
      <c r="S437" s="53"/>
      <c r="T437" s="53"/>
      <c r="U437" s="53"/>
      <c r="V437" s="53"/>
    </row>
    <row r="438" spans="2:22" s="51" customFormat="1" x14ac:dyDescent="0.2">
      <c r="B438" s="51" t="s">
        <v>197</v>
      </c>
      <c r="C438" s="51" t="s">
        <v>198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71"/>
        <v>0</v>
      </c>
      <c r="J438" s="56">
        <f t="shared" si="72"/>
        <v>0</v>
      </c>
      <c r="K438" s="57" t="str">
        <f t="shared" si="73"/>
        <v>NA</v>
      </c>
      <c r="L438" s="57" t="str">
        <f t="shared" si="74"/>
        <v>NA</v>
      </c>
      <c r="M438" s="57" t="str">
        <f t="shared" si="75"/>
        <v>NA</v>
      </c>
      <c r="R438" s="53"/>
      <c r="S438" s="53"/>
      <c r="T438" s="53"/>
      <c r="U438" s="53"/>
      <c r="V438" s="53"/>
    </row>
    <row r="439" spans="2:22" s="51" customFormat="1" x14ac:dyDescent="0.2">
      <c r="B439" s="51" t="s">
        <v>203</v>
      </c>
      <c r="C439" s="51" t="s">
        <v>204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71"/>
        <v>0</v>
      </c>
      <c r="J439" s="56">
        <f t="shared" si="72"/>
        <v>0</v>
      </c>
      <c r="K439" s="57" t="str">
        <f t="shared" si="73"/>
        <v>NA</v>
      </c>
      <c r="L439" s="57" t="str">
        <f t="shared" si="74"/>
        <v>NA</v>
      </c>
      <c r="M439" s="57" t="str">
        <f t="shared" si="75"/>
        <v>NA</v>
      </c>
      <c r="R439" s="53"/>
      <c r="S439" s="53"/>
      <c r="T439" s="53"/>
      <c r="U439" s="53"/>
      <c r="V439" s="53"/>
    </row>
    <row r="440" spans="2:22" s="51" customFormat="1" x14ac:dyDescent="0.2">
      <c r="B440" s="51" t="s">
        <v>205</v>
      </c>
      <c r="C440" s="51" t="s">
        <v>206</v>
      </c>
      <c r="D440" s="56">
        <v>0</v>
      </c>
      <c r="E440" s="56">
        <v>0</v>
      </c>
      <c r="F440" s="56">
        <v>180.3</v>
      </c>
      <c r="G440" s="56">
        <v>180.3</v>
      </c>
      <c r="H440" s="56">
        <v>156.97</v>
      </c>
      <c r="I440" s="56">
        <f t="shared" si="71"/>
        <v>337.27</v>
      </c>
      <c r="J440" s="56">
        <f t="shared" si="72"/>
        <v>-337.27</v>
      </c>
      <c r="K440" s="57" t="str">
        <f t="shared" si="73"/>
        <v>NA</v>
      </c>
      <c r="L440" s="57" t="str">
        <f t="shared" si="74"/>
        <v>NA</v>
      </c>
      <c r="M440" s="57" t="str">
        <f t="shared" si="75"/>
        <v>NA</v>
      </c>
      <c r="R440" s="53"/>
      <c r="S440" s="53"/>
      <c r="T440" s="53"/>
      <c r="U440" s="53"/>
      <c r="V440" s="53"/>
    </row>
    <row r="441" spans="2:22" s="51" customFormat="1" x14ac:dyDescent="0.2">
      <c r="B441" s="51" t="s">
        <v>209</v>
      </c>
      <c r="C441" s="51" t="s">
        <v>210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71"/>
        <v>0</v>
      </c>
      <c r="J441" s="56">
        <f t="shared" si="72"/>
        <v>0</v>
      </c>
      <c r="K441" s="57" t="str">
        <f t="shared" si="73"/>
        <v>NA</v>
      </c>
      <c r="L441" s="57" t="str">
        <f t="shared" si="74"/>
        <v>NA</v>
      </c>
      <c r="M441" s="57" t="str">
        <f t="shared" si="75"/>
        <v>NA</v>
      </c>
      <c r="R441" s="53"/>
      <c r="S441" s="53"/>
      <c r="T441" s="53"/>
      <c r="U441" s="53"/>
      <c r="V441" s="53"/>
    </row>
    <row r="442" spans="2:22" s="51" customFormat="1" x14ac:dyDescent="0.2">
      <c r="B442" s="51" t="s">
        <v>211</v>
      </c>
      <c r="C442" s="51" t="s">
        <v>212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71"/>
        <v>0</v>
      </c>
      <c r="J442" s="56">
        <f t="shared" si="72"/>
        <v>0</v>
      </c>
      <c r="K442" s="57" t="str">
        <f t="shared" si="73"/>
        <v>NA</v>
      </c>
      <c r="L442" s="57" t="str">
        <f t="shared" si="74"/>
        <v>NA</v>
      </c>
      <c r="M442" s="57" t="str">
        <f t="shared" si="75"/>
        <v>NA</v>
      </c>
      <c r="R442" s="53"/>
      <c r="S442" s="53"/>
      <c r="T442" s="53"/>
      <c r="U442" s="53"/>
      <c r="V442" s="53"/>
    </row>
    <row r="443" spans="2:22" s="51" customFormat="1" x14ac:dyDescent="0.2">
      <c r="B443" s="51" t="s">
        <v>213</v>
      </c>
      <c r="C443" s="51" t="s">
        <v>214</v>
      </c>
      <c r="D443" s="56">
        <v>0</v>
      </c>
      <c r="E443" s="56">
        <v>19901.3</v>
      </c>
      <c r="F443" s="56">
        <v>979</v>
      </c>
      <c r="G443" s="56">
        <v>160629.87</v>
      </c>
      <c r="H443" s="56">
        <v>1212.6300000000001</v>
      </c>
      <c r="I443" s="56">
        <f t="shared" si="71"/>
        <v>161842.5</v>
      </c>
      <c r="J443" s="56">
        <f t="shared" si="72"/>
        <v>-141941.20000000001</v>
      </c>
      <c r="K443" s="57">
        <f t="shared" si="73"/>
        <v>-7.1322576917085829</v>
      </c>
      <c r="L443" s="57">
        <f t="shared" si="74"/>
        <v>-0.95080723369830111</v>
      </c>
      <c r="M443" s="57">
        <f t="shared" si="75"/>
        <v>23.21397647389869</v>
      </c>
      <c r="R443" s="53"/>
      <c r="S443" s="53"/>
      <c r="T443" s="53"/>
      <c r="U443" s="53"/>
      <c r="V443" s="53"/>
    </row>
    <row r="444" spans="2:22" s="51" customFormat="1" x14ac:dyDescent="0.2">
      <c r="B444" s="51" t="s">
        <v>217</v>
      </c>
      <c r="C444" s="51" t="s">
        <v>218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71"/>
        <v>0</v>
      </c>
      <c r="J444" s="56">
        <f t="shared" si="72"/>
        <v>0</v>
      </c>
      <c r="K444" s="57" t="str">
        <f t="shared" si="73"/>
        <v>NA</v>
      </c>
      <c r="L444" s="57" t="str">
        <f t="shared" si="74"/>
        <v>NA</v>
      </c>
      <c r="M444" s="57" t="str">
        <f t="shared" si="75"/>
        <v>NA</v>
      </c>
      <c r="R444" s="53"/>
      <c r="S444" s="53"/>
      <c r="T444" s="53"/>
      <c r="U444" s="53"/>
      <c r="V444" s="53"/>
    </row>
    <row r="445" spans="2:22" s="51" customFormat="1" x14ac:dyDescent="0.2">
      <c r="B445" s="51" t="s">
        <v>225</v>
      </c>
      <c r="C445" s="51" t="s">
        <v>226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71"/>
        <v>0</v>
      </c>
      <c r="J445" s="56">
        <f t="shared" si="72"/>
        <v>0</v>
      </c>
      <c r="K445" s="57" t="str">
        <f t="shared" si="73"/>
        <v>NA</v>
      </c>
      <c r="L445" s="57" t="str">
        <f t="shared" si="74"/>
        <v>NA</v>
      </c>
      <c r="M445" s="57" t="str">
        <f t="shared" si="75"/>
        <v>NA</v>
      </c>
      <c r="R445" s="53"/>
      <c r="S445" s="53"/>
      <c r="T445" s="53"/>
      <c r="U445" s="53"/>
      <c r="V445" s="53"/>
    </row>
    <row r="446" spans="2:22" s="51" customFormat="1" x14ac:dyDescent="0.2">
      <c r="B446" s="51" t="s">
        <v>229</v>
      </c>
      <c r="C446" s="51" t="s">
        <v>230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71"/>
        <v>0</v>
      </c>
      <c r="J446" s="56">
        <f t="shared" si="72"/>
        <v>0</v>
      </c>
      <c r="K446" s="57" t="str">
        <f t="shared" si="73"/>
        <v>NA</v>
      </c>
      <c r="L446" s="57" t="str">
        <f t="shared" si="74"/>
        <v>NA</v>
      </c>
      <c r="M446" s="57" t="str">
        <f t="shared" si="75"/>
        <v>NA</v>
      </c>
      <c r="R446" s="53"/>
      <c r="S446" s="53"/>
      <c r="T446" s="53"/>
      <c r="U446" s="53"/>
      <c r="V446" s="53"/>
    </row>
    <row r="447" spans="2:22" s="51" customFormat="1" x14ac:dyDescent="0.2">
      <c r="B447" s="51" t="s">
        <v>235</v>
      </c>
      <c r="C447" s="51" t="s">
        <v>236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71"/>
        <v>0</v>
      </c>
      <c r="J447" s="56">
        <f t="shared" si="72"/>
        <v>0</v>
      </c>
      <c r="K447" s="57" t="str">
        <f t="shared" si="73"/>
        <v>NA</v>
      </c>
      <c r="L447" s="57" t="str">
        <f t="shared" si="74"/>
        <v>NA</v>
      </c>
      <c r="M447" s="57" t="str">
        <f t="shared" si="75"/>
        <v>NA</v>
      </c>
      <c r="R447" s="53"/>
      <c r="S447" s="53"/>
      <c r="T447" s="53"/>
      <c r="U447" s="53"/>
      <c r="V447" s="53"/>
    </row>
    <row r="448" spans="2:22" s="51" customFormat="1" x14ac:dyDescent="0.2">
      <c r="B448" s="51" t="s">
        <v>237</v>
      </c>
      <c r="C448" s="51" t="s">
        <v>238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71"/>
        <v>0</v>
      </c>
      <c r="J448" s="56">
        <f t="shared" si="72"/>
        <v>0</v>
      </c>
      <c r="K448" s="57" t="str">
        <f t="shared" si="73"/>
        <v>NA</v>
      </c>
      <c r="L448" s="57" t="str">
        <f t="shared" si="74"/>
        <v>NA</v>
      </c>
      <c r="M448" s="57" t="str">
        <f t="shared" si="75"/>
        <v>NA</v>
      </c>
      <c r="R448" s="53"/>
      <c r="S448" s="53"/>
      <c r="T448" s="53"/>
      <c r="U448" s="53"/>
      <c r="V448" s="53"/>
    </row>
    <row r="449" spans="1:22" s="51" customFormat="1" x14ac:dyDescent="0.2">
      <c r="A449" s="63" t="s">
        <v>435</v>
      </c>
      <c r="B449" s="63"/>
      <c r="C449" s="63"/>
      <c r="D449" s="64">
        <v>0</v>
      </c>
      <c r="E449" s="64">
        <v>429786.67000000004</v>
      </c>
      <c r="F449" s="64">
        <v>25748.41</v>
      </c>
      <c r="G449" s="64">
        <v>255052</v>
      </c>
      <c r="H449" s="64">
        <v>1369.6000000000001</v>
      </c>
      <c r="I449" s="64">
        <f t="shared" si="71"/>
        <v>256421.6</v>
      </c>
      <c r="J449" s="64">
        <f t="shared" si="72"/>
        <v>173365.07000000004</v>
      </c>
      <c r="K449" s="65">
        <f t="shared" si="73"/>
        <v>0.40337470215165122</v>
      </c>
      <c r="L449" s="65">
        <f t="shared" si="74"/>
        <v>-0.9400902545441906</v>
      </c>
      <c r="M449" s="65">
        <f t="shared" si="75"/>
        <v>0.78031580179068805</v>
      </c>
      <c r="R449" s="53"/>
      <c r="S449" s="53"/>
      <c r="T449" s="53"/>
      <c r="U449" s="53"/>
      <c r="V449" s="53"/>
    </row>
    <row r="450" spans="1:22" s="51" customFormat="1" x14ac:dyDescent="0.2">
      <c r="A450" s="51" t="s">
        <v>436</v>
      </c>
      <c r="B450" s="51" t="s">
        <v>123</v>
      </c>
      <c r="C450" s="51" t="s">
        <v>124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71"/>
        <v>0</v>
      </c>
      <c r="J450" s="56">
        <f t="shared" si="72"/>
        <v>0</v>
      </c>
      <c r="K450" s="57" t="str">
        <f t="shared" si="73"/>
        <v>NA</v>
      </c>
      <c r="L450" s="57" t="str">
        <f t="shared" si="74"/>
        <v>NA</v>
      </c>
      <c r="M450" s="57" t="str">
        <f t="shared" si="7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500</v>
      </c>
      <c r="C451" s="51" t="s">
        <v>501</v>
      </c>
      <c r="D451" s="56">
        <v>14969725</v>
      </c>
      <c r="E451" s="56">
        <v>3789797</v>
      </c>
      <c r="F451" s="56">
        <v>0</v>
      </c>
      <c r="G451" s="56">
        <v>0</v>
      </c>
      <c r="H451" s="56">
        <v>0</v>
      </c>
      <c r="I451" s="56">
        <f t="shared" si="71"/>
        <v>0</v>
      </c>
      <c r="J451" s="56">
        <f t="shared" si="72"/>
        <v>3789797</v>
      </c>
      <c r="K451" s="57">
        <f t="shared" si="73"/>
        <v>1</v>
      </c>
      <c r="L451" s="57">
        <f t="shared" si="74"/>
        <v>-1</v>
      </c>
      <c r="M451" s="57">
        <f t="shared" si="75"/>
        <v>-1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137</v>
      </c>
      <c r="C452" s="51" t="s">
        <v>138</v>
      </c>
      <c r="D452" s="56">
        <v>0</v>
      </c>
      <c r="E452" s="56">
        <v>6000</v>
      </c>
      <c r="F452" s="56">
        <v>0</v>
      </c>
      <c r="G452" s="56">
        <v>0</v>
      </c>
      <c r="H452" s="56">
        <v>0</v>
      </c>
      <c r="I452" s="56">
        <f t="shared" si="71"/>
        <v>0</v>
      </c>
      <c r="J452" s="56">
        <f t="shared" si="72"/>
        <v>6000</v>
      </c>
      <c r="K452" s="57">
        <f t="shared" si="73"/>
        <v>1</v>
      </c>
      <c r="L452" s="57">
        <f t="shared" si="74"/>
        <v>-1</v>
      </c>
      <c r="M452" s="57">
        <f t="shared" si="75"/>
        <v>-1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141</v>
      </c>
      <c r="C453" s="51" t="s">
        <v>142</v>
      </c>
      <c r="D453" s="56">
        <v>3150000</v>
      </c>
      <c r="E453" s="56">
        <v>7026274.2199999997</v>
      </c>
      <c r="F453" s="56">
        <v>0</v>
      </c>
      <c r="G453" s="56">
        <v>0</v>
      </c>
      <c r="H453" s="56">
        <v>0</v>
      </c>
      <c r="I453" s="56">
        <f t="shared" si="71"/>
        <v>0</v>
      </c>
      <c r="J453" s="56">
        <f t="shared" si="72"/>
        <v>7026274.2199999997</v>
      </c>
      <c r="K453" s="57">
        <f t="shared" si="73"/>
        <v>1</v>
      </c>
      <c r="L453" s="57">
        <f t="shared" si="74"/>
        <v>-1</v>
      </c>
      <c r="M453" s="57">
        <f t="shared" si="75"/>
        <v>-1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147</v>
      </c>
      <c r="C454" s="51" t="s">
        <v>148</v>
      </c>
      <c r="D454" s="56">
        <v>305000</v>
      </c>
      <c r="E454" s="56">
        <v>158760</v>
      </c>
      <c r="F454" s="56">
        <v>0</v>
      </c>
      <c r="G454" s="56">
        <v>0</v>
      </c>
      <c r="H454" s="56">
        <v>0</v>
      </c>
      <c r="I454" s="56">
        <f t="shared" si="71"/>
        <v>0</v>
      </c>
      <c r="J454" s="56">
        <f t="shared" si="72"/>
        <v>158760</v>
      </c>
      <c r="K454" s="57">
        <f t="shared" si="73"/>
        <v>1</v>
      </c>
      <c r="L454" s="57">
        <f t="shared" si="74"/>
        <v>-1</v>
      </c>
      <c r="M454" s="57">
        <f t="shared" si="75"/>
        <v>-1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149</v>
      </c>
      <c r="C455" s="51" t="s">
        <v>150</v>
      </c>
      <c r="D455" s="56">
        <v>0</v>
      </c>
      <c r="E455" s="56">
        <v>116</v>
      </c>
      <c r="F455" s="56">
        <v>0</v>
      </c>
      <c r="G455" s="56">
        <v>0</v>
      </c>
      <c r="H455" s="56">
        <v>0</v>
      </c>
      <c r="I455" s="56">
        <f t="shared" si="71"/>
        <v>0</v>
      </c>
      <c r="J455" s="56">
        <f t="shared" si="72"/>
        <v>116</v>
      </c>
      <c r="K455" s="57">
        <f t="shared" si="73"/>
        <v>1</v>
      </c>
      <c r="L455" s="57">
        <f t="shared" si="74"/>
        <v>-1</v>
      </c>
      <c r="M455" s="57">
        <f t="shared" si="7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151</v>
      </c>
      <c r="C456" s="51" t="s">
        <v>152</v>
      </c>
      <c r="D456" s="56">
        <v>283781</v>
      </c>
      <c r="E456" s="56">
        <v>189572</v>
      </c>
      <c r="F456" s="56">
        <v>0</v>
      </c>
      <c r="G456" s="56">
        <v>0</v>
      </c>
      <c r="H456" s="56">
        <v>0</v>
      </c>
      <c r="I456" s="56">
        <f t="shared" si="71"/>
        <v>0</v>
      </c>
      <c r="J456" s="56">
        <f t="shared" si="72"/>
        <v>189572</v>
      </c>
      <c r="K456" s="57">
        <f t="shared" si="73"/>
        <v>1</v>
      </c>
      <c r="L456" s="57">
        <f t="shared" si="74"/>
        <v>-1</v>
      </c>
      <c r="M456" s="57">
        <f t="shared" si="75"/>
        <v>-1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157</v>
      </c>
      <c r="C457" s="51" t="s">
        <v>158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71"/>
        <v>0</v>
      </c>
      <c r="J457" s="56">
        <f t="shared" si="72"/>
        <v>0</v>
      </c>
      <c r="K457" s="57" t="str">
        <f t="shared" si="73"/>
        <v>NA</v>
      </c>
      <c r="L457" s="57" t="str">
        <f t="shared" si="74"/>
        <v>NA</v>
      </c>
      <c r="M457" s="57" t="str">
        <f t="shared" si="75"/>
        <v>NA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167</v>
      </c>
      <c r="C458" s="51" t="s">
        <v>168</v>
      </c>
      <c r="D458" s="56">
        <v>119446</v>
      </c>
      <c r="E458" s="56">
        <v>373053.91000000009</v>
      </c>
      <c r="F458" s="56">
        <v>0</v>
      </c>
      <c r="G458" s="56">
        <v>0</v>
      </c>
      <c r="H458" s="56">
        <v>0</v>
      </c>
      <c r="I458" s="56">
        <f t="shared" si="71"/>
        <v>0</v>
      </c>
      <c r="J458" s="56">
        <f t="shared" si="72"/>
        <v>373053.91000000009</v>
      </c>
      <c r="K458" s="57">
        <f t="shared" si="73"/>
        <v>1</v>
      </c>
      <c r="L458" s="57">
        <f t="shared" si="74"/>
        <v>-1</v>
      </c>
      <c r="M458" s="57">
        <f t="shared" si="7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169</v>
      </c>
      <c r="C459" s="51" t="s">
        <v>170</v>
      </c>
      <c r="D459" s="56">
        <v>26102645</v>
      </c>
      <c r="E459" s="56">
        <v>260399.38</v>
      </c>
      <c r="F459" s="56">
        <v>41665.17</v>
      </c>
      <c r="G459" s="56">
        <v>44292.49</v>
      </c>
      <c r="H459" s="56">
        <v>0</v>
      </c>
      <c r="I459" s="56">
        <f t="shared" si="71"/>
        <v>44292.49</v>
      </c>
      <c r="J459" s="56">
        <f t="shared" si="72"/>
        <v>216106.89</v>
      </c>
      <c r="K459" s="57">
        <f t="shared" si="73"/>
        <v>0.82990554739416045</v>
      </c>
      <c r="L459" s="57">
        <f t="shared" si="74"/>
        <v>-0.8399951259484566</v>
      </c>
      <c r="M459" s="57">
        <f t="shared" si="75"/>
        <v>-0.4897166421824814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205</v>
      </c>
      <c r="C460" s="51" t="s">
        <v>206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71"/>
        <v>0</v>
      </c>
      <c r="J460" s="56">
        <f t="shared" si="72"/>
        <v>0</v>
      </c>
      <c r="K460" s="57" t="str">
        <f t="shared" si="73"/>
        <v>NA</v>
      </c>
      <c r="L460" s="57" t="str">
        <f t="shared" si="74"/>
        <v>NA</v>
      </c>
      <c r="M460" s="57" t="str">
        <f t="shared" si="7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213</v>
      </c>
      <c r="C461" s="51" t="s">
        <v>214</v>
      </c>
      <c r="D461" s="56">
        <v>1293950</v>
      </c>
      <c r="E461" s="56">
        <v>1514708</v>
      </c>
      <c r="F461" s="56">
        <v>0</v>
      </c>
      <c r="G461" s="56">
        <v>0</v>
      </c>
      <c r="H461" s="56">
        <v>0</v>
      </c>
      <c r="I461" s="56">
        <f t="shared" si="71"/>
        <v>0</v>
      </c>
      <c r="J461" s="56">
        <f t="shared" si="72"/>
        <v>1514708</v>
      </c>
      <c r="K461" s="57">
        <f t="shared" si="73"/>
        <v>1</v>
      </c>
      <c r="L461" s="57">
        <f t="shared" si="74"/>
        <v>-1</v>
      </c>
      <c r="M461" s="57">
        <f t="shared" si="75"/>
        <v>-1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502</v>
      </c>
      <c r="C462" s="51" t="s">
        <v>503</v>
      </c>
      <c r="D462" s="56">
        <v>6709293</v>
      </c>
      <c r="E462" s="56">
        <v>7206318</v>
      </c>
      <c r="F462" s="56">
        <v>0</v>
      </c>
      <c r="G462" s="56">
        <v>0</v>
      </c>
      <c r="H462" s="56">
        <v>0</v>
      </c>
      <c r="I462" s="56">
        <f t="shared" si="71"/>
        <v>0</v>
      </c>
      <c r="J462" s="56">
        <f t="shared" si="72"/>
        <v>7206318</v>
      </c>
      <c r="K462" s="57">
        <f t="shared" si="73"/>
        <v>1</v>
      </c>
      <c r="L462" s="57">
        <f t="shared" si="74"/>
        <v>-1</v>
      </c>
      <c r="M462" s="57">
        <f t="shared" si="75"/>
        <v>-1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504</v>
      </c>
      <c r="C463" s="51" t="s">
        <v>505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71"/>
        <v>0</v>
      </c>
      <c r="J463" s="56">
        <f t="shared" si="72"/>
        <v>0</v>
      </c>
      <c r="K463" s="57" t="str">
        <f t="shared" si="73"/>
        <v>NA</v>
      </c>
      <c r="L463" s="57" t="str">
        <f t="shared" si="74"/>
        <v>NA</v>
      </c>
      <c r="M463" s="57" t="str">
        <f t="shared" si="7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229</v>
      </c>
      <c r="C464" s="51" t="s">
        <v>230</v>
      </c>
      <c r="D464" s="56">
        <v>0</v>
      </c>
      <c r="E464" s="56">
        <v>6395</v>
      </c>
      <c r="F464" s="56">
        <v>0</v>
      </c>
      <c r="G464" s="56">
        <v>0</v>
      </c>
      <c r="H464" s="56">
        <v>0</v>
      </c>
      <c r="I464" s="56">
        <f t="shared" si="71"/>
        <v>0</v>
      </c>
      <c r="J464" s="56">
        <f t="shared" si="72"/>
        <v>6395</v>
      </c>
      <c r="K464" s="57">
        <f t="shared" si="73"/>
        <v>1</v>
      </c>
      <c r="L464" s="57">
        <f t="shared" si="74"/>
        <v>-1</v>
      </c>
      <c r="M464" s="57">
        <f t="shared" si="75"/>
        <v>-1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231</v>
      </c>
      <c r="C465" s="51" t="s">
        <v>232</v>
      </c>
      <c r="D465" s="56">
        <v>810801</v>
      </c>
      <c r="E465" s="56">
        <v>2572610</v>
      </c>
      <c r="F465" s="56">
        <v>0</v>
      </c>
      <c r="G465" s="56">
        <v>0</v>
      </c>
      <c r="H465" s="56">
        <v>0</v>
      </c>
      <c r="I465" s="56">
        <f t="shared" si="71"/>
        <v>0</v>
      </c>
      <c r="J465" s="56">
        <f t="shared" si="72"/>
        <v>2572610</v>
      </c>
      <c r="K465" s="57">
        <f t="shared" si="73"/>
        <v>1</v>
      </c>
      <c r="L465" s="57">
        <f t="shared" si="74"/>
        <v>-1</v>
      </c>
      <c r="M465" s="57">
        <f t="shared" si="75"/>
        <v>-1</v>
      </c>
      <c r="R465" s="53"/>
      <c r="S465" s="53"/>
      <c r="T465" s="53"/>
      <c r="U465" s="53"/>
      <c r="V465" s="53"/>
    </row>
    <row r="466" spans="1:22" s="51" customFormat="1" x14ac:dyDescent="0.2">
      <c r="A466" s="63" t="s">
        <v>437</v>
      </c>
      <c r="B466" s="63"/>
      <c r="C466" s="63"/>
      <c r="D466" s="64">
        <v>53744641</v>
      </c>
      <c r="E466" s="64">
        <v>23104003.509999998</v>
      </c>
      <c r="F466" s="64">
        <v>41665.17</v>
      </c>
      <c r="G466" s="64">
        <v>44292.49</v>
      </c>
      <c r="H466" s="64">
        <v>0</v>
      </c>
      <c r="I466" s="64">
        <f t="shared" si="71"/>
        <v>44292.49</v>
      </c>
      <c r="J466" s="64">
        <f t="shared" si="72"/>
        <v>23059711.02</v>
      </c>
      <c r="K466" s="65">
        <f t="shared" si="73"/>
        <v>0.99808290844568015</v>
      </c>
      <c r="L466" s="65">
        <f t="shared" si="74"/>
        <v>-0.99819662553366706</v>
      </c>
      <c r="M466" s="65">
        <f t="shared" si="75"/>
        <v>-0.99424872533704001</v>
      </c>
      <c r="R466" s="53"/>
      <c r="S466" s="53"/>
      <c r="T466" s="53"/>
      <c r="U466" s="53"/>
      <c r="V466" s="53"/>
    </row>
    <row r="467" spans="1:22" s="51" customFormat="1" x14ac:dyDescent="0.2">
      <c r="A467" s="51" t="s">
        <v>438</v>
      </c>
      <c r="B467" s="51" t="s">
        <v>137</v>
      </c>
      <c r="C467" s="51" t="s">
        <v>138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71"/>
        <v>0</v>
      </c>
      <c r="J467" s="56">
        <f t="shared" si="72"/>
        <v>0</v>
      </c>
      <c r="K467" s="57" t="str">
        <f t="shared" si="73"/>
        <v>NA</v>
      </c>
      <c r="L467" s="57" t="str">
        <f t="shared" si="74"/>
        <v>NA</v>
      </c>
      <c r="M467" s="57" t="str">
        <f t="shared" si="75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141</v>
      </c>
      <c r="C468" s="51" t="s">
        <v>142</v>
      </c>
      <c r="D468" s="56">
        <v>0</v>
      </c>
      <c r="E468" s="56">
        <v>500</v>
      </c>
      <c r="F468" s="56">
        <v>0</v>
      </c>
      <c r="G468" s="56">
        <v>455</v>
      </c>
      <c r="H468" s="56">
        <v>0</v>
      </c>
      <c r="I468" s="56">
        <f t="shared" si="71"/>
        <v>455</v>
      </c>
      <c r="J468" s="56">
        <f t="shared" si="72"/>
        <v>45</v>
      </c>
      <c r="K468" s="57">
        <f t="shared" si="73"/>
        <v>0.09</v>
      </c>
      <c r="L468" s="57">
        <f t="shared" si="74"/>
        <v>-1</v>
      </c>
      <c r="M468" s="57">
        <f t="shared" si="75"/>
        <v>1.7300000000000004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147</v>
      </c>
      <c r="C469" s="51" t="s">
        <v>148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71"/>
        <v>0</v>
      </c>
      <c r="J469" s="56">
        <f t="shared" si="72"/>
        <v>0</v>
      </c>
      <c r="K469" s="57" t="str">
        <f t="shared" si="73"/>
        <v>NA</v>
      </c>
      <c r="L469" s="57" t="str">
        <f t="shared" si="74"/>
        <v>NA</v>
      </c>
      <c r="M469" s="57" t="str">
        <f t="shared" si="75"/>
        <v>NA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149</v>
      </c>
      <c r="C470" s="51" t="s">
        <v>150</v>
      </c>
      <c r="D470" s="56">
        <v>0</v>
      </c>
      <c r="E470" s="56">
        <v>0</v>
      </c>
      <c r="F470" s="56">
        <v>0</v>
      </c>
      <c r="G470" s="56">
        <v>6.6</v>
      </c>
      <c r="H470" s="56">
        <v>0</v>
      </c>
      <c r="I470" s="56">
        <f t="shared" si="71"/>
        <v>6.6</v>
      </c>
      <c r="J470" s="56">
        <f t="shared" si="72"/>
        <v>-6.6</v>
      </c>
      <c r="K470" s="57" t="str">
        <f t="shared" si="73"/>
        <v>NA</v>
      </c>
      <c r="L470" s="57" t="str">
        <f t="shared" si="74"/>
        <v>NA</v>
      </c>
      <c r="M470" s="57" t="str">
        <f t="shared" si="75"/>
        <v>NA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151</v>
      </c>
      <c r="C471" s="51" t="s">
        <v>152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71"/>
        <v>0</v>
      </c>
      <c r="J471" s="56">
        <f t="shared" si="72"/>
        <v>0</v>
      </c>
      <c r="K471" s="57" t="str">
        <f t="shared" si="73"/>
        <v>NA</v>
      </c>
      <c r="L471" s="57" t="str">
        <f t="shared" si="74"/>
        <v>NA</v>
      </c>
      <c r="M471" s="57" t="str">
        <f t="shared" si="75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167</v>
      </c>
      <c r="C472" s="51" t="s">
        <v>168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71"/>
        <v>0</v>
      </c>
      <c r="J472" s="56">
        <f t="shared" si="72"/>
        <v>0</v>
      </c>
      <c r="K472" s="57" t="str">
        <f t="shared" si="73"/>
        <v>NA</v>
      </c>
      <c r="L472" s="57" t="str">
        <f t="shared" si="74"/>
        <v>NA</v>
      </c>
      <c r="M472" s="57" t="str">
        <f t="shared" si="75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169</v>
      </c>
      <c r="C473" s="51" t="s">
        <v>170</v>
      </c>
      <c r="D473" s="56">
        <v>1990917.72</v>
      </c>
      <c r="E473" s="56">
        <v>1990917.72</v>
      </c>
      <c r="F473" s="56">
        <v>64292</v>
      </c>
      <c r="G473" s="56">
        <v>68116</v>
      </c>
      <c r="H473" s="56">
        <v>400822</v>
      </c>
      <c r="I473" s="56">
        <f t="shared" si="71"/>
        <v>468938</v>
      </c>
      <c r="J473" s="56">
        <f t="shared" si="72"/>
        <v>1521979.72</v>
      </c>
      <c r="K473" s="57">
        <f t="shared" si="73"/>
        <v>0.76446138617923398</v>
      </c>
      <c r="L473" s="57">
        <f t="shared" si="74"/>
        <v>-0.96770735457615997</v>
      </c>
      <c r="M473" s="57">
        <f t="shared" si="75"/>
        <v>-0.89735989692230977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273</v>
      </c>
      <c r="C474" s="51" t="s">
        <v>274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71"/>
        <v>0</v>
      </c>
      <c r="J474" s="56">
        <f t="shared" si="72"/>
        <v>0</v>
      </c>
      <c r="K474" s="57" t="str">
        <f t="shared" si="73"/>
        <v>NA</v>
      </c>
      <c r="L474" s="57" t="str">
        <f t="shared" si="74"/>
        <v>NA</v>
      </c>
      <c r="M474" s="57" t="str">
        <f t="shared" si="75"/>
        <v>NA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506</v>
      </c>
      <c r="C475" s="51" t="s">
        <v>507</v>
      </c>
      <c r="D475" s="56">
        <v>30000</v>
      </c>
      <c r="E475" s="56">
        <v>30000</v>
      </c>
      <c r="F475" s="56">
        <v>5608.4</v>
      </c>
      <c r="G475" s="56">
        <v>5608.4</v>
      </c>
      <c r="H475" s="56">
        <v>0</v>
      </c>
      <c r="I475" s="56">
        <f t="shared" si="71"/>
        <v>5608.4</v>
      </c>
      <c r="J475" s="56">
        <f t="shared" si="72"/>
        <v>24391.599999999999</v>
      </c>
      <c r="K475" s="57">
        <f t="shared" si="73"/>
        <v>0.81305333333333329</v>
      </c>
      <c r="L475" s="57">
        <f t="shared" si="74"/>
        <v>-0.81305333333333329</v>
      </c>
      <c r="M475" s="57">
        <f t="shared" si="75"/>
        <v>-0.43916000000000005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251</v>
      </c>
      <c r="C476" s="51" t="s">
        <v>252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71"/>
        <v>0</v>
      </c>
      <c r="J476" s="56">
        <f t="shared" si="72"/>
        <v>0</v>
      </c>
      <c r="K476" s="57" t="str">
        <f t="shared" si="73"/>
        <v>NA</v>
      </c>
      <c r="L476" s="57" t="str">
        <f t="shared" si="74"/>
        <v>NA</v>
      </c>
      <c r="M476" s="57" t="str">
        <f t="shared" si="75"/>
        <v>NA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508</v>
      </c>
      <c r="C477" s="51" t="s">
        <v>509</v>
      </c>
      <c r="D477" s="56">
        <v>55000</v>
      </c>
      <c r="E477" s="56">
        <v>55000</v>
      </c>
      <c r="F477" s="56">
        <v>0</v>
      </c>
      <c r="G477" s="56">
        <v>0</v>
      </c>
      <c r="H477" s="56">
        <v>0</v>
      </c>
      <c r="I477" s="56">
        <f t="shared" si="71"/>
        <v>0</v>
      </c>
      <c r="J477" s="56">
        <f t="shared" si="72"/>
        <v>55000</v>
      </c>
      <c r="K477" s="57">
        <f t="shared" si="73"/>
        <v>1</v>
      </c>
      <c r="L477" s="57">
        <f t="shared" si="74"/>
        <v>-1</v>
      </c>
      <c r="M477" s="57">
        <f t="shared" si="75"/>
        <v>-1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510</v>
      </c>
      <c r="C478" s="51" t="s">
        <v>511</v>
      </c>
      <c r="D478" s="56">
        <v>40000</v>
      </c>
      <c r="E478" s="56">
        <v>40000</v>
      </c>
      <c r="F478" s="56">
        <v>1765</v>
      </c>
      <c r="G478" s="56">
        <v>3354.1</v>
      </c>
      <c r="H478" s="56">
        <v>19</v>
      </c>
      <c r="I478" s="56">
        <f t="shared" si="71"/>
        <v>3373.1</v>
      </c>
      <c r="J478" s="56">
        <f t="shared" si="72"/>
        <v>36626.9</v>
      </c>
      <c r="K478" s="57">
        <f t="shared" si="73"/>
        <v>0.9156725</v>
      </c>
      <c r="L478" s="57">
        <f t="shared" si="74"/>
        <v>-0.95587500000000003</v>
      </c>
      <c r="M478" s="57">
        <f t="shared" si="75"/>
        <v>-0.74844250000000001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439</v>
      </c>
      <c r="C479" s="51" t="s">
        <v>440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71"/>
        <v>0</v>
      </c>
      <c r="J479" s="56">
        <f t="shared" si="72"/>
        <v>0</v>
      </c>
      <c r="K479" s="57" t="str">
        <f t="shared" si="73"/>
        <v>NA</v>
      </c>
      <c r="L479" s="57" t="str">
        <f t="shared" si="74"/>
        <v>NA</v>
      </c>
      <c r="M479" s="57" t="str">
        <f t="shared" si="75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181</v>
      </c>
      <c r="C480" s="51" t="s">
        <v>182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71"/>
        <v>0</v>
      </c>
      <c r="J480" s="56">
        <f t="shared" si="72"/>
        <v>0</v>
      </c>
      <c r="K480" s="57" t="str">
        <f t="shared" si="73"/>
        <v>NA</v>
      </c>
      <c r="L480" s="57" t="str">
        <f t="shared" si="74"/>
        <v>NA</v>
      </c>
      <c r="M480" s="57" t="str">
        <f t="shared" si="75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185</v>
      </c>
      <c r="C481" s="51" t="s">
        <v>186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71"/>
        <v>0</v>
      </c>
      <c r="J481" s="56">
        <f t="shared" si="72"/>
        <v>0</v>
      </c>
      <c r="K481" s="57" t="str">
        <f t="shared" si="73"/>
        <v>NA</v>
      </c>
      <c r="L481" s="57" t="str">
        <f t="shared" si="74"/>
        <v>NA</v>
      </c>
      <c r="M481" s="57" t="str">
        <f t="shared" si="75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197</v>
      </c>
      <c r="C482" s="51" t="s">
        <v>198</v>
      </c>
      <c r="D482" s="56">
        <v>20000</v>
      </c>
      <c r="E482" s="56">
        <v>20000</v>
      </c>
      <c r="F482" s="56">
        <v>2590.91</v>
      </c>
      <c r="G482" s="56">
        <v>6571.27</v>
      </c>
      <c r="H482" s="56">
        <v>0</v>
      </c>
      <c r="I482" s="56">
        <f t="shared" si="71"/>
        <v>6571.27</v>
      </c>
      <c r="J482" s="56">
        <f t="shared" si="72"/>
        <v>13428.73</v>
      </c>
      <c r="K482" s="57">
        <f t="shared" si="73"/>
        <v>0.67143649999999999</v>
      </c>
      <c r="L482" s="57">
        <f t="shared" si="74"/>
        <v>-0.87045450000000002</v>
      </c>
      <c r="M482" s="57">
        <f t="shared" si="75"/>
        <v>-1.4309499999999978E-2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512</v>
      </c>
      <c r="C483" s="51" t="s">
        <v>513</v>
      </c>
      <c r="D483" s="56">
        <v>50000</v>
      </c>
      <c r="E483" s="56">
        <v>50000</v>
      </c>
      <c r="F483" s="56">
        <v>0</v>
      </c>
      <c r="G483" s="56">
        <v>2965.88</v>
      </c>
      <c r="H483" s="56">
        <v>0</v>
      </c>
      <c r="I483" s="56">
        <f t="shared" si="71"/>
        <v>2965.88</v>
      </c>
      <c r="J483" s="56">
        <f t="shared" si="72"/>
        <v>47034.12</v>
      </c>
      <c r="K483" s="57">
        <f t="shared" si="73"/>
        <v>0.94068240000000003</v>
      </c>
      <c r="L483" s="57">
        <f t="shared" si="74"/>
        <v>-1</v>
      </c>
      <c r="M483" s="57">
        <f t="shared" si="75"/>
        <v>-0.82204719999999998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514</v>
      </c>
      <c r="C484" s="51" t="s">
        <v>515</v>
      </c>
      <c r="D484" s="56">
        <v>50000</v>
      </c>
      <c r="E484" s="56">
        <v>50000</v>
      </c>
      <c r="F484" s="56">
        <v>5489.86</v>
      </c>
      <c r="G484" s="56">
        <v>14089.61</v>
      </c>
      <c r="H484" s="56">
        <v>30741.24</v>
      </c>
      <c r="I484" s="56">
        <f t="shared" si="71"/>
        <v>44830.850000000006</v>
      </c>
      <c r="J484" s="56">
        <f t="shared" si="72"/>
        <v>5169.1499999999942</v>
      </c>
      <c r="K484" s="57">
        <f t="shared" si="73"/>
        <v>0.10338299999999988</v>
      </c>
      <c r="L484" s="57">
        <f t="shared" si="74"/>
        <v>-0.89020279999999996</v>
      </c>
      <c r="M484" s="57">
        <f t="shared" si="75"/>
        <v>-0.15462340000000002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205</v>
      </c>
      <c r="C485" s="51" t="s">
        <v>206</v>
      </c>
      <c r="D485" s="56">
        <v>126082.28</v>
      </c>
      <c r="E485" s="56">
        <v>126082.28</v>
      </c>
      <c r="F485" s="56">
        <v>8729.7999999999993</v>
      </c>
      <c r="G485" s="56">
        <v>16067.009999999998</v>
      </c>
      <c r="H485" s="56">
        <v>63033.03</v>
      </c>
      <c r="I485" s="56">
        <f t="shared" si="71"/>
        <v>79100.039999999994</v>
      </c>
      <c r="J485" s="56">
        <f t="shared" si="72"/>
        <v>46982.240000000005</v>
      </c>
      <c r="K485" s="57">
        <f t="shared" si="73"/>
        <v>0.37263158629428345</v>
      </c>
      <c r="L485" s="57">
        <f t="shared" si="74"/>
        <v>-0.93076108712501071</v>
      </c>
      <c r="M485" s="57">
        <f t="shared" si="75"/>
        <v>-0.61770178965672262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516</v>
      </c>
      <c r="C486" s="51" t="s">
        <v>517</v>
      </c>
      <c r="D486" s="56">
        <v>70000</v>
      </c>
      <c r="E486" s="56">
        <v>70000</v>
      </c>
      <c r="F486" s="56">
        <v>291.92</v>
      </c>
      <c r="G486" s="56">
        <v>1485.29</v>
      </c>
      <c r="H486" s="56">
        <v>13666.5</v>
      </c>
      <c r="I486" s="56">
        <f t="shared" si="71"/>
        <v>15151.79</v>
      </c>
      <c r="J486" s="56">
        <f t="shared" si="72"/>
        <v>54848.21</v>
      </c>
      <c r="K486" s="57">
        <f t="shared" si="73"/>
        <v>0.78354585714285718</v>
      </c>
      <c r="L486" s="57">
        <f t="shared" si="74"/>
        <v>-0.99582971428571432</v>
      </c>
      <c r="M486" s="57">
        <f t="shared" si="75"/>
        <v>-0.9363447142857142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518</v>
      </c>
      <c r="C487" s="51" t="s">
        <v>519</v>
      </c>
      <c r="D487" s="56">
        <v>900000</v>
      </c>
      <c r="E487" s="56">
        <v>900000</v>
      </c>
      <c r="F487" s="56">
        <v>134035.29999999999</v>
      </c>
      <c r="G487" s="56">
        <v>678742.3</v>
      </c>
      <c r="H487" s="56">
        <v>28352.7</v>
      </c>
      <c r="I487" s="56">
        <f t="shared" si="71"/>
        <v>707095</v>
      </c>
      <c r="J487" s="56">
        <f t="shared" si="72"/>
        <v>192905</v>
      </c>
      <c r="K487" s="57">
        <f t="shared" si="73"/>
        <v>0.21433888888888888</v>
      </c>
      <c r="L487" s="57">
        <f t="shared" si="74"/>
        <v>-0.85107188888888885</v>
      </c>
      <c r="M487" s="57">
        <f t="shared" si="75"/>
        <v>1.2624743333333335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520</v>
      </c>
      <c r="C488" s="51" t="s">
        <v>521</v>
      </c>
      <c r="D488" s="56">
        <v>900000</v>
      </c>
      <c r="E488" s="56">
        <v>900000</v>
      </c>
      <c r="F488" s="56">
        <v>23725.1</v>
      </c>
      <c r="G488" s="56">
        <v>204880.53</v>
      </c>
      <c r="H488" s="56">
        <v>177446.81</v>
      </c>
      <c r="I488" s="56">
        <f t="shared" si="71"/>
        <v>382327.33999999997</v>
      </c>
      <c r="J488" s="56">
        <f t="shared" si="72"/>
        <v>517672.66000000003</v>
      </c>
      <c r="K488" s="57">
        <f t="shared" si="73"/>
        <v>0.57519184444444449</v>
      </c>
      <c r="L488" s="57">
        <f t="shared" si="74"/>
        <v>-0.97363877777777785</v>
      </c>
      <c r="M488" s="57">
        <f t="shared" si="75"/>
        <v>-0.31706489999999998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231</v>
      </c>
      <c r="C489" s="51" t="s">
        <v>232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71"/>
        <v>0</v>
      </c>
      <c r="J489" s="56">
        <f t="shared" si="72"/>
        <v>0</v>
      </c>
      <c r="K489" s="57" t="str">
        <f t="shared" si="73"/>
        <v>NA</v>
      </c>
      <c r="L489" s="57" t="str">
        <f t="shared" si="74"/>
        <v>NA</v>
      </c>
      <c r="M489" s="57" t="str">
        <f t="shared" si="75"/>
        <v>NA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235</v>
      </c>
      <c r="C490" s="51" t="s">
        <v>236</v>
      </c>
      <c r="D490" s="56">
        <v>70000</v>
      </c>
      <c r="E490" s="56">
        <v>70000</v>
      </c>
      <c r="F490" s="56">
        <v>13770</v>
      </c>
      <c r="G490" s="56">
        <v>22270</v>
      </c>
      <c r="H490" s="56">
        <v>9075</v>
      </c>
      <c r="I490" s="56">
        <f t="shared" si="71"/>
        <v>31345</v>
      </c>
      <c r="J490" s="56">
        <f t="shared" si="72"/>
        <v>38655</v>
      </c>
      <c r="K490" s="57">
        <f t="shared" si="73"/>
        <v>0.55221428571428577</v>
      </c>
      <c r="L490" s="57">
        <f t="shared" si="74"/>
        <v>-0.80328571428571427</v>
      </c>
      <c r="M490" s="57">
        <f t="shared" si="75"/>
        <v>-4.557142857142852E-2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522</v>
      </c>
      <c r="C491" s="51" t="s">
        <v>523</v>
      </c>
      <c r="D491" s="56">
        <v>52000</v>
      </c>
      <c r="E491" s="56">
        <v>52000</v>
      </c>
      <c r="F491" s="56">
        <v>0</v>
      </c>
      <c r="G491" s="56">
        <v>0</v>
      </c>
      <c r="H491" s="56">
        <v>0</v>
      </c>
      <c r="I491" s="56">
        <f t="shared" si="71"/>
        <v>0</v>
      </c>
      <c r="J491" s="56">
        <f t="shared" si="72"/>
        <v>52000</v>
      </c>
      <c r="K491" s="57">
        <f t="shared" si="73"/>
        <v>1</v>
      </c>
      <c r="L491" s="57">
        <f t="shared" si="74"/>
        <v>-1</v>
      </c>
      <c r="M491" s="57">
        <f t="shared" si="75"/>
        <v>-1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237</v>
      </c>
      <c r="C492" s="51" t="s">
        <v>238</v>
      </c>
      <c r="D492" s="56">
        <v>0</v>
      </c>
      <c r="E492" s="56">
        <v>0</v>
      </c>
      <c r="F492" s="56">
        <v>-2104.94</v>
      </c>
      <c r="G492" s="56">
        <v>1085.06</v>
      </c>
      <c r="H492" s="56">
        <v>0</v>
      </c>
      <c r="I492" s="56">
        <f t="shared" si="71"/>
        <v>1085.06</v>
      </c>
      <c r="J492" s="56">
        <f t="shared" si="72"/>
        <v>-1085.06</v>
      </c>
      <c r="K492" s="57" t="str">
        <f t="shared" si="73"/>
        <v>NA</v>
      </c>
      <c r="L492" s="57" t="str">
        <f t="shared" si="74"/>
        <v>NA</v>
      </c>
      <c r="M492" s="57" t="str">
        <f t="shared" si="75"/>
        <v>NA</v>
      </c>
      <c r="R492" s="53"/>
      <c r="S492" s="53"/>
      <c r="T492" s="53"/>
      <c r="U492" s="53"/>
      <c r="V492" s="53"/>
    </row>
    <row r="493" spans="1:22" s="51" customFormat="1" x14ac:dyDescent="0.2">
      <c r="A493" s="63" t="s">
        <v>441</v>
      </c>
      <c r="B493" s="63"/>
      <c r="C493" s="63"/>
      <c r="D493" s="64">
        <v>4354000</v>
      </c>
      <c r="E493" s="64">
        <v>4354500</v>
      </c>
      <c r="F493" s="64">
        <v>258193.35</v>
      </c>
      <c r="G493" s="64">
        <v>1025697.0500000002</v>
      </c>
      <c r="H493" s="64">
        <v>723156.28</v>
      </c>
      <c r="I493" s="64">
        <f t="shared" si="71"/>
        <v>1748853.33</v>
      </c>
      <c r="J493" s="64">
        <f t="shared" si="72"/>
        <v>2605646.67</v>
      </c>
      <c r="K493" s="65">
        <f t="shared" si="73"/>
        <v>0.59838022046159145</v>
      </c>
      <c r="L493" s="65">
        <f t="shared" si="74"/>
        <v>-0.94070654495349637</v>
      </c>
      <c r="M493" s="65">
        <f t="shared" si="75"/>
        <v>-0.29335373751291755</v>
      </c>
      <c r="R493" s="53"/>
      <c r="S493" s="53"/>
      <c r="T493" s="53"/>
      <c r="U493" s="53"/>
      <c r="V493" s="53"/>
    </row>
    <row r="494" spans="1:22" s="51" customFormat="1" x14ac:dyDescent="0.2">
      <c r="A494" s="51" t="s">
        <v>524</v>
      </c>
      <c r="B494" s="51" t="s">
        <v>169</v>
      </c>
      <c r="C494" s="51" t="s">
        <v>170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f t="shared" si="71"/>
        <v>0</v>
      </c>
      <c r="J494" s="56">
        <f t="shared" si="72"/>
        <v>0</v>
      </c>
      <c r="K494" s="57" t="str">
        <f t="shared" si="73"/>
        <v>NA</v>
      </c>
      <c r="L494" s="57" t="str">
        <f t="shared" si="74"/>
        <v>NA</v>
      </c>
      <c r="M494" s="57" t="str">
        <f t="shared" si="75"/>
        <v>NA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187</v>
      </c>
      <c r="C495" s="51" t="s">
        <v>188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71"/>
        <v>0</v>
      </c>
      <c r="J495" s="56">
        <f t="shared" si="72"/>
        <v>0</v>
      </c>
      <c r="K495" s="57" t="str">
        <f t="shared" si="73"/>
        <v>NA</v>
      </c>
      <c r="L495" s="57" t="str">
        <f t="shared" si="74"/>
        <v>NA</v>
      </c>
      <c r="M495" s="57" t="str">
        <f t="shared" si="75"/>
        <v>NA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205</v>
      </c>
      <c r="C496" s="51" t="s">
        <v>206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71"/>
        <v>0</v>
      </c>
      <c r="J496" s="56">
        <f t="shared" si="72"/>
        <v>0</v>
      </c>
      <c r="K496" s="57" t="str">
        <f t="shared" si="73"/>
        <v>NA</v>
      </c>
      <c r="L496" s="57" t="str">
        <f t="shared" si="74"/>
        <v>NA</v>
      </c>
      <c r="M496" s="57" t="str">
        <f t="shared" si="75"/>
        <v>NA</v>
      </c>
      <c r="R496" s="53"/>
      <c r="S496" s="53"/>
      <c r="T496" s="53"/>
      <c r="U496" s="53"/>
      <c r="V496" s="53"/>
    </row>
    <row r="497" spans="1:22" s="51" customFormat="1" x14ac:dyDescent="0.2">
      <c r="A497" s="63" t="s">
        <v>525</v>
      </c>
      <c r="B497" s="63"/>
      <c r="C497" s="63"/>
      <c r="D497" s="64">
        <v>0</v>
      </c>
      <c r="E497" s="64">
        <v>0</v>
      </c>
      <c r="F497" s="64">
        <v>0</v>
      </c>
      <c r="G497" s="64">
        <v>0</v>
      </c>
      <c r="H497" s="64">
        <v>0</v>
      </c>
      <c r="I497" s="64">
        <f t="shared" si="71"/>
        <v>0</v>
      </c>
      <c r="J497" s="64">
        <f t="shared" si="72"/>
        <v>0</v>
      </c>
      <c r="K497" s="65" t="str">
        <f t="shared" si="73"/>
        <v>NA</v>
      </c>
      <c r="L497" s="65" t="str">
        <f t="shared" si="74"/>
        <v>NA</v>
      </c>
      <c r="M497" s="65" t="str">
        <f t="shared" si="75"/>
        <v>NA</v>
      </c>
      <c r="R497" s="53"/>
      <c r="S497" s="53"/>
      <c r="T497" s="53"/>
      <c r="U497" s="53"/>
      <c r="V497" s="53"/>
    </row>
    <row r="498" spans="1:22" s="51" customFormat="1" x14ac:dyDescent="0.2">
      <c r="A498" s="51" t="s">
        <v>442</v>
      </c>
      <c r="B498" s="51" t="s">
        <v>141</v>
      </c>
      <c r="C498" s="51" t="s">
        <v>142</v>
      </c>
      <c r="D498" s="56">
        <v>0</v>
      </c>
      <c r="E498" s="56">
        <v>500</v>
      </c>
      <c r="F498" s="56">
        <v>0</v>
      </c>
      <c r="G498" s="56">
        <v>0</v>
      </c>
      <c r="H498" s="56">
        <v>0</v>
      </c>
      <c r="I498" s="56">
        <f t="shared" si="71"/>
        <v>0</v>
      </c>
      <c r="J498" s="56">
        <f t="shared" si="72"/>
        <v>500</v>
      </c>
      <c r="K498" s="57">
        <f t="shared" si="73"/>
        <v>1</v>
      </c>
      <c r="L498" s="57">
        <f t="shared" si="74"/>
        <v>-1</v>
      </c>
      <c r="M498" s="57">
        <f t="shared" si="75"/>
        <v>-1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167</v>
      </c>
      <c r="C499" s="51" t="s">
        <v>168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71"/>
        <v>0</v>
      </c>
      <c r="J499" s="56">
        <f t="shared" si="72"/>
        <v>0</v>
      </c>
      <c r="K499" s="57" t="str">
        <f t="shared" si="73"/>
        <v>NA</v>
      </c>
      <c r="L499" s="57" t="str">
        <f t="shared" si="74"/>
        <v>NA</v>
      </c>
      <c r="M499" s="57" t="str">
        <f t="shared" si="75"/>
        <v>NA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169</v>
      </c>
      <c r="C500" s="51" t="s">
        <v>170</v>
      </c>
      <c r="D500" s="56">
        <v>26102643</v>
      </c>
      <c r="E500" s="56">
        <v>1420404.08</v>
      </c>
      <c r="F500" s="56">
        <v>0</v>
      </c>
      <c r="G500" s="56">
        <v>0</v>
      </c>
      <c r="H500" s="56">
        <v>0</v>
      </c>
      <c r="I500" s="56">
        <f t="shared" si="71"/>
        <v>0</v>
      </c>
      <c r="J500" s="56">
        <f t="shared" si="72"/>
        <v>1420404.08</v>
      </c>
      <c r="K500" s="57">
        <f t="shared" si="73"/>
        <v>1</v>
      </c>
      <c r="L500" s="57">
        <f t="shared" si="74"/>
        <v>-1</v>
      </c>
      <c r="M500" s="57">
        <f t="shared" si="75"/>
        <v>-1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361</v>
      </c>
      <c r="C501" s="51" t="s">
        <v>362</v>
      </c>
      <c r="D501" s="56">
        <v>5790672.4499999993</v>
      </c>
      <c r="E501" s="56">
        <v>4257770.959999999</v>
      </c>
      <c r="F501" s="56">
        <v>0</v>
      </c>
      <c r="G501" s="56">
        <v>0</v>
      </c>
      <c r="H501" s="56">
        <v>43980.24</v>
      </c>
      <c r="I501" s="56">
        <f t="shared" si="71"/>
        <v>43980.24</v>
      </c>
      <c r="J501" s="56">
        <f t="shared" si="72"/>
        <v>4213790.7199999988</v>
      </c>
      <c r="K501" s="57">
        <f t="shared" si="73"/>
        <v>0.98967059515103639</v>
      </c>
      <c r="L501" s="57">
        <f t="shared" si="74"/>
        <v>-1</v>
      </c>
      <c r="M501" s="57">
        <f t="shared" si="75"/>
        <v>-1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227</v>
      </c>
      <c r="C502" s="51" t="s">
        <v>228</v>
      </c>
      <c r="D502" s="56">
        <v>0</v>
      </c>
      <c r="E502" s="56">
        <v>41765.06</v>
      </c>
      <c r="F502" s="56">
        <v>41079.53</v>
      </c>
      <c r="G502" s="56">
        <v>41079.53</v>
      </c>
      <c r="H502" s="56">
        <v>0</v>
      </c>
      <c r="I502" s="56">
        <f t="shared" si="71"/>
        <v>41079.53</v>
      </c>
      <c r="J502" s="56">
        <f t="shared" si="72"/>
        <v>685.52999999999884</v>
      </c>
      <c r="K502" s="57">
        <f t="shared" si="73"/>
        <v>1.6413959419667994E-2</v>
      </c>
      <c r="L502" s="57">
        <f t="shared" si="74"/>
        <v>-1.6413959419667994E-2</v>
      </c>
      <c r="M502" s="57">
        <f t="shared" si="75"/>
        <v>1.9507581217409957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229</v>
      </c>
      <c r="C503" s="51" t="s">
        <v>230</v>
      </c>
      <c r="D503" s="56">
        <v>122405459.94999997</v>
      </c>
      <c r="E503" s="56">
        <v>79468192.719999999</v>
      </c>
      <c r="F503" s="56">
        <v>0</v>
      </c>
      <c r="G503" s="56">
        <v>19971027.509999998</v>
      </c>
      <c r="H503" s="56">
        <v>0</v>
      </c>
      <c r="I503" s="56">
        <f t="shared" si="71"/>
        <v>19971027.509999998</v>
      </c>
      <c r="J503" s="56">
        <f t="shared" si="72"/>
        <v>59497165.210000001</v>
      </c>
      <c r="K503" s="57">
        <f t="shared" si="73"/>
        <v>0.74869156040371576</v>
      </c>
      <c r="L503" s="57">
        <f t="shared" si="74"/>
        <v>-1</v>
      </c>
      <c r="M503" s="57">
        <f t="shared" si="75"/>
        <v>-0.2460746812111472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231</v>
      </c>
      <c r="C504" s="51" t="s">
        <v>232</v>
      </c>
      <c r="D504" s="56">
        <v>4488000</v>
      </c>
      <c r="E504" s="56">
        <v>4614423.5</v>
      </c>
      <c r="F504" s="56">
        <v>0</v>
      </c>
      <c r="G504" s="56">
        <v>0</v>
      </c>
      <c r="H504" s="56">
        <v>0</v>
      </c>
      <c r="I504" s="56">
        <f t="shared" si="71"/>
        <v>0</v>
      </c>
      <c r="J504" s="56">
        <f t="shared" si="72"/>
        <v>4614423.5</v>
      </c>
      <c r="K504" s="57">
        <f t="shared" si="73"/>
        <v>1</v>
      </c>
      <c r="L504" s="57">
        <f t="shared" si="74"/>
        <v>-1</v>
      </c>
      <c r="M504" s="57">
        <f t="shared" si="75"/>
        <v>-1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233</v>
      </c>
      <c r="C505" s="51" t="s">
        <v>234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71"/>
        <v>0</v>
      </c>
      <c r="J505" s="56">
        <f t="shared" si="72"/>
        <v>0</v>
      </c>
      <c r="K505" s="57" t="str">
        <f t="shared" si="73"/>
        <v>NA</v>
      </c>
      <c r="L505" s="57" t="str">
        <f t="shared" si="74"/>
        <v>NA</v>
      </c>
      <c r="M505" s="57" t="str">
        <f t="shared" si="75"/>
        <v>NA</v>
      </c>
      <c r="R505" s="53"/>
      <c r="S505" s="53"/>
      <c r="T505" s="53"/>
      <c r="U505" s="53"/>
      <c r="V505" s="53"/>
    </row>
    <row r="506" spans="1:22" s="51" customFormat="1" x14ac:dyDescent="0.2">
      <c r="A506" s="63" t="s">
        <v>445</v>
      </c>
      <c r="B506" s="63"/>
      <c r="C506" s="63"/>
      <c r="D506" s="64">
        <v>158786775.39999998</v>
      </c>
      <c r="E506" s="64">
        <v>89803056.319999993</v>
      </c>
      <c r="F506" s="64">
        <v>41079.53</v>
      </c>
      <c r="G506" s="64">
        <v>20012107.039999999</v>
      </c>
      <c r="H506" s="64">
        <v>43980.24</v>
      </c>
      <c r="I506" s="64">
        <f t="shared" si="71"/>
        <v>20056087.279999997</v>
      </c>
      <c r="J506" s="64">
        <f t="shared" si="72"/>
        <v>69746969.039999992</v>
      </c>
      <c r="K506" s="65">
        <f t="shared" si="73"/>
        <v>0.77666587194390047</v>
      </c>
      <c r="L506" s="65">
        <f t="shared" si="74"/>
        <v>-0.99954255977821493</v>
      </c>
      <c r="M506" s="65">
        <f t="shared" si="75"/>
        <v>-0.3314668388782962</v>
      </c>
      <c r="R506" s="53"/>
      <c r="S506" s="53"/>
      <c r="T506" s="53"/>
      <c r="U506" s="53"/>
      <c r="V506" s="53"/>
    </row>
    <row r="507" spans="1:22" s="51" customFormat="1" x14ac:dyDescent="0.2">
      <c r="A507" s="51" t="s">
        <v>30</v>
      </c>
      <c r="B507" s="51" t="s">
        <v>31</v>
      </c>
      <c r="C507" s="51" t="s">
        <v>32</v>
      </c>
      <c r="D507" s="56">
        <v>0</v>
      </c>
      <c r="E507" s="56">
        <v>633100</v>
      </c>
      <c r="F507" s="56">
        <v>17058.440000000002</v>
      </c>
      <c r="G507" s="56">
        <v>26516.44</v>
      </c>
      <c r="H507" s="56">
        <v>0</v>
      </c>
      <c r="I507" s="56">
        <f t="shared" si="71"/>
        <v>26516.44</v>
      </c>
      <c r="J507" s="56">
        <f t="shared" si="72"/>
        <v>606583.56000000006</v>
      </c>
      <c r="K507" s="57">
        <f t="shared" si="73"/>
        <v>0.95811650608118792</v>
      </c>
      <c r="L507" s="57">
        <f t="shared" si="74"/>
        <v>-0.97305569420312754</v>
      </c>
      <c r="M507" s="57">
        <f t="shared" si="75"/>
        <v>-0.87434951824356344</v>
      </c>
      <c r="R507" s="53"/>
      <c r="S507" s="53"/>
      <c r="T507" s="53"/>
      <c r="U507" s="53"/>
      <c r="V507" s="53"/>
    </row>
    <row r="508" spans="1:22" s="51" customFormat="1" x14ac:dyDescent="0.2">
      <c r="B508" s="51" t="s">
        <v>341</v>
      </c>
      <c r="C508" s="51" t="s">
        <v>342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71"/>
        <v>0</v>
      </c>
      <c r="J508" s="56">
        <f t="shared" si="72"/>
        <v>0</v>
      </c>
      <c r="K508" s="57" t="str">
        <f t="shared" si="73"/>
        <v>NA</v>
      </c>
      <c r="L508" s="57" t="str">
        <f t="shared" si="74"/>
        <v>NA</v>
      </c>
      <c r="M508" s="57" t="str">
        <f t="shared" si="75"/>
        <v>NA</v>
      </c>
      <c r="R508" s="53"/>
      <c r="S508" s="53"/>
      <c r="T508" s="53"/>
      <c r="U508" s="53"/>
      <c r="V508" s="53"/>
    </row>
    <row r="509" spans="1:22" s="51" customFormat="1" x14ac:dyDescent="0.2">
      <c r="B509" s="51" t="s">
        <v>526</v>
      </c>
      <c r="C509" s="51" t="s">
        <v>527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71"/>
        <v>0</v>
      </c>
      <c r="J509" s="56">
        <f t="shared" si="72"/>
        <v>0</v>
      </c>
      <c r="K509" s="57" t="str">
        <f t="shared" si="73"/>
        <v>NA</v>
      </c>
      <c r="L509" s="57" t="str">
        <f t="shared" si="74"/>
        <v>NA</v>
      </c>
      <c r="M509" s="57" t="str">
        <f t="shared" si="75"/>
        <v>NA</v>
      </c>
      <c r="R509" s="53"/>
      <c r="S509" s="53"/>
      <c r="T509" s="53"/>
      <c r="U509" s="53"/>
      <c r="V509" s="53"/>
    </row>
    <row r="510" spans="1:22" s="51" customFormat="1" x14ac:dyDescent="0.2">
      <c r="B510" s="51" t="s">
        <v>528</v>
      </c>
      <c r="C510" s="51" t="s">
        <v>529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71"/>
        <v>0</v>
      </c>
      <c r="J510" s="56">
        <f t="shared" si="72"/>
        <v>0</v>
      </c>
      <c r="K510" s="57" t="str">
        <f t="shared" si="73"/>
        <v>NA</v>
      </c>
      <c r="L510" s="57" t="str">
        <f t="shared" si="74"/>
        <v>NA</v>
      </c>
      <c r="M510" s="57" t="str">
        <f t="shared" si="75"/>
        <v>NA</v>
      </c>
      <c r="R510" s="53"/>
      <c r="S510" s="53"/>
      <c r="T510" s="53"/>
      <c r="U510" s="53"/>
      <c r="V510" s="53"/>
    </row>
    <row r="511" spans="1:22" s="51" customFormat="1" x14ac:dyDescent="0.2">
      <c r="B511" s="51" t="s">
        <v>530</v>
      </c>
      <c r="C511" s="51" t="s">
        <v>531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71"/>
        <v>0</v>
      </c>
      <c r="J511" s="56">
        <f t="shared" si="72"/>
        <v>0</v>
      </c>
      <c r="K511" s="57" t="str">
        <f t="shared" si="73"/>
        <v>NA</v>
      </c>
      <c r="L511" s="57" t="str">
        <f t="shared" si="74"/>
        <v>NA</v>
      </c>
      <c r="M511" s="57" t="str">
        <f t="shared" si="75"/>
        <v>NA</v>
      </c>
      <c r="R511" s="53"/>
      <c r="S511" s="53"/>
      <c r="T511" s="53"/>
      <c r="U511" s="53"/>
      <c r="V511" s="53"/>
    </row>
    <row r="512" spans="1:22" s="51" customFormat="1" x14ac:dyDescent="0.2">
      <c r="B512" s="51" t="s">
        <v>532</v>
      </c>
      <c r="C512" s="51" t="s">
        <v>533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71"/>
        <v>0</v>
      </c>
      <c r="J512" s="56">
        <f t="shared" si="72"/>
        <v>0</v>
      </c>
      <c r="K512" s="57" t="str">
        <f t="shared" si="73"/>
        <v>NA</v>
      </c>
      <c r="L512" s="57" t="str">
        <f t="shared" si="74"/>
        <v>NA</v>
      </c>
      <c r="M512" s="57" t="str">
        <f t="shared" si="75"/>
        <v>NA</v>
      </c>
      <c r="R512" s="53"/>
      <c r="S512" s="53"/>
      <c r="T512" s="53"/>
      <c r="U512" s="53"/>
      <c r="V512" s="53"/>
    </row>
    <row r="513" spans="1:22" s="51" customFormat="1" x14ac:dyDescent="0.2">
      <c r="B513" s="51" t="s">
        <v>534</v>
      </c>
      <c r="C513" s="51" t="s">
        <v>535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71"/>
        <v>0</v>
      </c>
      <c r="J513" s="56">
        <f t="shared" si="72"/>
        <v>0</v>
      </c>
      <c r="K513" s="57" t="str">
        <f t="shared" si="73"/>
        <v>NA</v>
      </c>
      <c r="L513" s="57" t="str">
        <f t="shared" si="74"/>
        <v>NA</v>
      </c>
      <c r="M513" s="57" t="str">
        <f t="shared" si="75"/>
        <v>NA</v>
      </c>
      <c r="R513" s="53"/>
      <c r="S513" s="53"/>
      <c r="T513" s="53"/>
      <c r="U513" s="53"/>
      <c r="V513" s="53"/>
    </row>
    <row r="514" spans="1:22" s="51" customFormat="1" x14ac:dyDescent="0.2">
      <c r="A514" s="63" t="s">
        <v>33</v>
      </c>
      <c r="B514" s="63"/>
      <c r="C514" s="63"/>
      <c r="D514" s="64">
        <v>0</v>
      </c>
      <c r="E514" s="64">
        <v>633100</v>
      </c>
      <c r="F514" s="64">
        <v>17058.440000000002</v>
      </c>
      <c r="G514" s="64">
        <v>26516.44</v>
      </c>
      <c r="H514" s="64">
        <v>0</v>
      </c>
      <c r="I514" s="64">
        <f t="shared" si="71"/>
        <v>26516.44</v>
      </c>
      <c r="J514" s="64">
        <f t="shared" si="72"/>
        <v>606583.56000000006</v>
      </c>
      <c r="K514" s="65">
        <f t="shared" si="73"/>
        <v>0.95811650608118792</v>
      </c>
      <c r="L514" s="65">
        <f t="shared" si="74"/>
        <v>-0.97305569420312754</v>
      </c>
      <c r="M514" s="65">
        <f t="shared" si="75"/>
        <v>-0.87434951824356344</v>
      </c>
      <c r="R514" s="53"/>
      <c r="S514" s="53"/>
      <c r="T514" s="53"/>
      <c r="U514" s="53"/>
      <c r="V514" s="53"/>
    </row>
    <row r="515" spans="1:22" s="10" customFormat="1" x14ac:dyDescent="0.2">
      <c r="A515" s="23"/>
      <c r="B515" s="31"/>
      <c r="C515" s="23"/>
      <c r="D515" s="18"/>
      <c r="E515" s="18"/>
      <c r="F515" s="18"/>
      <c r="G515" s="18"/>
      <c r="H515" s="18"/>
      <c r="I515" s="18"/>
      <c r="J515" s="18"/>
      <c r="K515" s="37"/>
      <c r="L515" s="37"/>
      <c r="M515" s="3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ht="15.75" x14ac:dyDescent="0.25">
      <c r="A516" s="25" t="s">
        <v>11</v>
      </c>
      <c r="B516" s="32"/>
      <c r="C516" s="25"/>
      <c r="D516" s="6">
        <f>+D101+D154+D191+D224+D235+D266+D295+D317+D337+D369+D371+D395+D422+D449+D466+D493+D497+D506+D514</f>
        <v>659838688.39999998</v>
      </c>
      <c r="E516" s="6">
        <f t="shared" ref="E516:J516" si="76">+E101+E154+E191+E224+E235+E266+E295+E317+E337+E369+E371+E395+E422+E449+E466+E493+E497+E506+E514</f>
        <v>679530756.41999984</v>
      </c>
      <c r="F516" s="6">
        <f t="shared" si="76"/>
        <v>24725012.530000001</v>
      </c>
      <c r="G516" s="6">
        <f t="shared" si="76"/>
        <v>102473564.92999998</v>
      </c>
      <c r="H516" s="6">
        <f t="shared" si="76"/>
        <v>3867074.7700000005</v>
      </c>
      <c r="I516" s="6">
        <f t="shared" si="76"/>
        <v>106340639.69999999</v>
      </c>
      <c r="J516" s="6">
        <f t="shared" si="76"/>
        <v>573190116.71999991</v>
      </c>
      <c r="K516" s="38">
        <f>IF(E516=0,"NA",J516/E516)</f>
        <v>0.84350871730922272</v>
      </c>
      <c r="L516" s="38">
        <f>IF(E516=0,"NA",(  ( F516 - (E516/$L$6)) / (E516/$L$6)))</f>
        <v>-0.96361457918364168</v>
      </c>
      <c r="M516" s="38">
        <f>IF(E516=0,"NA",(  ( G516 - ($M$6*(E516/12))) / ($M$6*(E516/12))))</f>
        <v>-0.54759855696657922</v>
      </c>
      <c r="N516" s="10"/>
    </row>
    <row r="524" spans="1:22" x14ac:dyDescent="0.2">
      <c r="K524" s="18"/>
    </row>
    <row r="525" spans="1:22" x14ac:dyDescent="0.2">
      <c r="K525" s="18"/>
    </row>
  </sheetData>
  <autoFilter ref="A7:M516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4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45596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1" si="0">SUM(G8:H8)</f>
        <v>0</v>
      </c>
      <c r="J8" s="56">
        <f t="shared" ref="J8:J11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2" si="2">IF(E9=0,"NA",J9/E9)</f>
        <v>NA</v>
      </c>
      <c r="L9" s="65" t="str">
        <f t="shared" ref="L9:L11" si="3">IF(E9=0,"NA",(  ( F9 - (E9/$L$6)) / (E9/$L$6)))</f>
        <v>NA</v>
      </c>
      <c r="M9" s="65" t="str">
        <f t="shared" ref="M9:M11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43</v>
      </c>
      <c r="C10" s="51" t="s">
        <v>44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/>
      <c r="J10" s="56"/>
      <c r="K10" s="57"/>
      <c r="L10" s="57"/>
      <c r="M10" s="57"/>
      <c r="R10" s="53"/>
      <c r="S10" s="53"/>
      <c r="T10" s="53"/>
      <c r="U10" s="53"/>
      <c r="V10" s="53"/>
    </row>
    <row r="11" spans="1:22" s="51" customFormat="1" x14ac:dyDescent="0.2">
      <c r="B11" s="51" t="s">
        <v>25</v>
      </c>
      <c r="C11" s="51" t="s">
        <v>26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0"/>
        <v>0</v>
      </c>
      <c r="J11" s="56">
        <f t="shared" si="1"/>
        <v>0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A12" s="63" t="s">
        <v>27</v>
      </c>
      <c r="B12" s="63"/>
      <c r="C12" s="63"/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f t="shared" ref="I12" si="5">SUM(G12:H12)</f>
        <v>0</v>
      </c>
      <c r="J12" s="64">
        <f t="shared" ref="J12" si="6">E12-I12</f>
        <v>0</v>
      </c>
      <c r="K12" s="65" t="str">
        <f>IF(E12=0,"NA",J12/E12)</f>
        <v>NA</v>
      </c>
      <c r="L12" s="65" t="str">
        <f>IF(E12=0,"NA",(  ( F12 - (E12/$L$6)) / (E12/$L$6)))</f>
        <v>NA</v>
      </c>
      <c r="M12" s="65" t="str">
        <f>IF(E12=0,"NA",(  ( G12 - ($M$6*(E12/12))) / ($M$6*(E12/12))))</f>
        <v>NA</v>
      </c>
      <c r="R12" s="53"/>
      <c r="S12" s="53"/>
      <c r="T12" s="53"/>
      <c r="U12" s="53"/>
      <c r="V12" s="53"/>
    </row>
    <row r="13" spans="1:22" x14ac:dyDescent="0.2">
      <c r="A13" s="30"/>
      <c r="K13" s="40"/>
    </row>
    <row r="14" spans="1:22" s="7" customFormat="1" ht="15.75" x14ac:dyDescent="0.25">
      <c r="A14" s="25" t="s">
        <v>12</v>
      </c>
      <c r="B14" s="32"/>
      <c r="C14" s="25"/>
      <c r="D14" s="6">
        <f>+D9+D12</f>
        <v>0</v>
      </c>
      <c r="E14" s="6">
        <f t="shared" ref="E14:J14" si="7">+E9+E12</f>
        <v>0</v>
      </c>
      <c r="F14" s="6">
        <f t="shared" si="7"/>
        <v>0</v>
      </c>
      <c r="G14" s="6">
        <f t="shared" si="7"/>
        <v>0</v>
      </c>
      <c r="H14" s="6">
        <f t="shared" si="7"/>
        <v>0</v>
      </c>
      <c r="I14" s="6">
        <f t="shared" si="7"/>
        <v>0</v>
      </c>
      <c r="J14" s="6">
        <f t="shared" si="7"/>
        <v>0</v>
      </c>
      <c r="K14" s="38" t="str">
        <f t="shared" si="2"/>
        <v>NA</v>
      </c>
      <c r="L14" s="38" t="str">
        <f>IF(E14=0,"NA",(  ( F14 - (E14/$L$6)) / (E14/$L$6)))</f>
        <v>NA</v>
      </c>
      <c r="M14" s="38" t="str">
        <f>IF(E14=0,"NA",(  ( G14 - ($M$6*(E14/12))) / ($M$6*(E14/12))))</f>
        <v>NA</v>
      </c>
    </row>
    <row r="16" spans="1:22" s="17" customFormat="1" x14ac:dyDescent="0.2">
      <c r="A16" s="23" t="s">
        <v>30</v>
      </c>
      <c r="B16" s="31" t="s">
        <v>31</v>
      </c>
      <c r="C16" s="23" t="s">
        <v>32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37"/>
      <c r="L16" s="37"/>
      <c r="M16" s="37"/>
    </row>
    <row r="17" spans="1:22" s="51" customFormat="1" x14ac:dyDescent="0.2">
      <c r="A17" s="63" t="s">
        <v>33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20" si="8">SUM(G17:H17)</f>
        <v>0</v>
      </c>
      <c r="J17" s="64">
        <f t="shared" ref="J17:J20" si="9">E17-I17</f>
        <v>0</v>
      </c>
      <c r="K17" s="65" t="str">
        <f t="shared" ref="K17:K20" si="10">IF(E17=0,"NA",J17/E17)</f>
        <v>NA</v>
      </c>
      <c r="L17" s="65" t="str">
        <f t="shared" ref="L17:L20" si="11">IF(E17=0,"NA",(  ( F17 - (E17/$L$6)) / (E17/$L$6)))</f>
        <v>NA</v>
      </c>
      <c r="M17" s="65" t="str">
        <f t="shared" ref="M17:M20" si="12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34</v>
      </c>
      <c r="B18" s="51" t="s">
        <v>28</v>
      </c>
      <c r="C18" s="51" t="s">
        <v>29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8"/>
        <v>0</v>
      </c>
      <c r="J18" s="56">
        <f t="shared" si="9"/>
        <v>0</v>
      </c>
      <c r="K18" s="57" t="str">
        <f t="shared" si="10"/>
        <v>NA</v>
      </c>
      <c r="L18" s="57" t="str">
        <f t="shared" si="11"/>
        <v>NA</v>
      </c>
      <c r="M18" s="57" t="str">
        <f t="shared" si="12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35</v>
      </c>
      <c r="C19" s="51" t="s">
        <v>36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8"/>
        <v>0</v>
      </c>
      <c r="J19" s="56">
        <f t="shared" si="9"/>
        <v>0</v>
      </c>
      <c r="K19" s="57" t="str">
        <f t="shared" si="10"/>
        <v>NA</v>
      </c>
      <c r="L19" s="57" t="str">
        <f t="shared" si="11"/>
        <v>NA</v>
      </c>
      <c r="M19" s="57" t="str">
        <f t="shared" si="12"/>
        <v>NA</v>
      </c>
      <c r="R19" s="53"/>
      <c r="S19" s="53"/>
      <c r="T19" s="53"/>
      <c r="U19" s="53"/>
      <c r="V19" s="53"/>
    </row>
    <row r="20" spans="1:22" s="51" customFormat="1" x14ac:dyDescent="0.2">
      <c r="A20" s="63" t="s">
        <v>37</v>
      </c>
      <c r="B20" s="63"/>
      <c r="C20" s="63"/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f t="shared" si="8"/>
        <v>0</v>
      </c>
      <c r="J20" s="64">
        <f t="shared" si="9"/>
        <v>0</v>
      </c>
      <c r="K20" s="65" t="str">
        <f t="shared" si="10"/>
        <v>NA</v>
      </c>
      <c r="L20" s="65" t="str">
        <f t="shared" si="11"/>
        <v>NA</v>
      </c>
      <c r="M20" s="65" t="str">
        <f t="shared" si="12"/>
        <v>NA</v>
      </c>
      <c r="R20" s="53"/>
      <c r="S20" s="53"/>
      <c r="T20" s="53"/>
      <c r="U20" s="53"/>
      <c r="V20" s="53"/>
    </row>
    <row r="21" spans="1:22" s="62" customFormat="1" x14ac:dyDescent="0.2">
      <c r="A21" s="58"/>
      <c r="B21" s="59"/>
      <c r="C21" s="58"/>
      <c r="D21" s="60"/>
      <c r="E21" s="60"/>
      <c r="F21" s="60"/>
      <c r="G21" s="60"/>
      <c r="H21" s="60"/>
      <c r="I21" s="60"/>
      <c r="J21" s="60"/>
      <c r="K21" s="61"/>
      <c r="L21" s="61"/>
      <c r="M21" s="61"/>
    </row>
    <row r="22" spans="1:22" ht="15.75" x14ac:dyDescent="0.25">
      <c r="A22" s="25" t="s">
        <v>11</v>
      </c>
      <c r="B22" s="32"/>
      <c r="C22" s="25"/>
      <c r="D22" s="6">
        <f>+D17+D20</f>
        <v>0</v>
      </c>
      <c r="E22" s="6">
        <f t="shared" ref="E22:J22" si="13">+E17+E20</f>
        <v>0</v>
      </c>
      <c r="F22" s="6">
        <f t="shared" si="13"/>
        <v>0</v>
      </c>
      <c r="G22" s="6">
        <f t="shared" si="13"/>
        <v>0</v>
      </c>
      <c r="H22" s="6">
        <f t="shared" si="13"/>
        <v>0</v>
      </c>
      <c r="I22" s="6">
        <f t="shared" si="13"/>
        <v>0</v>
      </c>
      <c r="J22" s="6">
        <f t="shared" si="13"/>
        <v>0</v>
      </c>
      <c r="K22" s="38" t="str">
        <f t="shared" si="2"/>
        <v>NA</v>
      </c>
      <c r="L22" s="38" t="str">
        <f>IF(E22=0,"NA",(  ( F22 - (E22/$L$6)) / (E22/$L$6)))</f>
        <v>NA</v>
      </c>
      <c r="M22" s="38" t="str">
        <f>IF(E22=0,"NA",(  ( G22 - ($M$6*(E22/12))) / ($M$6*(E22/12))))</f>
        <v>NA</v>
      </c>
    </row>
    <row r="24" spans="1:22" ht="15" x14ac:dyDescent="0.2">
      <c r="A24" s="35"/>
    </row>
  </sheetData>
  <autoFilter ref="A7:M2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97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45596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45</v>
      </c>
      <c r="B8" s="51" t="s">
        <v>536</v>
      </c>
      <c r="C8" s="51" t="s">
        <v>537</v>
      </c>
      <c r="D8" s="56">
        <v>429000000</v>
      </c>
      <c r="E8" s="56">
        <v>429000000</v>
      </c>
      <c r="F8" s="56">
        <v>12622602.51</v>
      </c>
      <c r="G8" s="56">
        <v>38561726.520000003</v>
      </c>
      <c r="H8" s="56">
        <v>0</v>
      </c>
      <c r="I8" s="56">
        <f t="shared" ref="I8" si="0">SUM(G8:H8)</f>
        <v>38561726.520000003</v>
      </c>
      <c r="J8" s="56">
        <f t="shared" ref="J8" si="1">E8-I8</f>
        <v>390438273.48000002</v>
      </c>
      <c r="K8" s="57">
        <f t="shared" ref="K8:K15" si="2">IF(E8=0,"NA",J8/E8)</f>
        <v>0.91011252559440559</v>
      </c>
      <c r="L8" s="57">
        <f t="shared" ref="L8:L15" si="3">IF(E8=0,"NA",(  ( F8 - (E8/$L$6)) / (E8/$L$6)))</f>
        <v>-0.97057668412587417</v>
      </c>
      <c r="M8" s="57">
        <f t="shared" ref="M8:M15" si="4">IF(E8=0,"NA",(  ( G8 - ($M$6*(E8/12))) / ($M$6*(E8/12))))</f>
        <v>-0.73033757678321676</v>
      </c>
      <c r="R8" s="53"/>
      <c r="S8" s="53"/>
      <c r="T8" s="53"/>
      <c r="U8" s="53"/>
      <c r="V8" s="53"/>
    </row>
    <row r="9" spans="1:22" s="51" customFormat="1" x14ac:dyDescent="0.2">
      <c r="B9" s="51" t="s">
        <v>54</v>
      </c>
      <c r="C9" s="51" t="s">
        <v>55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:J15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68</v>
      </c>
      <c r="C10" s="51" t="s">
        <v>69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4" si="7">SUM(G10:H10)</f>
        <v>0</v>
      </c>
      <c r="J10" s="56">
        <f t="shared" si="6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74</v>
      </c>
      <c r="B11" s="63"/>
      <c r="C11" s="63"/>
      <c r="D11" s="64">
        <v>429000000</v>
      </c>
      <c r="E11" s="64">
        <v>429000000</v>
      </c>
      <c r="F11" s="64">
        <v>12622602.51</v>
      </c>
      <c r="G11" s="64">
        <v>38561726.520000003</v>
      </c>
      <c r="H11" s="64">
        <v>0</v>
      </c>
      <c r="I11" s="64">
        <f t="shared" si="7"/>
        <v>38561726.520000003</v>
      </c>
      <c r="J11" s="64">
        <f t="shared" si="6"/>
        <v>390438273.48000002</v>
      </c>
      <c r="K11" s="65">
        <f t="shared" si="2"/>
        <v>0.91011252559440559</v>
      </c>
      <c r="L11" s="65">
        <f t="shared" si="3"/>
        <v>-0.97057668412587417</v>
      </c>
      <c r="M11" s="65">
        <f t="shared" si="4"/>
        <v>-0.73033757678321676</v>
      </c>
      <c r="R11" s="53"/>
      <c r="S11" s="53"/>
      <c r="T11" s="53"/>
      <c r="U11" s="53"/>
      <c r="V11" s="53"/>
    </row>
    <row r="12" spans="1:22" s="51" customFormat="1" x14ac:dyDescent="0.2">
      <c r="A12" s="51" t="s">
        <v>20</v>
      </c>
      <c r="B12" s="51" t="s">
        <v>21</v>
      </c>
      <c r="C12" s="51" t="s">
        <v>22</v>
      </c>
      <c r="D12" s="56">
        <v>2800000</v>
      </c>
      <c r="E12" s="56">
        <v>2800000</v>
      </c>
      <c r="F12" s="56">
        <v>2471309.48</v>
      </c>
      <c r="G12" s="56">
        <v>10425221.16</v>
      </c>
      <c r="H12" s="56">
        <v>0</v>
      </c>
      <c r="I12" s="56">
        <f t="shared" si="7"/>
        <v>10425221.16</v>
      </c>
      <c r="J12" s="56">
        <f t="shared" si="6"/>
        <v>-7625221.1600000001</v>
      </c>
      <c r="K12" s="57">
        <f t="shared" si="2"/>
        <v>-2.7232932714285716</v>
      </c>
      <c r="L12" s="57">
        <f t="shared" si="3"/>
        <v>-0.11738947142857144</v>
      </c>
      <c r="M12" s="57">
        <f t="shared" si="4"/>
        <v>10.169879814285713</v>
      </c>
      <c r="R12" s="53"/>
      <c r="S12" s="53"/>
      <c r="T12" s="53"/>
      <c r="U12" s="53"/>
      <c r="V12" s="53"/>
    </row>
    <row r="13" spans="1:22" s="51" customFormat="1" x14ac:dyDescent="0.2">
      <c r="A13" s="63" t="s">
        <v>23</v>
      </c>
      <c r="B13" s="63"/>
      <c r="C13" s="63"/>
      <c r="D13" s="64">
        <v>2800000</v>
      </c>
      <c r="E13" s="64">
        <v>2800000</v>
      </c>
      <c r="F13" s="64">
        <v>2471309.48</v>
      </c>
      <c r="G13" s="64">
        <v>10425221.16</v>
      </c>
      <c r="H13" s="64">
        <v>0</v>
      </c>
      <c r="I13" s="64">
        <f t="shared" si="7"/>
        <v>10425221.16</v>
      </c>
      <c r="J13" s="64">
        <f t="shared" si="6"/>
        <v>-7625221.1600000001</v>
      </c>
      <c r="K13" s="65">
        <f t="shared" si="2"/>
        <v>-2.7232932714285716</v>
      </c>
      <c r="L13" s="65">
        <f t="shared" si="3"/>
        <v>-0.11738947142857144</v>
      </c>
      <c r="M13" s="65">
        <f t="shared" si="4"/>
        <v>10.169879814285713</v>
      </c>
      <c r="R13" s="53"/>
      <c r="S13" s="53"/>
      <c r="T13" s="53"/>
      <c r="U13" s="53"/>
      <c r="V13" s="53"/>
    </row>
    <row r="14" spans="1:22" s="51" customFormat="1" x14ac:dyDescent="0.2">
      <c r="A14" s="51" t="s">
        <v>75</v>
      </c>
      <c r="B14" s="51" t="s">
        <v>538</v>
      </c>
      <c r="C14" s="51" t="s">
        <v>539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6"/>
        <v>0</v>
      </c>
      <c r="K14" s="57" t="str">
        <f t="shared" si="2"/>
        <v>NA</v>
      </c>
      <c r="L14" s="57" t="str">
        <f t="shared" si="3"/>
        <v>NA</v>
      </c>
      <c r="M14" s="57" t="str">
        <f t="shared" si="4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86</v>
      </c>
      <c r="C15" s="51" t="s">
        <v>87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ref="I15" si="8">SUM(G15:H15)</f>
        <v>0</v>
      </c>
      <c r="J15" s="56">
        <f t="shared" si="6"/>
        <v>0</v>
      </c>
      <c r="K15" s="57" t="str">
        <f t="shared" si="2"/>
        <v>NA</v>
      </c>
      <c r="L15" s="57" t="str">
        <f t="shared" si="3"/>
        <v>NA</v>
      </c>
      <c r="M15" s="57" t="str">
        <f t="shared" si="4"/>
        <v>NA</v>
      </c>
      <c r="R15" s="53"/>
      <c r="S15" s="53"/>
      <c r="T15" s="53"/>
      <c r="U15" s="53"/>
      <c r="V15" s="53"/>
    </row>
    <row r="16" spans="1:22" s="51" customFormat="1" x14ac:dyDescent="0.2">
      <c r="A16" s="63" t="s">
        <v>94</v>
      </c>
      <c r="B16" s="63"/>
      <c r="C16" s="6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ref="I16:I22" si="9">SUM(G16:H16)</f>
        <v>0</v>
      </c>
      <c r="J16" s="64">
        <f t="shared" ref="J16:J22" si="10">E16-I16</f>
        <v>0</v>
      </c>
      <c r="K16" s="65" t="str">
        <f t="shared" ref="K16:K22" si="11">IF(E16=0,"NA",J16/E16)</f>
        <v>NA</v>
      </c>
      <c r="L16" s="65" t="str">
        <f t="shared" ref="L16:L22" si="12">IF(E16=0,"NA",(  ( F16 - (E16/$L$6)) / (E16/$L$6)))</f>
        <v>NA</v>
      </c>
      <c r="M16" s="65" t="str">
        <f t="shared" ref="M16:M22" si="13">IF(E16=0,"NA",(  ( G16 - ($M$6*(E16/12))) / ($M$6*(E16/12))))</f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24</v>
      </c>
      <c r="B17" s="51" t="s">
        <v>43</v>
      </c>
      <c r="C17" s="51" t="s">
        <v>44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10"/>
        <v>0</v>
      </c>
      <c r="K17" s="57" t="str">
        <f t="shared" si="11"/>
        <v>NA</v>
      </c>
      <c r="L17" s="57" t="str">
        <f t="shared" si="12"/>
        <v>NA</v>
      </c>
      <c r="M17" s="57" t="str">
        <f t="shared" si="13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25</v>
      </c>
      <c r="C18" s="51" t="s">
        <v>26</v>
      </c>
      <c r="D18" s="56">
        <v>0</v>
      </c>
      <c r="E18" s="56">
        <v>0</v>
      </c>
      <c r="F18" s="56">
        <v>0</v>
      </c>
      <c r="G18" s="56">
        <v>20000000</v>
      </c>
      <c r="H18" s="56">
        <v>0</v>
      </c>
      <c r="I18" s="56">
        <f t="shared" si="9"/>
        <v>20000000</v>
      </c>
      <c r="J18" s="56">
        <f t="shared" si="10"/>
        <v>-20000000</v>
      </c>
      <c r="K18" s="57" t="str">
        <f t="shared" si="11"/>
        <v>NA</v>
      </c>
      <c r="L18" s="57" t="str">
        <f t="shared" si="12"/>
        <v>NA</v>
      </c>
      <c r="M18" s="57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540</v>
      </c>
      <c r="C19" s="51" t="s">
        <v>541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9"/>
        <v>0</v>
      </c>
      <c r="J19" s="56">
        <f t="shared" si="10"/>
        <v>0</v>
      </c>
      <c r="K19" s="57" t="str">
        <f t="shared" si="11"/>
        <v>NA</v>
      </c>
      <c r="L19" s="57" t="str">
        <f t="shared" si="12"/>
        <v>NA</v>
      </c>
      <c r="M19" s="57" t="str">
        <f t="shared" si="13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542</v>
      </c>
      <c r="C20" s="51" t="s">
        <v>489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9"/>
        <v>0</v>
      </c>
      <c r="J20" s="56">
        <f t="shared" si="10"/>
        <v>0</v>
      </c>
      <c r="K20" s="57" t="str">
        <f t="shared" si="11"/>
        <v>NA</v>
      </c>
      <c r="L20" s="57" t="str">
        <f t="shared" si="12"/>
        <v>NA</v>
      </c>
      <c r="M20" s="57" t="str">
        <f t="shared" si="13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543</v>
      </c>
      <c r="C21" s="51" t="s">
        <v>544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9"/>
        <v>0</v>
      </c>
      <c r="J21" s="56">
        <f t="shared" si="10"/>
        <v>0</v>
      </c>
      <c r="K21" s="57" t="str">
        <f t="shared" si="11"/>
        <v>NA</v>
      </c>
      <c r="L21" s="57" t="str">
        <f t="shared" si="12"/>
        <v>NA</v>
      </c>
      <c r="M21" s="57" t="str">
        <f t="shared" si="13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27</v>
      </c>
      <c r="B22" s="63"/>
      <c r="C22" s="63"/>
      <c r="D22" s="64">
        <v>0</v>
      </c>
      <c r="E22" s="64">
        <v>0</v>
      </c>
      <c r="F22" s="64">
        <v>0</v>
      </c>
      <c r="G22" s="64">
        <v>20000000</v>
      </c>
      <c r="H22" s="64">
        <v>0</v>
      </c>
      <c r="I22" s="64">
        <f t="shared" si="9"/>
        <v>20000000</v>
      </c>
      <c r="J22" s="64">
        <f t="shared" si="10"/>
        <v>-20000000</v>
      </c>
      <c r="K22" s="65" t="str">
        <f t="shared" si="11"/>
        <v>NA</v>
      </c>
      <c r="L22" s="65" t="str">
        <f t="shared" si="12"/>
        <v>NA</v>
      </c>
      <c r="M22" s="65" t="str">
        <f t="shared" si="13"/>
        <v>NA</v>
      </c>
      <c r="R22" s="53"/>
      <c r="S22" s="53"/>
      <c r="T22" s="53"/>
      <c r="U22" s="53"/>
      <c r="V22" s="53"/>
    </row>
    <row r="23" spans="1:22" s="17" customFormat="1" x14ac:dyDescent="0.2">
      <c r="A23" s="44"/>
      <c r="B23" s="45"/>
      <c r="C23" s="44"/>
      <c r="D23" s="46"/>
      <c r="E23" s="46"/>
      <c r="F23" s="46"/>
      <c r="G23" s="46"/>
      <c r="H23" s="46"/>
      <c r="I23" s="46"/>
      <c r="J23" s="46"/>
      <c r="K23" s="41"/>
      <c r="L23" s="41"/>
      <c r="M23" s="41"/>
    </row>
    <row r="24" spans="1:22" s="17" customFormat="1" ht="15.75" x14ac:dyDescent="0.25">
      <c r="A24" s="25" t="s">
        <v>12</v>
      </c>
      <c r="B24" s="32"/>
      <c r="C24" s="25"/>
      <c r="D24" s="6">
        <f>+D11+D13+D16+D22</f>
        <v>431800000</v>
      </c>
      <c r="E24" s="6">
        <f t="shared" ref="E24:J24" si="14">+E11+E13+E16+E22</f>
        <v>431800000</v>
      </c>
      <c r="F24" s="6">
        <f t="shared" si="14"/>
        <v>15093911.99</v>
      </c>
      <c r="G24" s="6">
        <f t="shared" si="14"/>
        <v>68986947.680000007</v>
      </c>
      <c r="H24" s="6">
        <f t="shared" si="14"/>
        <v>0</v>
      </c>
      <c r="I24" s="6">
        <f t="shared" si="14"/>
        <v>68986947.680000007</v>
      </c>
      <c r="J24" s="6">
        <f t="shared" si="14"/>
        <v>362813052.31999999</v>
      </c>
      <c r="K24" s="38">
        <f t="shared" ref="K24" si="15">IF(E24=0,"NA",J24/E24)</f>
        <v>0.84023402575266326</v>
      </c>
      <c r="L24" s="38">
        <f t="shared" ref="L24" si="16">IF(E24=0,"NA",(  ( F24 - (E24/$L$6)) / (E24/$L$6)))</f>
        <v>-0.96504420567392313</v>
      </c>
      <c r="M24" s="38">
        <f t="shared" ref="M24" si="17">IF(E24=0,"NA",(  ( G24 - ($M$6*(E24/12))) / ($M$6*(E24/12))))</f>
        <v>-0.52070207725798978</v>
      </c>
    </row>
    <row r="25" spans="1:22" s="16" customFormat="1" x14ac:dyDescent="0.2">
      <c r="A25" s="17"/>
      <c r="B25" s="43"/>
      <c r="C25" s="17"/>
      <c r="D25" s="18"/>
      <c r="E25" s="18"/>
      <c r="F25" s="18"/>
      <c r="G25" s="18"/>
      <c r="H25" s="18"/>
      <c r="I25" s="18"/>
      <c r="J25" s="18"/>
      <c r="K25" s="37"/>
      <c r="L25" s="37"/>
      <c r="M25" s="37"/>
    </row>
    <row r="26" spans="1:22" s="51" customFormat="1" ht="14.25" customHeight="1" x14ac:dyDescent="0.2">
      <c r="A26" s="51" t="s">
        <v>105</v>
      </c>
      <c r="B26" s="51" t="s">
        <v>213</v>
      </c>
      <c r="C26" s="51" t="s">
        <v>214</v>
      </c>
      <c r="D26" s="56">
        <v>0</v>
      </c>
      <c r="E26" s="56">
        <v>-960000</v>
      </c>
      <c r="F26" s="56">
        <v>133523.76</v>
      </c>
      <c r="G26" s="56">
        <v>319606.46999999997</v>
      </c>
      <c r="H26" s="56">
        <v>81734.67</v>
      </c>
      <c r="I26" s="56">
        <f t="shared" ref="I26" si="18">SUM(G26:H26)</f>
        <v>401341.13999999996</v>
      </c>
      <c r="J26" s="56">
        <f t="shared" ref="J26" si="19">E26-I26</f>
        <v>-1361341.14</v>
      </c>
      <c r="K26" s="57">
        <f t="shared" ref="K26" si="20">IF(E26=0,"NA",J26/E26)</f>
        <v>1.4180636874999999</v>
      </c>
      <c r="L26" s="57">
        <f t="shared" ref="L26" si="21">IF(E26=0,"NA",(  ( F26 - (E26/$L$6)) / (E26/$L$6)))</f>
        <v>-1.13908725</v>
      </c>
      <c r="M26" s="57">
        <f t="shared" ref="M26" si="22">IF(E26=0,"NA",(  ( G26 - ($M$6*(E26/12))) / ($M$6*(E26/12))))</f>
        <v>-1.9987702187499998</v>
      </c>
      <c r="R26" s="53"/>
      <c r="S26" s="53"/>
      <c r="T26" s="53"/>
      <c r="U26" s="53"/>
      <c r="V26" s="53"/>
    </row>
    <row r="27" spans="1:22" s="51" customFormat="1" x14ac:dyDescent="0.2">
      <c r="B27" s="51" t="s">
        <v>217</v>
      </c>
      <c r="C27" s="51" t="s">
        <v>218</v>
      </c>
      <c r="D27" s="56">
        <v>0</v>
      </c>
      <c r="E27" s="56">
        <v>9920000</v>
      </c>
      <c r="F27" s="56">
        <v>16280.62</v>
      </c>
      <c r="G27" s="56">
        <v>740730.62</v>
      </c>
      <c r="H27" s="56">
        <v>1428366.44</v>
      </c>
      <c r="I27" s="56">
        <f t="shared" ref="I27" si="23">SUM(G27:H27)</f>
        <v>2169097.06</v>
      </c>
      <c r="J27" s="56">
        <f t="shared" ref="J27" si="24">E27-I27</f>
        <v>7750902.9399999995</v>
      </c>
      <c r="K27" s="57">
        <f t="shared" ref="K27" si="25">IF(E27=0,"NA",J27/E27)</f>
        <v>0.7813410221774193</v>
      </c>
      <c r="L27" s="57">
        <f t="shared" ref="L27" si="26">IF(E27=0,"NA",(  ( F27 - (E27/$L$6)) / (E27/$L$6)))</f>
        <v>-0.99835880846774205</v>
      </c>
      <c r="M27" s="57">
        <f t="shared" ref="M27" si="27">IF(E27=0,"NA",(  ( G27 - ($M$6*(E27/12))) / ($M$6*(E27/12))))</f>
        <v>-0.77598872379032258</v>
      </c>
      <c r="R27" s="53"/>
      <c r="S27" s="53"/>
      <c r="T27" s="53"/>
      <c r="U27" s="53"/>
      <c r="V27" s="53"/>
    </row>
    <row r="28" spans="1:22" s="51" customFormat="1" x14ac:dyDescent="0.2">
      <c r="B28" s="51" t="s">
        <v>231</v>
      </c>
      <c r="C28" s="51" t="s">
        <v>232</v>
      </c>
      <c r="D28" s="56">
        <v>0</v>
      </c>
      <c r="E28" s="56">
        <v>960000</v>
      </c>
      <c r="F28" s="56">
        <v>22827.16</v>
      </c>
      <c r="G28" s="56">
        <v>46352.97</v>
      </c>
      <c r="H28" s="56">
        <v>5495</v>
      </c>
      <c r="I28" s="56">
        <f t="shared" ref="I28:I29" si="28">SUM(G28:H28)</f>
        <v>51847.97</v>
      </c>
      <c r="J28" s="56">
        <f t="shared" ref="J28:J29" si="29">E28-I28</f>
        <v>908152.03</v>
      </c>
      <c r="K28" s="57">
        <f t="shared" ref="K28:K29" si="30">IF(E28=0,"NA",J28/E28)</f>
        <v>0.94599169791666671</v>
      </c>
      <c r="L28" s="57">
        <f t="shared" ref="L28:L29" si="31">IF(E28=0,"NA",(  ( F28 - (E28/$L$6)) / (E28/$L$6)))</f>
        <v>-0.97622170833333333</v>
      </c>
      <c r="M28" s="57">
        <f t="shared" ref="M28:M29" si="32">IF(E28=0,"NA",(  ( G28 - ($M$6*(E28/12))) / ($M$6*(E28/12))))</f>
        <v>-0.85514696875000007</v>
      </c>
      <c r="R28" s="53"/>
      <c r="S28" s="53"/>
      <c r="T28" s="53"/>
      <c r="U28" s="53"/>
      <c r="V28" s="53"/>
    </row>
    <row r="29" spans="1:22" s="51" customFormat="1" x14ac:dyDescent="0.2">
      <c r="B29" s="51" t="s">
        <v>233</v>
      </c>
      <c r="C29" s="51" t="s">
        <v>234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8"/>
        <v>0</v>
      </c>
      <c r="J29" s="56">
        <f t="shared" si="29"/>
        <v>0</v>
      </c>
      <c r="K29" s="57" t="str">
        <f t="shared" si="30"/>
        <v>NA</v>
      </c>
      <c r="L29" s="57" t="str">
        <f t="shared" si="31"/>
        <v>NA</v>
      </c>
      <c r="M29" s="57" t="str">
        <f t="shared" si="32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239</v>
      </c>
      <c r="B30" s="63"/>
      <c r="C30" s="63"/>
      <c r="D30" s="64">
        <v>0</v>
      </c>
      <c r="E30" s="64">
        <v>9920000</v>
      </c>
      <c r="F30" s="64">
        <v>172631.54</v>
      </c>
      <c r="G30" s="64">
        <v>1106690.0599999998</v>
      </c>
      <c r="H30" s="64">
        <v>1515596.1099999999</v>
      </c>
      <c r="I30" s="64">
        <f t="shared" ref="I30:I59" si="33">SUM(G30:H30)</f>
        <v>2622286.17</v>
      </c>
      <c r="J30" s="64">
        <f t="shared" ref="J30:J59" si="34">E30-I30</f>
        <v>7297713.8300000001</v>
      </c>
      <c r="K30" s="65">
        <f t="shared" ref="K30:K59" si="35">IF(E30=0,"NA",J30/E30)</f>
        <v>0.73565663608870968</v>
      </c>
      <c r="L30" s="65">
        <f t="shared" ref="L30:L59" si="36">IF(E30=0,"NA",(  ( F30 - (E30/$L$6)) / (E30/$L$6)))</f>
        <v>-0.98259762701612907</v>
      </c>
      <c r="M30" s="65">
        <f t="shared" ref="M30:M59" si="37">IF(E30=0,"NA",(  ( G30 - ($M$6*(E30/12))) / ($M$6*(E30/12))))</f>
        <v>-0.66531550604838707</v>
      </c>
      <c r="R30" s="53"/>
      <c r="S30" s="53"/>
      <c r="T30" s="53"/>
      <c r="U30" s="53"/>
      <c r="V30" s="53"/>
    </row>
    <row r="31" spans="1:22" s="51" customFormat="1" x14ac:dyDescent="0.2">
      <c r="A31" s="51" t="s">
        <v>266</v>
      </c>
      <c r="B31" s="51" t="s">
        <v>169</v>
      </c>
      <c r="C31" s="51" t="s">
        <v>170</v>
      </c>
      <c r="D31" s="56">
        <v>0</v>
      </c>
      <c r="E31" s="56">
        <v>63250766.939999998</v>
      </c>
      <c r="F31" s="56">
        <v>1133313.31</v>
      </c>
      <c r="G31" s="56">
        <v>2456825.75</v>
      </c>
      <c r="H31" s="56">
        <v>18413841.789999999</v>
      </c>
      <c r="I31" s="56">
        <f t="shared" si="33"/>
        <v>20870667.539999999</v>
      </c>
      <c r="J31" s="56">
        <f t="shared" si="34"/>
        <v>42380099.399999999</v>
      </c>
      <c r="K31" s="57">
        <f t="shared" si="35"/>
        <v>0.67003297272587981</v>
      </c>
      <c r="L31" s="57">
        <f t="shared" si="36"/>
        <v>-0.98208222026659264</v>
      </c>
      <c r="M31" s="57">
        <f t="shared" si="37"/>
        <v>-0.88347212837764211</v>
      </c>
      <c r="R31" s="53"/>
      <c r="S31" s="53"/>
      <c r="T31" s="53"/>
      <c r="U31" s="53"/>
      <c r="V31" s="53"/>
    </row>
    <row r="32" spans="1:22" s="51" customFormat="1" x14ac:dyDescent="0.2">
      <c r="B32" s="51" t="s">
        <v>217</v>
      </c>
      <c r="C32" s="51" t="s">
        <v>218</v>
      </c>
      <c r="D32" s="56">
        <v>0</v>
      </c>
      <c r="E32" s="56">
        <v>12290328.98</v>
      </c>
      <c r="F32" s="56">
        <v>0</v>
      </c>
      <c r="G32" s="56">
        <v>14976.5</v>
      </c>
      <c r="H32" s="56">
        <v>10887895.92</v>
      </c>
      <c r="I32" s="56">
        <f t="shared" ref="I32:I41" si="38">SUM(G32:H32)</f>
        <v>10902872.42</v>
      </c>
      <c r="J32" s="56">
        <f t="shared" ref="J32:J41" si="39">E32-I32</f>
        <v>1387456.5600000005</v>
      </c>
      <c r="K32" s="57">
        <f t="shared" ref="K32:K41" si="40">IF(E32=0,"NA",J32/E32)</f>
        <v>0.11289010751931886</v>
      </c>
      <c r="L32" s="57">
        <f t="shared" ref="L32:L41" si="41">IF(E32=0,"NA",(  ( F32 - (E32/$L$6)) / (E32/$L$6)))</f>
        <v>-1</v>
      </c>
      <c r="M32" s="57">
        <f t="shared" ref="M32:M41" si="42">IF(E32=0,"NA",(  ( G32 - ($M$6*(E32/12))) / ($M$6*(E32/12))))</f>
        <v>-0.9963443208010857</v>
      </c>
      <c r="R32" s="53"/>
      <c r="S32" s="53"/>
      <c r="T32" s="53"/>
      <c r="U32" s="53"/>
      <c r="V32" s="53"/>
    </row>
    <row r="33" spans="1:22" s="51" customFormat="1" x14ac:dyDescent="0.2">
      <c r="B33" s="51" t="s">
        <v>233</v>
      </c>
      <c r="C33" s="51" t="s">
        <v>234</v>
      </c>
      <c r="D33" s="56">
        <v>0</v>
      </c>
      <c r="E33" s="56">
        <v>1000000.4</v>
      </c>
      <c r="F33" s="56">
        <v>0</v>
      </c>
      <c r="G33" s="56">
        <v>0</v>
      </c>
      <c r="H33" s="56">
        <v>303291.2</v>
      </c>
      <c r="I33" s="56">
        <f t="shared" si="38"/>
        <v>303291.2</v>
      </c>
      <c r="J33" s="56">
        <f t="shared" si="39"/>
        <v>696709.2</v>
      </c>
      <c r="K33" s="57">
        <f t="shared" si="40"/>
        <v>0.69670892131643136</v>
      </c>
      <c r="L33" s="57">
        <f t="shared" si="41"/>
        <v>-1</v>
      </c>
      <c r="M33" s="57">
        <f t="shared" si="42"/>
        <v>-1</v>
      </c>
      <c r="R33" s="53"/>
      <c r="S33" s="53"/>
      <c r="T33" s="53"/>
      <c r="U33" s="53"/>
      <c r="V33" s="53"/>
    </row>
    <row r="34" spans="1:22" s="51" customFormat="1" x14ac:dyDescent="0.2">
      <c r="A34" s="63" t="s">
        <v>279</v>
      </c>
      <c r="B34" s="63"/>
      <c r="C34" s="63"/>
      <c r="D34" s="64">
        <v>0</v>
      </c>
      <c r="E34" s="64">
        <v>76541096.320000008</v>
      </c>
      <c r="F34" s="64">
        <v>1133313.31</v>
      </c>
      <c r="G34" s="64">
        <v>2471802.25</v>
      </c>
      <c r="H34" s="64">
        <v>29605028.91</v>
      </c>
      <c r="I34" s="64">
        <f t="shared" si="38"/>
        <v>32076831.16</v>
      </c>
      <c r="J34" s="64">
        <f t="shared" si="39"/>
        <v>44464265.160000011</v>
      </c>
      <c r="K34" s="65">
        <f t="shared" si="40"/>
        <v>0.5809201500603749</v>
      </c>
      <c r="L34" s="65">
        <f t="shared" si="41"/>
        <v>-0.98519340113366172</v>
      </c>
      <c r="M34" s="65">
        <f t="shared" si="42"/>
        <v>-0.903118623765226</v>
      </c>
      <c r="R34" s="53"/>
      <c r="S34" s="53"/>
      <c r="T34" s="53"/>
      <c r="U34" s="53"/>
      <c r="V34" s="53"/>
    </row>
    <row r="35" spans="1:22" s="51" customFormat="1" x14ac:dyDescent="0.2">
      <c r="A35" s="51" t="s">
        <v>286</v>
      </c>
      <c r="B35" s="51" t="s">
        <v>169</v>
      </c>
      <c r="C35" s="51" t="s">
        <v>170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8"/>
        <v>0</v>
      </c>
      <c r="J35" s="56">
        <f t="shared" si="39"/>
        <v>0</v>
      </c>
      <c r="K35" s="57" t="str">
        <f t="shared" si="40"/>
        <v>NA</v>
      </c>
      <c r="L35" s="57" t="str">
        <f t="shared" si="41"/>
        <v>NA</v>
      </c>
      <c r="M35" s="57" t="str">
        <f t="shared" si="42"/>
        <v>NA</v>
      </c>
      <c r="R35" s="53"/>
      <c r="S35" s="53"/>
      <c r="T35" s="53"/>
      <c r="U35" s="53"/>
      <c r="V35" s="53"/>
    </row>
    <row r="36" spans="1:22" s="51" customFormat="1" x14ac:dyDescent="0.2">
      <c r="A36" s="63" t="s">
        <v>329</v>
      </c>
      <c r="B36" s="63"/>
      <c r="C36" s="63"/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f t="shared" si="38"/>
        <v>0</v>
      </c>
      <c r="J36" s="64">
        <f t="shared" si="39"/>
        <v>0</v>
      </c>
      <c r="K36" s="65" t="str">
        <f t="shared" si="40"/>
        <v>NA</v>
      </c>
      <c r="L36" s="65" t="str">
        <f t="shared" si="41"/>
        <v>NA</v>
      </c>
      <c r="M36" s="65" t="str">
        <f t="shared" si="42"/>
        <v>NA</v>
      </c>
      <c r="R36" s="53"/>
      <c r="S36" s="53"/>
      <c r="T36" s="53"/>
      <c r="U36" s="53"/>
      <c r="V36" s="53"/>
    </row>
    <row r="37" spans="1:22" s="51" customFormat="1" x14ac:dyDescent="0.2">
      <c r="A37" s="51" t="s">
        <v>360</v>
      </c>
      <c r="B37" s="51" t="s">
        <v>123</v>
      </c>
      <c r="C37" s="51" t="s">
        <v>124</v>
      </c>
      <c r="D37" s="56">
        <v>0</v>
      </c>
      <c r="E37" s="56">
        <v>0</v>
      </c>
      <c r="F37" s="56">
        <v>3533.16</v>
      </c>
      <c r="G37" s="56">
        <v>16132.64</v>
      </c>
      <c r="H37" s="56">
        <v>0</v>
      </c>
      <c r="I37" s="56">
        <f t="shared" si="38"/>
        <v>16132.64</v>
      </c>
      <c r="J37" s="56">
        <f t="shared" si="39"/>
        <v>-16132.64</v>
      </c>
      <c r="K37" s="57" t="str">
        <f t="shared" si="40"/>
        <v>NA</v>
      </c>
      <c r="L37" s="57" t="str">
        <f t="shared" si="41"/>
        <v>NA</v>
      </c>
      <c r="M37" s="57" t="str">
        <f t="shared" si="42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137</v>
      </c>
      <c r="C38" s="51" t="s">
        <v>138</v>
      </c>
      <c r="D38" s="56">
        <v>10000000</v>
      </c>
      <c r="E38" s="56">
        <v>7000000</v>
      </c>
      <c r="F38" s="56">
        <v>47927.12</v>
      </c>
      <c r="G38" s="56">
        <v>196911.51</v>
      </c>
      <c r="H38" s="56">
        <v>0</v>
      </c>
      <c r="I38" s="56">
        <f t="shared" si="38"/>
        <v>196911.51</v>
      </c>
      <c r="J38" s="56">
        <f t="shared" si="39"/>
        <v>6803088.4900000002</v>
      </c>
      <c r="K38" s="57">
        <f t="shared" si="40"/>
        <v>0.97186978428571436</v>
      </c>
      <c r="L38" s="57">
        <f t="shared" si="41"/>
        <v>-0.9931532685714286</v>
      </c>
      <c r="M38" s="57">
        <f t="shared" si="42"/>
        <v>-0.91560935285714273</v>
      </c>
      <c r="R38" s="53"/>
      <c r="S38" s="53"/>
      <c r="T38" s="53"/>
      <c r="U38" s="53"/>
      <c r="V38" s="53"/>
    </row>
    <row r="39" spans="1:22" s="51" customFormat="1" x14ac:dyDescent="0.2">
      <c r="B39" s="51" t="s">
        <v>139</v>
      </c>
      <c r="C39" s="51" t="s">
        <v>140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38"/>
        <v>0</v>
      </c>
      <c r="J39" s="56">
        <f t="shared" si="39"/>
        <v>0</v>
      </c>
      <c r="K39" s="57" t="str">
        <f t="shared" si="40"/>
        <v>NA</v>
      </c>
      <c r="L39" s="57" t="str">
        <f t="shared" si="41"/>
        <v>NA</v>
      </c>
      <c r="M39" s="57" t="str">
        <f t="shared" si="42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147</v>
      </c>
      <c r="C40" s="51" t="s">
        <v>148</v>
      </c>
      <c r="D40" s="56">
        <v>0</v>
      </c>
      <c r="E40" s="56">
        <v>1000000</v>
      </c>
      <c r="F40" s="56">
        <v>6572.5</v>
      </c>
      <c r="G40" s="56">
        <v>24497.5</v>
      </c>
      <c r="H40" s="56">
        <v>0</v>
      </c>
      <c r="I40" s="56">
        <f t="shared" si="38"/>
        <v>24497.5</v>
      </c>
      <c r="J40" s="56">
        <f t="shared" si="39"/>
        <v>975502.5</v>
      </c>
      <c r="K40" s="57">
        <f t="shared" si="40"/>
        <v>0.97550250000000005</v>
      </c>
      <c r="L40" s="57">
        <f t="shared" si="41"/>
        <v>-0.99342750000000002</v>
      </c>
      <c r="M40" s="57">
        <f t="shared" si="42"/>
        <v>-0.92650750000000004</v>
      </c>
      <c r="R40" s="53"/>
      <c r="S40" s="53"/>
      <c r="T40" s="53"/>
      <c r="U40" s="53"/>
      <c r="V40" s="53"/>
    </row>
    <row r="41" spans="1:22" s="51" customFormat="1" x14ac:dyDescent="0.2">
      <c r="B41" s="51" t="s">
        <v>149</v>
      </c>
      <c r="C41" s="51" t="s">
        <v>150</v>
      </c>
      <c r="D41" s="56">
        <v>0</v>
      </c>
      <c r="E41" s="56">
        <v>0</v>
      </c>
      <c r="F41" s="56">
        <v>705.68</v>
      </c>
      <c r="G41" s="56">
        <v>2930.59</v>
      </c>
      <c r="H41" s="56">
        <v>0</v>
      </c>
      <c r="I41" s="56">
        <f t="shared" si="38"/>
        <v>2930.59</v>
      </c>
      <c r="J41" s="56">
        <f t="shared" si="39"/>
        <v>-2930.59</v>
      </c>
      <c r="K41" s="57" t="str">
        <f t="shared" si="40"/>
        <v>NA</v>
      </c>
      <c r="L41" s="57" t="str">
        <f t="shared" si="41"/>
        <v>NA</v>
      </c>
      <c r="M41" s="57" t="str">
        <f t="shared" si="42"/>
        <v>NA</v>
      </c>
      <c r="R41" s="53"/>
      <c r="S41" s="53"/>
      <c r="T41" s="53"/>
      <c r="U41" s="53"/>
      <c r="V41" s="53"/>
    </row>
    <row r="42" spans="1:22" s="51" customFormat="1" x14ac:dyDescent="0.2">
      <c r="B42" s="51" t="s">
        <v>151</v>
      </c>
      <c r="C42" s="51" t="s">
        <v>152</v>
      </c>
      <c r="D42" s="56">
        <v>0</v>
      </c>
      <c r="E42" s="56">
        <v>1000000</v>
      </c>
      <c r="F42" s="56">
        <v>10693.46</v>
      </c>
      <c r="G42" s="56">
        <v>41267.35</v>
      </c>
      <c r="H42" s="56">
        <v>0</v>
      </c>
      <c r="I42" s="56">
        <f t="shared" si="33"/>
        <v>41267.35</v>
      </c>
      <c r="J42" s="56">
        <f t="shared" si="34"/>
        <v>958732.65</v>
      </c>
      <c r="K42" s="57">
        <f t="shared" si="35"/>
        <v>0.95873265000000008</v>
      </c>
      <c r="L42" s="57">
        <f t="shared" si="36"/>
        <v>-0.98930654000000007</v>
      </c>
      <c r="M42" s="57">
        <f t="shared" si="37"/>
        <v>-0.87619795000000011</v>
      </c>
      <c r="R42" s="53"/>
      <c r="S42" s="53"/>
      <c r="T42" s="53"/>
      <c r="U42" s="53"/>
      <c r="V42" s="53"/>
    </row>
    <row r="43" spans="1:22" s="51" customFormat="1" x14ac:dyDescent="0.2">
      <c r="B43" s="51" t="s">
        <v>167</v>
      </c>
      <c r="C43" s="51" t="s">
        <v>168</v>
      </c>
      <c r="D43" s="56">
        <v>0</v>
      </c>
      <c r="E43" s="56">
        <v>1000000</v>
      </c>
      <c r="F43" s="56">
        <v>705.31</v>
      </c>
      <c r="G43" s="56">
        <v>2617.3200000000002</v>
      </c>
      <c r="H43" s="56">
        <v>0</v>
      </c>
      <c r="I43" s="56">
        <f t="shared" si="33"/>
        <v>2617.3200000000002</v>
      </c>
      <c r="J43" s="56">
        <f t="shared" si="34"/>
        <v>997382.68</v>
      </c>
      <c r="K43" s="57">
        <f t="shared" si="35"/>
        <v>0.99738268000000008</v>
      </c>
      <c r="L43" s="57">
        <f t="shared" si="36"/>
        <v>-0.99929468999999993</v>
      </c>
      <c r="M43" s="57">
        <f t="shared" si="37"/>
        <v>-0.99214804000000001</v>
      </c>
      <c r="R43" s="53"/>
      <c r="S43" s="53"/>
      <c r="T43" s="53"/>
      <c r="U43" s="53"/>
      <c r="V43" s="53"/>
    </row>
    <row r="44" spans="1:22" s="51" customFormat="1" x14ac:dyDescent="0.2">
      <c r="B44" s="51" t="s">
        <v>169</v>
      </c>
      <c r="C44" s="51" t="s">
        <v>170</v>
      </c>
      <c r="D44" s="56">
        <v>5294.12</v>
      </c>
      <c r="E44" s="56">
        <v>93812.69</v>
      </c>
      <c r="F44" s="56">
        <v>0</v>
      </c>
      <c r="G44" s="56">
        <v>0</v>
      </c>
      <c r="H44" s="56">
        <v>15683.269999999999</v>
      </c>
      <c r="I44" s="56">
        <f t="shared" si="33"/>
        <v>15683.269999999999</v>
      </c>
      <c r="J44" s="56">
        <f t="shared" si="34"/>
        <v>78129.42</v>
      </c>
      <c r="K44" s="57">
        <f t="shared" si="35"/>
        <v>0.83282357642660065</v>
      </c>
      <c r="L44" s="57">
        <f t="shared" si="36"/>
        <v>-1</v>
      </c>
      <c r="M44" s="57">
        <f t="shared" si="37"/>
        <v>-1</v>
      </c>
      <c r="R44" s="53"/>
      <c r="S44" s="53"/>
      <c r="T44" s="53"/>
      <c r="U44" s="53"/>
      <c r="V44" s="53"/>
    </row>
    <row r="45" spans="1:22" s="51" customFormat="1" x14ac:dyDescent="0.2">
      <c r="B45" s="51" t="s">
        <v>179</v>
      </c>
      <c r="C45" s="51" t="s">
        <v>180</v>
      </c>
      <c r="D45" s="56">
        <v>0</v>
      </c>
      <c r="E45" s="56">
        <v>2279</v>
      </c>
      <c r="F45" s="56">
        <v>0</v>
      </c>
      <c r="G45" s="56">
        <v>0</v>
      </c>
      <c r="H45" s="56">
        <v>0</v>
      </c>
      <c r="I45" s="56">
        <f t="shared" si="33"/>
        <v>0</v>
      </c>
      <c r="J45" s="56">
        <f t="shared" si="34"/>
        <v>2279</v>
      </c>
      <c r="K45" s="57">
        <f t="shared" si="35"/>
        <v>1</v>
      </c>
      <c r="L45" s="57">
        <f t="shared" si="36"/>
        <v>-1</v>
      </c>
      <c r="M45" s="57">
        <f t="shared" si="37"/>
        <v>-1</v>
      </c>
      <c r="R45" s="53"/>
      <c r="S45" s="53"/>
      <c r="T45" s="53"/>
      <c r="U45" s="53"/>
      <c r="V45" s="53"/>
    </row>
    <row r="46" spans="1:22" s="51" customFormat="1" x14ac:dyDescent="0.2">
      <c r="B46" s="51" t="s">
        <v>213</v>
      </c>
      <c r="C46" s="51" t="s">
        <v>214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33"/>
        <v>0</v>
      </c>
      <c r="J46" s="56">
        <f t="shared" si="34"/>
        <v>0</v>
      </c>
      <c r="K46" s="57" t="str">
        <f t="shared" si="35"/>
        <v>NA</v>
      </c>
      <c r="L46" s="57" t="str">
        <f t="shared" si="36"/>
        <v>NA</v>
      </c>
      <c r="M46" s="57" t="str">
        <f t="shared" si="37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227</v>
      </c>
      <c r="C47" s="51" t="s">
        <v>228</v>
      </c>
      <c r="D47" s="56">
        <v>30000.069999999989</v>
      </c>
      <c r="E47" s="56">
        <v>897822.23</v>
      </c>
      <c r="F47" s="56">
        <v>0</v>
      </c>
      <c r="G47" s="56">
        <v>0</v>
      </c>
      <c r="H47" s="56">
        <v>16392.2</v>
      </c>
      <c r="I47" s="56">
        <f t="shared" si="33"/>
        <v>16392.2</v>
      </c>
      <c r="J47" s="56">
        <f t="shared" si="34"/>
        <v>881430.03</v>
      </c>
      <c r="K47" s="57">
        <f t="shared" si="35"/>
        <v>0.98174226539256004</v>
      </c>
      <c r="L47" s="57">
        <f t="shared" si="36"/>
        <v>-1</v>
      </c>
      <c r="M47" s="57">
        <f t="shared" si="37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231</v>
      </c>
      <c r="C48" s="51" t="s">
        <v>232</v>
      </c>
      <c r="D48" s="56">
        <v>10588.24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3"/>
        <v>0</v>
      </c>
      <c r="J48" s="56">
        <f t="shared" si="34"/>
        <v>0</v>
      </c>
      <c r="K48" s="57" t="str">
        <f t="shared" si="35"/>
        <v>NA</v>
      </c>
      <c r="L48" s="57" t="str">
        <f t="shared" si="36"/>
        <v>NA</v>
      </c>
      <c r="M48" s="57" t="str">
        <f t="shared" si="37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419</v>
      </c>
      <c r="B49" s="63"/>
      <c r="C49" s="63"/>
      <c r="D49" s="64">
        <v>10045882.43</v>
      </c>
      <c r="E49" s="64">
        <v>10993913.92</v>
      </c>
      <c r="F49" s="64">
        <v>70137.23</v>
      </c>
      <c r="G49" s="64">
        <v>284356.91000000003</v>
      </c>
      <c r="H49" s="64">
        <v>32075.47</v>
      </c>
      <c r="I49" s="64">
        <f t="shared" si="33"/>
        <v>316432.38</v>
      </c>
      <c r="J49" s="64">
        <f t="shared" si="34"/>
        <v>10677481.539999999</v>
      </c>
      <c r="K49" s="65">
        <f t="shared" si="35"/>
        <v>0.97121749521575285</v>
      </c>
      <c r="L49" s="65">
        <f t="shared" si="36"/>
        <v>-0.99362035845374341</v>
      </c>
      <c r="M49" s="65">
        <f t="shared" si="37"/>
        <v>-0.92240518379463532</v>
      </c>
      <c r="R49" s="53"/>
      <c r="S49" s="53"/>
      <c r="T49" s="53"/>
      <c r="U49" s="53"/>
      <c r="V49" s="53"/>
    </row>
    <row r="50" spans="1:22" s="51" customFormat="1" x14ac:dyDescent="0.2">
      <c r="A50" s="51" t="s">
        <v>424</v>
      </c>
      <c r="B50" s="51" t="s">
        <v>231</v>
      </c>
      <c r="C50" s="51" t="s">
        <v>232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3"/>
        <v>0</v>
      </c>
      <c r="J50" s="56">
        <f t="shared" si="34"/>
        <v>0</v>
      </c>
      <c r="K50" s="57" t="str">
        <f t="shared" si="35"/>
        <v>NA</v>
      </c>
      <c r="L50" s="57" t="str">
        <f t="shared" si="36"/>
        <v>NA</v>
      </c>
      <c r="M50" s="57" t="str">
        <f t="shared" si="37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427</v>
      </c>
      <c r="C51" s="51" t="s">
        <v>428</v>
      </c>
      <c r="D51" s="56">
        <v>1000000</v>
      </c>
      <c r="E51" s="56">
        <v>9270947.9499999993</v>
      </c>
      <c r="F51" s="56">
        <v>0</v>
      </c>
      <c r="G51" s="56">
        <v>0</v>
      </c>
      <c r="H51" s="56">
        <v>0</v>
      </c>
      <c r="I51" s="56">
        <f t="shared" si="33"/>
        <v>0</v>
      </c>
      <c r="J51" s="56">
        <f t="shared" si="34"/>
        <v>9270947.9499999993</v>
      </c>
      <c r="K51" s="57">
        <f t="shared" si="35"/>
        <v>1</v>
      </c>
      <c r="L51" s="57">
        <f t="shared" si="36"/>
        <v>-1</v>
      </c>
      <c r="M51" s="57">
        <f t="shared" si="37"/>
        <v>-1</v>
      </c>
      <c r="R51" s="53"/>
      <c r="S51" s="53"/>
      <c r="T51" s="53"/>
      <c r="U51" s="53"/>
      <c r="V51" s="53"/>
    </row>
    <row r="52" spans="1:22" s="51" customFormat="1" x14ac:dyDescent="0.2">
      <c r="A52" s="63" t="s">
        <v>429</v>
      </c>
      <c r="B52" s="63"/>
      <c r="C52" s="63"/>
      <c r="D52" s="64">
        <v>1000000</v>
      </c>
      <c r="E52" s="64">
        <v>9270947.9499999993</v>
      </c>
      <c r="F52" s="64">
        <v>0</v>
      </c>
      <c r="G52" s="64">
        <v>0</v>
      </c>
      <c r="H52" s="64">
        <v>0</v>
      </c>
      <c r="I52" s="64">
        <f t="shared" si="33"/>
        <v>0</v>
      </c>
      <c r="J52" s="64">
        <f t="shared" si="34"/>
        <v>9270947.9499999993</v>
      </c>
      <c r="K52" s="65">
        <f t="shared" si="35"/>
        <v>1</v>
      </c>
      <c r="L52" s="65">
        <f t="shared" si="36"/>
        <v>-1</v>
      </c>
      <c r="M52" s="65">
        <f t="shared" si="37"/>
        <v>-1</v>
      </c>
      <c r="R52" s="53"/>
      <c r="S52" s="53"/>
      <c r="T52" s="53"/>
      <c r="U52" s="53"/>
      <c r="V52" s="53"/>
    </row>
    <row r="53" spans="1:22" s="51" customFormat="1" x14ac:dyDescent="0.2">
      <c r="A53" s="51" t="s">
        <v>430</v>
      </c>
      <c r="B53" s="51" t="s">
        <v>167</v>
      </c>
      <c r="C53" s="51" t="s">
        <v>168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3"/>
        <v>0</v>
      </c>
      <c r="J53" s="56">
        <f t="shared" si="34"/>
        <v>0</v>
      </c>
      <c r="K53" s="57" t="str">
        <f t="shared" si="35"/>
        <v>NA</v>
      </c>
      <c r="L53" s="57" t="str">
        <f t="shared" si="36"/>
        <v>NA</v>
      </c>
      <c r="M53" s="57" t="str">
        <f t="shared" si="3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169</v>
      </c>
      <c r="C54" s="51" t="s">
        <v>170</v>
      </c>
      <c r="D54" s="56">
        <v>18000000</v>
      </c>
      <c r="E54" s="56">
        <v>18000000</v>
      </c>
      <c r="F54" s="56">
        <v>269484.53000000003</v>
      </c>
      <c r="G54" s="56">
        <v>811423.59</v>
      </c>
      <c r="H54" s="56">
        <v>9228427.4499999993</v>
      </c>
      <c r="I54" s="56">
        <f t="shared" si="33"/>
        <v>10039851.039999999</v>
      </c>
      <c r="J54" s="56">
        <f t="shared" si="34"/>
        <v>7960148.9600000009</v>
      </c>
      <c r="K54" s="57">
        <f t="shared" si="35"/>
        <v>0.44223049777777784</v>
      </c>
      <c r="L54" s="57">
        <f t="shared" si="36"/>
        <v>-0.98502863722222211</v>
      </c>
      <c r="M54" s="57">
        <f t="shared" si="37"/>
        <v>-0.864762735</v>
      </c>
      <c r="R54" s="53"/>
      <c r="S54" s="53"/>
      <c r="T54" s="53"/>
      <c r="U54" s="53"/>
      <c r="V54" s="53"/>
    </row>
    <row r="55" spans="1:22" s="51" customFormat="1" x14ac:dyDescent="0.2">
      <c r="B55" s="51" t="s">
        <v>217</v>
      </c>
      <c r="C55" s="51" t="s">
        <v>218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3"/>
        <v>0</v>
      </c>
      <c r="J55" s="56">
        <f t="shared" si="34"/>
        <v>0</v>
      </c>
      <c r="K55" s="57" t="str">
        <f t="shared" si="35"/>
        <v>NA</v>
      </c>
      <c r="L55" s="57" t="str">
        <f t="shared" si="36"/>
        <v>NA</v>
      </c>
      <c r="M55" s="57" t="str">
        <f t="shared" si="37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433</v>
      </c>
      <c r="B56" s="63"/>
      <c r="C56" s="63"/>
      <c r="D56" s="64">
        <v>18000000</v>
      </c>
      <c r="E56" s="64">
        <v>18000000</v>
      </c>
      <c r="F56" s="64">
        <v>269484.53000000003</v>
      </c>
      <c r="G56" s="64">
        <v>811423.59</v>
      </c>
      <c r="H56" s="64">
        <v>9228427.4499999993</v>
      </c>
      <c r="I56" s="64">
        <f t="shared" si="33"/>
        <v>10039851.039999999</v>
      </c>
      <c r="J56" s="64">
        <f t="shared" si="34"/>
        <v>7960148.9600000009</v>
      </c>
      <c r="K56" s="65">
        <f t="shared" si="35"/>
        <v>0.44223049777777784</v>
      </c>
      <c r="L56" s="65">
        <f t="shared" si="36"/>
        <v>-0.98502863722222211</v>
      </c>
      <c r="M56" s="65">
        <f t="shared" si="37"/>
        <v>-0.864762735</v>
      </c>
      <c r="R56" s="53"/>
      <c r="S56" s="53"/>
      <c r="T56" s="53"/>
      <c r="U56" s="53"/>
      <c r="V56" s="53"/>
    </row>
    <row r="57" spans="1:22" s="51" customFormat="1" x14ac:dyDescent="0.2">
      <c r="A57" s="51" t="s">
        <v>442</v>
      </c>
      <c r="B57" s="51" t="s">
        <v>123</v>
      </c>
      <c r="C57" s="51" t="s">
        <v>124</v>
      </c>
      <c r="D57" s="56">
        <v>39562.400000000001</v>
      </c>
      <c r="E57" s="56">
        <v>39562.400000000001</v>
      </c>
      <c r="F57" s="56">
        <v>0</v>
      </c>
      <c r="G57" s="56">
        <v>0</v>
      </c>
      <c r="H57" s="56">
        <v>0</v>
      </c>
      <c r="I57" s="56">
        <f t="shared" si="33"/>
        <v>0</v>
      </c>
      <c r="J57" s="56">
        <f t="shared" si="34"/>
        <v>39562.400000000001</v>
      </c>
      <c r="K57" s="57">
        <f t="shared" si="35"/>
        <v>1</v>
      </c>
      <c r="L57" s="57">
        <f t="shared" si="36"/>
        <v>-1</v>
      </c>
      <c r="M57" s="57">
        <f t="shared" si="37"/>
        <v>-1</v>
      </c>
      <c r="R57" s="53"/>
      <c r="S57" s="53"/>
      <c r="T57" s="53"/>
      <c r="U57" s="53"/>
      <c r="V57" s="53"/>
    </row>
    <row r="58" spans="1:22" s="51" customFormat="1" x14ac:dyDescent="0.2">
      <c r="B58" s="51" t="s">
        <v>339</v>
      </c>
      <c r="C58" s="51" t="s">
        <v>340</v>
      </c>
      <c r="D58" s="56">
        <v>19837.5</v>
      </c>
      <c r="E58" s="56">
        <v>19837.5</v>
      </c>
      <c r="F58" s="56">
        <v>0</v>
      </c>
      <c r="G58" s="56">
        <v>0</v>
      </c>
      <c r="H58" s="56">
        <v>0</v>
      </c>
      <c r="I58" s="56">
        <f t="shared" si="33"/>
        <v>0</v>
      </c>
      <c r="J58" s="56">
        <f t="shared" si="34"/>
        <v>19837.5</v>
      </c>
      <c r="K58" s="57">
        <f t="shared" si="35"/>
        <v>1</v>
      </c>
      <c r="L58" s="57">
        <f t="shared" si="36"/>
        <v>-1</v>
      </c>
      <c r="M58" s="57">
        <f t="shared" si="37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137</v>
      </c>
      <c r="C59" s="51" t="s">
        <v>138</v>
      </c>
      <c r="D59" s="56">
        <v>4912961.76</v>
      </c>
      <c r="E59" s="56">
        <v>4912961.76</v>
      </c>
      <c r="F59" s="56">
        <v>46587.21</v>
      </c>
      <c r="G59" s="56">
        <v>96394.13</v>
      </c>
      <c r="H59" s="56">
        <v>0</v>
      </c>
      <c r="I59" s="56">
        <f t="shared" si="33"/>
        <v>96394.13</v>
      </c>
      <c r="J59" s="56">
        <f t="shared" si="34"/>
        <v>4816567.63</v>
      </c>
      <c r="K59" s="57">
        <f t="shared" si="35"/>
        <v>0.98037962949664814</v>
      </c>
      <c r="L59" s="57">
        <f t="shared" si="36"/>
        <v>-0.99051748980028698</v>
      </c>
      <c r="M59" s="57">
        <f t="shared" si="37"/>
        <v>-0.94113888848994431</v>
      </c>
      <c r="R59" s="53"/>
      <c r="S59" s="53"/>
      <c r="T59" s="53"/>
      <c r="U59" s="53"/>
      <c r="V59" s="53"/>
    </row>
    <row r="60" spans="1:22" s="51" customFormat="1" x14ac:dyDescent="0.2">
      <c r="B60" s="51" t="s">
        <v>147</v>
      </c>
      <c r="C60" s="51" t="s">
        <v>148</v>
      </c>
      <c r="D60" s="56">
        <v>467208</v>
      </c>
      <c r="E60" s="56">
        <v>467208</v>
      </c>
      <c r="F60" s="56">
        <v>4530</v>
      </c>
      <c r="G60" s="56">
        <v>8115</v>
      </c>
      <c r="H60" s="56">
        <v>0</v>
      </c>
      <c r="I60" s="56">
        <f t="shared" ref="I60:I84" si="43">SUM(G60:H60)</f>
        <v>8115</v>
      </c>
      <c r="J60" s="56">
        <f t="shared" ref="J60:J84" si="44">E60-I60</f>
        <v>459093</v>
      </c>
      <c r="K60" s="57">
        <f t="shared" ref="K60:K84" si="45">IF(E60=0,"NA",J60/E60)</f>
        <v>0.98263086248523146</v>
      </c>
      <c r="L60" s="57">
        <f t="shared" ref="L60:L84" si="46">IF(E60=0,"NA",(  ( F60 - (E60/$L$6)) / (E60/$L$6)))</f>
        <v>-0.9903041043817743</v>
      </c>
      <c r="M60" s="57">
        <f t="shared" ref="M60:M84" si="47">IF(E60=0,"NA",(  ( G60 - ($M$6*(E60/12))) / ($M$6*(E60/12))))</f>
        <v>-0.94789258745569427</v>
      </c>
      <c r="R60" s="53"/>
      <c r="S60" s="53"/>
      <c r="T60" s="53"/>
      <c r="U60" s="53"/>
      <c r="V60" s="53"/>
    </row>
    <row r="61" spans="1:22" s="51" customFormat="1" x14ac:dyDescent="0.2">
      <c r="B61" s="51" t="s">
        <v>149</v>
      </c>
      <c r="C61" s="51" t="s">
        <v>150</v>
      </c>
      <c r="D61" s="56">
        <v>0</v>
      </c>
      <c r="E61" s="56">
        <v>0</v>
      </c>
      <c r="F61" s="56">
        <v>635.77</v>
      </c>
      <c r="G61" s="56">
        <v>1318.32</v>
      </c>
      <c r="H61" s="56">
        <v>0</v>
      </c>
      <c r="I61" s="56">
        <f t="shared" si="43"/>
        <v>1318.32</v>
      </c>
      <c r="J61" s="56">
        <f t="shared" si="44"/>
        <v>-1318.32</v>
      </c>
      <c r="K61" s="57" t="str">
        <f t="shared" si="45"/>
        <v>NA</v>
      </c>
      <c r="L61" s="57" t="str">
        <f t="shared" si="46"/>
        <v>NA</v>
      </c>
      <c r="M61" s="57" t="str">
        <f t="shared" si="47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151</v>
      </c>
      <c r="C62" s="51" t="s">
        <v>152</v>
      </c>
      <c r="D62" s="56">
        <v>743475</v>
      </c>
      <c r="E62" s="56">
        <v>743475</v>
      </c>
      <c r="F62" s="56">
        <v>9680.81</v>
      </c>
      <c r="G62" s="56">
        <v>18571.43</v>
      </c>
      <c r="H62" s="56">
        <v>0</v>
      </c>
      <c r="I62" s="56">
        <f t="shared" si="43"/>
        <v>18571.43</v>
      </c>
      <c r="J62" s="56">
        <f t="shared" si="44"/>
        <v>724903.57</v>
      </c>
      <c r="K62" s="57">
        <f t="shared" si="45"/>
        <v>0.97502077406772247</v>
      </c>
      <c r="L62" s="57">
        <f t="shared" si="46"/>
        <v>-0.98697897037560101</v>
      </c>
      <c r="M62" s="57">
        <f t="shared" si="47"/>
        <v>-0.92506232220316753</v>
      </c>
      <c r="R62" s="53"/>
      <c r="S62" s="53"/>
      <c r="T62" s="53"/>
      <c r="U62" s="53"/>
      <c r="V62" s="53"/>
    </row>
    <row r="63" spans="1:22" s="51" customFormat="1" x14ac:dyDescent="0.2">
      <c r="B63" s="51" t="s">
        <v>167</v>
      </c>
      <c r="C63" s="51" t="s">
        <v>168</v>
      </c>
      <c r="D63" s="56">
        <v>99677</v>
      </c>
      <c r="E63" s="56">
        <v>99677</v>
      </c>
      <c r="F63" s="56">
        <v>871.42</v>
      </c>
      <c r="G63" s="56">
        <v>1432.06</v>
      </c>
      <c r="H63" s="56">
        <v>0</v>
      </c>
      <c r="I63" s="56">
        <f t="shared" si="43"/>
        <v>1432.06</v>
      </c>
      <c r="J63" s="56">
        <f t="shared" si="44"/>
        <v>98244.94</v>
      </c>
      <c r="K63" s="57">
        <f t="shared" si="45"/>
        <v>0.98563299457246911</v>
      </c>
      <c r="L63" s="57">
        <f t="shared" si="46"/>
        <v>-0.99125756192501779</v>
      </c>
      <c r="M63" s="57">
        <f t="shared" si="47"/>
        <v>-0.95689898371740723</v>
      </c>
      <c r="R63" s="53"/>
      <c r="S63" s="53"/>
      <c r="T63" s="53"/>
      <c r="U63" s="53"/>
      <c r="V63" s="53"/>
    </row>
    <row r="64" spans="1:22" s="51" customFormat="1" x14ac:dyDescent="0.2">
      <c r="B64" s="51" t="s">
        <v>169</v>
      </c>
      <c r="C64" s="51" t="s">
        <v>170</v>
      </c>
      <c r="D64" s="56">
        <v>2538975.1100000003</v>
      </c>
      <c r="E64" s="56">
        <v>-2318404.5300000012</v>
      </c>
      <c r="F64" s="56">
        <v>0</v>
      </c>
      <c r="G64" s="56">
        <v>0</v>
      </c>
      <c r="H64" s="56">
        <v>0</v>
      </c>
      <c r="I64" s="56">
        <f t="shared" si="43"/>
        <v>0</v>
      </c>
      <c r="J64" s="56">
        <f t="shared" si="44"/>
        <v>-2318404.5300000012</v>
      </c>
      <c r="K64" s="57">
        <f t="shared" si="45"/>
        <v>1</v>
      </c>
      <c r="L64" s="57">
        <f t="shared" si="46"/>
        <v>-1</v>
      </c>
      <c r="M64" s="57">
        <f t="shared" si="47"/>
        <v>-1</v>
      </c>
      <c r="R64" s="53"/>
      <c r="S64" s="53"/>
      <c r="T64" s="53"/>
      <c r="U64" s="53"/>
      <c r="V64" s="53"/>
    </row>
    <row r="65" spans="1:22" s="51" customFormat="1" x14ac:dyDescent="0.2">
      <c r="B65" s="51" t="s">
        <v>361</v>
      </c>
      <c r="C65" s="51" t="s">
        <v>362</v>
      </c>
      <c r="D65" s="56">
        <v>8318081.9900000002</v>
      </c>
      <c r="E65" s="56">
        <v>39025149.049999997</v>
      </c>
      <c r="F65" s="56">
        <v>1182318.29</v>
      </c>
      <c r="G65" s="56">
        <v>2847710.2499999995</v>
      </c>
      <c r="H65" s="56">
        <v>7319606.8300000001</v>
      </c>
      <c r="I65" s="56">
        <f t="shared" si="43"/>
        <v>10167317.08</v>
      </c>
      <c r="J65" s="56">
        <f t="shared" si="44"/>
        <v>28857831.969999999</v>
      </c>
      <c r="K65" s="57">
        <f t="shared" si="45"/>
        <v>0.73946756572349337</v>
      </c>
      <c r="L65" s="57">
        <f t="shared" si="46"/>
        <v>-0.9697036829126473</v>
      </c>
      <c r="M65" s="57">
        <f t="shared" si="47"/>
        <v>-0.78108653117367144</v>
      </c>
      <c r="R65" s="53"/>
      <c r="S65" s="53"/>
      <c r="T65" s="53"/>
      <c r="U65" s="53"/>
      <c r="V65" s="53"/>
    </row>
    <row r="66" spans="1:22" s="51" customFormat="1" x14ac:dyDescent="0.2">
      <c r="B66" s="51" t="s">
        <v>183</v>
      </c>
      <c r="C66" s="51" t="s">
        <v>184</v>
      </c>
      <c r="D66" s="56">
        <v>0</v>
      </c>
      <c r="E66" s="56">
        <v>237168.95</v>
      </c>
      <c r="F66" s="56">
        <v>0</v>
      </c>
      <c r="G66" s="56">
        <v>0</v>
      </c>
      <c r="H66" s="56">
        <v>0</v>
      </c>
      <c r="I66" s="56">
        <f t="shared" si="43"/>
        <v>0</v>
      </c>
      <c r="J66" s="56">
        <f t="shared" si="44"/>
        <v>237168.95</v>
      </c>
      <c r="K66" s="57">
        <f t="shared" si="45"/>
        <v>1</v>
      </c>
      <c r="L66" s="57">
        <f t="shared" si="46"/>
        <v>-1</v>
      </c>
      <c r="M66" s="57">
        <f t="shared" si="47"/>
        <v>-1</v>
      </c>
      <c r="R66" s="53"/>
      <c r="S66" s="53"/>
      <c r="T66" s="53"/>
      <c r="U66" s="53"/>
      <c r="V66" s="53"/>
    </row>
    <row r="67" spans="1:22" s="51" customFormat="1" x14ac:dyDescent="0.2">
      <c r="B67" s="51" t="s">
        <v>197</v>
      </c>
      <c r="C67" s="51" t="s">
        <v>198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3"/>
        <v>0</v>
      </c>
      <c r="J67" s="56">
        <f t="shared" si="44"/>
        <v>0</v>
      </c>
      <c r="K67" s="57" t="str">
        <f t="shared" si="45"/>
        <v>NA</v>
      </c>
      <c r="L67" s="57" t="str">
        <f t="shared" si="46"/>
        <v>NA</v>
      </c>
      <c r="M67" s="57" t="str">
        <f t="shared" si="47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213</v>
      </c>
      <c r="C68" s="51" t="s">
        <v>214</v>
      </c>
      <c r="D68" s="56">
        <v>-8575</v>
      </c>
      <c r="E68" s="56">
        <v>2350831.06</v>
      </c>
      <c r="F68" s="56">
        <v>0</v>
      </c>
      <c r="G68" s="56">
        <v>0</v>
      </c>
      <c r="H68" s="56">
        <v>0</v>
      </c>
      <c r="I68" s="56">
        <f t="shared" si="43"/>
        <v>0</v>
      </c>
      <c r="J68" s="56">
        <f t="shared" si="44"/>
        <v>2350831.06</v>
      </c>
      <c r="K68" s="57">
        <f t="shared" si="45"/>
        <v>1</v>
      </c>
      <c r="L68" s="57">
        <f t="shared" si="46"/>
        <v>-1</v>
      </c>
      <c r="M68" s="57">
        <f t="shared" si="47"/>
        <v>-1</v>
      </c>
      <c r="R68" s="53"/>
      <c r="S68" s="53"/>
      <c r="T68" s="53"/>
      <c r="U68" s="53"/>
      <c r="V68" s="53"/>
    </row>
    <row r="69" spans="1:22" s="51" customFormat="1" x14ac:dyDescent="0.2">
      <c r="B69" s="51" t="s">
        <v>217</v>
      </c>
      <c r="C69" s="51" t="s">
        <v>218</v>
      </c>
      <c r="D69" s="56">
        <v>3259000</v>
      </c>
      <c r="E69" s="56">
        <v>5814048.0500000007</v>
      </c>
      <c r="F69" s="56">
        <v>0</v>
      </c>
      <c r="G69" s="56">
        <v>0</v>
      </c>
      <c r="H69" s="56">
        <v>0</v>
      </c>
      <c r="I69" s="56">
        <f t="shared" si="43"/>
        <v>0</v>
      </c>
      <c r="J69" s="56">
        <f t="shared" si="44"/>
        <v>5814048.0500000007</v>
      </c>
      <c r="K69" s="57">
        <f t="shared" si="45"/>
        <v>1</v>
      </c>
      <c r="L69" s="57">
        <f t="shared" si="46"/>
        <v>-1</v>
      </c>
      <c r="M69" s="57">
        <f t="shared" si="47"/>
        <v>-1</v>
      </c>
      <c r="R69" s="53"/>
      <c r="S69" s="53"/>
      <c r="T69" s="53"/>
      <c r="U69" s="53"/>
      <c r="V69" s="53"/>
    </row>
    <row r="70" spans="1:22" s="51" customFormat="1" x14ac:dyDescent="0.2">
      <c r="B70" s="51" t="s">
        <v>443</v>
      </c>
      <c r="C70" s="51" t="s">
        <v>444</v>
      </c>
      <c r="D70" s="56">
        <v>18422211.73</v>
      </c>
      <c r="E70" s="56">
        <v>19321390.949999999</v>
      </c>
      <c r="F70" s="56">
        <v>0</v>
      </c>
      <c r="G70" s="56">
        <v>0</v>
      </c>
      <c r="H70" s="56">
        <v>0</v>
      </c>
      <c r="I70" s="56">
        <f t="shared" si="43"/>
        <v>0</v>
      </c>
      <c r="J70" s="56">
        <f t="shared" si="44"/>
        <v>19321390.949999999</v>
      </c>
      <c r="K70" s="57">
        <f t="shared" si="45"/>
        <v>1</v>
      </c>
      <c r="L70" s="57">
        <f t="shared" si="46"/>
        <v>-1</v>
      </c>
      <c r="M70" s="57">
        <f t="shared" si="47"/>
        <v>-1</v>
      </c>
      <c r="R70" s="53"/>
      <c r="S70" s="53"/>
      <c r="T70" s="53"/>
      <c r="U70" s="53"/>
      <c r="V70" s="53"/>
    </row>
    <row r="71" spans="1:22" s="51" customFormat="1" x14ac:dyDescent="0.2">
      <c r="B71" s="51" t="s">
        <v>227</v>
      </c>
      <c r="C71" s="51" t="s">
        <v>228</v>
      </c>
      <c r="D71" s="56">
        <v>19893</v>
      </c>
      <c r="E71" s="56">
        <v>0</v>
      </c>
      <c r="F71" s="56">
        <v>0</v>
      </c>
      <c r="G71" s="56">
        <v>0</v>
      </c>
      <c r="H71" s="56">
        <v>0</v>
      </c>
      <c r="I71" s="56">
        <f t="shared" si="43"/>
        <v>0</v>
      </c>
      <c r="J71" s="56">
        <f t="shared" si="44"/>
        <v>0</v>
      </c>
      <c r="K71" s="57" t="str">
        <f t="shared" si="45"/>
        <v>NA</v>
      </c>
      <c r="L71" s="57" t="str">
        <f t="shared" si="46"/>
        <v>NA</v>
      </c>
      <c r="M71" s="57" t="str">
        <f t="shared" si="47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229</v>
      </c>
      <c r="C72" s="51" t="s">
        <v>230</v>
      </c>
      <c r="D72" s="56">
        <v>694936550.00999999</v>
      </c>
      <c r="E72" s="56">
        <v>874936369.53000009</v>
      </c>
      <c r="F72" s="56">
        <v>6257785.0299999993</v>
      </c>
      <c r="G72" s="56">
        <v>59070186.12999998</v>
      </c>
      <c r="H72" s="56">
        <v>188573967.19</v>
      </c>
      <c r="I72" s="56">
        <f t="shared" si="43"/>
        <v>247644153.31999999</v>
      </c>
      <c r="J72" s="56">
        <f t="shared" si="44"/>
        <v>627292216.21000004</v>
      </c>
      <c r="K72" s="57">
        <f t="shared" si="45"/>
        <v>0.71695752749079344</v>
      </c>
      <c r="L72" s="57">
        <f t="shared" si="46"/>
        <v>-0.99284772556276113</v>
      </c>
      <c r="M72" s="57">
        <f t="shared" si="47"/>
        <v>-0.79745891865805707</v>
      </c>
      <c r="R72" s="53"/>
      <c r="S72" s="53"/>
      <c r="T72" s="53"/>
      <c r="U72" s="53"/>
      <c r="V72" s="53"/>
    </row>
    <row r="73" spans="1:22" s="51" customFormat="1" x14ac:dyDescent="0.2">
      <c r="B73" s="51" t="s">
        <v>231</v>
      </c>
      <c r="C73" s="51" t="s">
        <v>232</v>
      </c>
      <c r="D73" s="56">
        <v>-2208498</v>
      </c>
      <c r="E73" s="56">
        <v>4215675.5599999996</v>
      </c>
      <c r="F73" s="56">
        <v>0</v>
      </c>
      <c r="G73" s="56">
        <v>0</v>
      </c>
      <c r="H73" s="56">
        <v>0</v>
      </c>
      <c r="I73" s="56">
        <f t="shared" si="43"/>
        <v>0</v>
      </c>
      <c r="J73" s="56">
        <f t="shared" si="44"/>
        <v>4215675.5599999996</v>
      </c>
      <c r="K73" s="57">
        <f t="shared" si="45"/>
        <v>1</v>
      </c>
      <c r="L73" s="57">
        <f t="shared" si="46"/>
        <v>-1</v>
      </c>
      <c r="M73" s="57">
        <f t="shared" si="47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427</v>
      </c>
      <c r="C74" s="51" t="s">
        <v>428</v>
      </c>
      <c r="D74" s="56">
        <v>101832.5</v>
      </c>
      <c r="E74" s="56">
        <v>101832.5</v>
      </c>
      <c r="F74" s="56">
        <v>0</v>
      </c>
      <c r="G74" s="56">
        <v>0</v>
      </c>
      <c r="H74" s="56">
        <v>0</v>
      </c>
      <c r="I74" s="56">
        <f t="shared" si="43"/>
        <v>0</v>
      </c>
      <c r="J74" s="56">
        <f t="shared" si="44"/>
        <v>101832.5</v>
      </c>
      <c r="K74" s="57">
        <f t="shared" si="45"/>
        <v>1</v>
      </c>
      <c r="L74" s="57">
        <f t="shared" si="46"/>
        <v>-1</v>
      </c>
      <c r="M74" s="57">
        <f t="shared" si="47"/>
        <v>-1</v>
      </c>
      <c r="R74" s="53"/>
      <c r="S74" s="53"/>
      <c r="T74" s="53"/>
      <c r="U74" s="53"/>
      <c r="V74" s="53"/>
    </row>
    <row r="75" spans="1:22" s="51" customFormat="1" x14ac:dyDescent="0.2">
      <c r="B75" s="51" t="s">
        <v>233</v>
      </c>
      <c r="C75" s="51" t="s">
        <v>234</v>
      </c>
      <c r="D75" s="56">
        <v>-2339143.3600000003</v>
      </c>
      <c r="E75" s="56">
        <v>1272656.1700000004</v>
      </c>
      <c r="F75" s="56">
        <v>0</v>
      </c>
      <c r="G75" s="56">
        <v>249600</v>
      </c>
      <c r="H75" s="56">
        <v>7088.86</v>
      </c>
      <c r="I75" s="56">
        <f t="shared" si="43"/>
        <v>256688.86</v>
      </c>
      <c r="J75" s="56">
        <f t="shared" si="44"/>
        <v>1015967.3100000004</v>
      </c>
      <c r="K75" s="57">
        <f t="shared" si="45"/>
        <v>0.79830462771417676</v>
      </c>
      <c r="L75" s="57">
        <f t="shared" si="46"/>
        <v>-1</v>
      </c>
      <c r="M75" s="57">
        <f t="shared" si="47"/>
        <v>-0.41162427240658422</v>
      </c>
      <c r="R75" s="53"/>
      <c r="S75" s="53"/>
      <c r="T75" s="53"/>
      <c r="U75" s="53"/>
      <c r="V75" s="53"/>
    </row>
    <row r="76" spans="1:22" s="51" customFormat="1" x14ac:dyDescent="0.2">
      <c r="B76" s="51" t="s">
        <v>235</v>
      </c>
      <c r="C76" s="51" t="s">
        <v>236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3"/>
        <v>0</v>
      </c>
      <c r="J76" s="56">
        <f t="shared" si="44"/>
        <v>0</v>
      </c>
      <c r="K76" s="57" t="str">
        <f t="shared" si="45"/>
        <v>NA</v>
      </c>
      <c r="L76" s="57" t="str">
        <f t="shared" si="46"/>
        <v>NA</v>
      </c>
      <c r="M76" s="57" t="str">
        <f t="shared" si="47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237</v>
      </c>
      <c r="C77" s="51" t="s">
        <v>238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43"/>
        <v>0</v>
      </c>
      <c r="J77" s="56">
        <f t="shared" si="44"/>
        <v>0</v>
      </c>
      <c r="K77" s="57" t="str">
        <f t="shared" si="45"/>
        <v>NA</v>
      </c>
      <c r="L77" s="57" t="str">
        <f t="shared" si="46"/>
        <v>NA</v>
      </c>
      <c r="M77" s="57" t="str">
        <f t="shared" si="47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445</v>
      </c>
      <c r="B78" s="63"/>
      <c r="C78" s="63"/>
      <c r="D78" s="64">
        <v>729323049.63999999</v>
      </c>
      <c r="E78" s="64">
        <v>951239438.94999993</v>
      </c>
      <c r="F78" s="64">
        <v>7502408.5299999993</v>
      </c>
      <c r="G78" s="64">
        <v>62293327.319999978</v>
      </c>
      <c r="H78" s="64">
        <v>195900662.88000003</v>
      </c>
      <c r="I78" s="64">
        <f t="shared" si="43"/>
        <v>258193990.19999999</v>
      </c>
      <c r="J78" s="64">
        <f t="shared" si="44"/>
        <v>693045448.75</v>
      </c>
      <c r="K78" s="65">
        <f t="shared" si="45"/>
        <v>0.72857097842263518</v>
      </c>
      <c r="L78" s="65">
        <f t="shared" si="46"/>
        <v>-0.99211301779257455</v>
      </c>
      <c r="M78" s="65">
        <f t="shared" si="47"/>
        <v>-0.80354054477989012</v>
      </c>
      <c r="R78" s="53"/>
      <c r="S78" s="53"/>
      <c r="T78" s="53"/>
      <c r="U78" s="53"/>
      <c r="V78" s="53"/>
    </row>
    <row r="79" spans="1:22" s="51" customFormat="1" x14ac:dyDescent="0.2">
      <c r="A79" s="51" t="s">
        <v>30</v>
      </c>
      <c r="B79" s="51" t="s">
        <v>31</v>
      </c>
      <c r="C79" s="51" t="s">
        <v>32</v>
      </c>
      <c r="D79" s="56">
        <v>83403442</v>
      </c>
      <c r="E79" s="56">
        <v>83403442</v>
      </c>
      <c r="F79" s="56">
        <v>0</v>
      </c>
      <c r="G79" s="56">
        <v>0</v>
      </c>
      <c r="H79" s="56">
        <v>0</v>
      </c>
      <c r="I79" s="56">
        <f t="shared" si="43"/>
        <v>0</v>
      </c>
      <c r="J79" s="56">
        <f t="shared" si="44"/>
        <v>83403442</v>
      </c>
      <c r="K79" s="57">
        <f t="shared" si="45"/>
        <v>1</v>
      </c>
      <c r="L79" s="57">
        <f t="shared" si="46"/>
        <v>-1</v>
      </c>
      <c r="M79" s="57">
        <f t="shared" si="47"/>
        <v>-1</v>
      </c>
      <c r="R79" s="53"/>
      <c r="S79" s="53"/>
      <c r="T79" s="53"/>
      <c r="U79" s="53"/>
      <c r="V79" s="53"/>
    </row>
    <row r="80" spans="1:22" s="51" customFormat="1" x14ac:dyDescent="0.2">
      <c r="A80" s="63" t="s">
        <v>33</v>
      </c>
      <c r="B80" s="63"/>
      <c r="C80" s="63"/>
      <c r="D80" s="64">
        <v>83403442</v>
      </c>
      <c r="E80" s="64">
        <v>83403442</v>
      </c>
      <c r="F80" s="64">
        <v>0</v>
      </c>
      <c r="G80" s="64">
        <v>0</v>
      </c>
      <c r="H80" s="64">
        <v>0</v>
      </c>
      <c r="I80" s="64">
        <f t="shared" si="43"/>
        <v>0</v>
      </c>
      <c r="J80" s="64">
        <f t="shared" si="44"/>
        <v>83403442</v>
      </c>
      <c r="K80" s="65">
        <f t="shared" si="45"/>
        <v>1</v>
      </c>
      <c r="L80" s="65">
        <f t="shared" si="46"/>
        <v>-1</v>
      </c>
      <c r="M80" s="65">
        <f t="shared" si="47"/>
        <v>-1</v>
      </c>
      <c r="R80" s="53"/>
      <c r="S80" s="53"/>
      <c r="T80" s="53"/>
      <c r="U80" s="53"/>
      <c r="V80" s="53"/>
    </row>
    <row r="81" spans="1:22" s="51" customFormat="1" x14ac:dyDescent="0.2">
      <c r="A81" s="51" t="s">
        <v>34</v>
      </c>
      <c r="B81" s="51" t="s">
        <v>235</v>
      </c>
      <c r="C81" s="51" t="s">
        <v>236</v>
      </c>
      <c r="D81" s="56">
        <v>0</v>
      </c>
      <c r="E81" s="56">
        <v>434565.98</v>
      </c>
      <c r="F81" s="56">
        <v>0</v>
      </c>
      <c r="G81" s="56">
        <v>0</v>
      </c>
      <c r="H81" s="56">
        <v>0</v>
      </c>
      <c r="I81" s="56">
        <f t="shared" si="43"/>
        <v>0</v>
      </c>
      <c r="J81" s="56">
        <f t="shared" si="44"/>
        <v>434565.98</v>
      </c>
      <c r="K81" s="57">
        <f t="shared" si="45"/>
        <v>1</v>
      </c>
      <c r="L81" s="57">
        <f t="shared" si="46"/>
        <v>-1</v>
      </c>
      <c r="M81" s="57">
        <f t="shared" si="47"/>
        <v>-1</v>
      </c>
      <c r="R81" s="53"/>
      <c r="S81" s="53"/>
      <c r="T81" s="53"/>
      <c r="U81" s="53"/>
      <c r="V81" s="53"/>
    </row>
    <row r="82" spans="1:22" s="51" customFormat="1" x14ac:dyDescent="0.2">
      <c r="B82" s="51" t="s">
        <v>28</v>
      </c>
      <c r="C82" s="51" t="s">
        <v>29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43"/>
        <v>0</v>
      </c>
      <c r="J82" s="56">
        <f t="shared" si="44"/>
        <v>0</v>
      </c>
      <c r="K82" s="57" t="str">
        <f t="shared" si="45"/>
        <v>NA</v>
      </c>
      <c r="L82" s="57" t="str">
        <f t="shared" si="46"/>
        <v>NA</v>
      </c>
      <c r="M82" s="57" t="str">
        <f t="shared" si="47"/>
        <v>NA</v>
      </c>
      <c r="R82" s="53"/>
      <c r="S82" s="53"/>
      <c r="T82" s="53"/>
      <c r="U82" s="53"/>
      <c r="V82" s="53"/>
    </row>
    <row r="83" spans="1:22" s="51" customFormat="1" x14ac:dyDescent="0.2">
      <c r="B83" s="51" t="s">
        <v>35</v>
      </c>
      <c r="C83" s="51" t="s">
        <v>36</v>
      </c>
      <c r="D83" s="56">
        <v>5572080</v>
      </c>
      <c r="E83" s="56">
        <v>5572080</v>
      </c>
      <c r="F83" s="56">
        <v>0</v>
      </c>
      <c r="G83" s="56">
        <v>0</v>
      </c>
      <c r="H83" s="56">
        <v>0</v>
      </c>
      <c r="I83" s="56">
        <f t="shared" si="43"/>
        <v>0</v>
      </c>
      <c r="J83" s="56">
        <f t="shared" si="44"/>
        <v>5572080</v>
      </c>
      <c r="K83" s="57">
        <f t="shared" si="45"/>
        <v>1</v>
      </c>
      <c r="L83" s="57">
        <f t="shared" si="46"/>
        <v>-1</v>
      </c>
      <c r="M83" s="57">
        <f t="shared" si="47"/>
        <v>-1</v>
      </c>
      <c r="R83" s="53"/>
      <c r="S83" s="53"/>
      <c r="T83" s="53"/>
      <c r="U83" s="53"/>
      <c r="V83" s="53"/>
    </row>
    <row r="84" spans="1:22" s="51" customFormat="1" x14ac:dyDescent="0.2">
      <c r="A84" s="63" t="s">
        <v>37</v>
      </c>
      <c r="B84" s="63"/>
      <c r="C84" s="63"/>
      <c r="D84" s="64">
        <v>5572080</v>
      </c>
      <c r="E84" s="64">
        <v>6006645.9800000004</v>
      </c>
      <c r="F84" s="64">
        <v>0</v>
      </c>
      <c r="G84" s="64">
        <v>0</v>
      </c>
      <c r="H84" s="64">
        <v>0</v>
      </c>
      <c r="I84" s="64">
        <f t="shared" si="43"/>
        <v>0</v>
      </c>
      <c r="J84" s="64">
        <f t="shared" si="44"/>
        <v>6006645.9800000004</v>
      </c>
      <c r="K84" s="65">
        <f t="shared" si="45"/>
        <v>1</v>
      </c>
      <c r="L84" s="65">
        <f t="shared" si="46"/>
        <v>-1</v>
      </c>
      <c r="M84" s="65">
        <f t="shared" si="47"/>
        <v>-1</v>
      </c>
      <c r="R84" s="53"/>
      <c r="S84" s="53"/>
      <c r="T84" s="53"/>
      <c r="U84" s="53"/>
      <c r="V84" s="53"/>
    </row>
    <row r="85" spans="1:22" x14ac:dyDescent="0.2">
      <c r="A85" s="23"/>
      <c r="B85" s="31"/>
      <c r="C85" s="23"/>
      <c r="D85" s="18"/>
      <c r="E85" s="18"/>
      <c r="F85" s="18"/>
      <c r="G85" s="18"/>
      <c r="H85" s="18"/>
      <c r="I85" s="18"/>
      <c r="J85" s="18"/>
      <c r="K85" s="47"/>
      <c r="L85" s="37"/>
      <c r="M85" s="37"/>
    </row>
    <row r="86" spans="1:22" s="17" customFormat="1" ht="15.75" x14ac:dyDescent="0.25">
      <c r="A86" s="25" t="s">
        <v>11</v>
      </c>
      <c r="B86" s="32"/>
      <c r="C86" s="25"/>
      <c r="D86" s="6">
        <f>+D30+D34+D36+D49+D52+D56+D78+D80+D84</f>
        <v>847344454.06999993</v>
      </c>
      <c r="E86" s="6">
        <f t="shared" ref="E86:J86" si="48">+E30+E34+E36+E49+E52+E56+E78+E80+E84</f>
        <v>1165375485.1199999</v>
      </c>
      <c r="F86" s="6">
        <f t="shared" si="48"/>
        <v>9147975.1399999987</v>
      </c>
      <c r="G86" s="6">
        <f t="shared" si="48"/>
        <v>66967600.12999998</v>
      </c>
      <c r="H86" s="6">
        <f t="shared" si="48"/>
        <v>236281790.82000002</v>
      </c>
      <c r="I86" s="6">
        <f t="shared" si="48"/>
        <v>303249390.94999999</v>
      </c>
      <c r="J86" s="6">
        <f t="shared" si="48"/>
        <v>862126094.17000008</v>
      </c>
      <c r="K86" s="38">
        <f t="shared" ref="K86" si="49">IF(E86=0,"NA",J86/E86)</f>
        <v>0.73978396248933109</v>
      </c>
      <c r="L86" s="38">
        <f t="shared" ref="L86" si="50">IF(E86=0,"NA",(  ( F86 - (E86/$L$6)) / (E86/$L$6)))</f>
        <v>-0.99215019085538925</v>
      </c>
      <c r="M86" s="38">
        <f t="shared" ref="M86" si="51">IF(E86=0,"NA",(  ( G86 - ($M$6*(E86/12))) / ($M$6*(E86/12))))</f>
        <v>-0.82760680745801618</v>
      </c>
    </row>
    <row r="94" spans="1:22" x14ac:dyDescent="0.2">
      <c r="K94" s="5"/>
    </row>
    <row r="95" spans="1:22" x14ac:dyDescent="0.2">
      <c r="K95" s="5"/>
    </row>
    <row r="96" spans="1:22" x14ac:dyDescent="0.2">
      <c r="K96" s="5"/>
      <c r="L96" s="5"/>
      <c r="M96" s="5"/>
    </row>
    <row r="97" spans="11:13" x14ac:dyDescent="0.2">
      <c r="K97" s="5"/>
      <c r="L97" s="5"/>
      <c r="M97" s="5"/>
    </row>
  </sheetData>
  <autoFilter ref="A7:M8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tabSelected="1"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3">
        <v>45596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45</v>
      </c>
      <c r="B8" s="51" t="s">
        <v>545</v>
      </c>
      <c r="C8" s="51" t="s">
        <v>546</v>
      </c>
      <c r="D8" s="56">
        <v>0</v>
      </c>
      <c r="E8" s="56">
        <v>0</v>
      </c>
      <c r="F8" s="56">
        <v>0</v>
      </c>
      <c r="G8" s="56">
        <v>38810.019999999997</v>
      </c>
      <c r="H8" s="56">
        <v>0</v>
      </c>
      <c r="I8" s="56">
        <f t="shared" ref="I8" si="0">SUM(G8:H8)</f>
        <v>38810.019999999997</v>
      </c>
      <c r="J8" s="56">
        <f t="shared" ref="J8" si="1">E8-I8</f>
        <v>-38810.019999999997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547</v>
      </c>
      <c r="C9" s="51" t="s">
        <v>548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549</v>
      </c>
      <c r="C10" s="51" t="s">
        <v>550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551</v>
      </c>
      <c r="C11" s="51" t="s">
        <v>552</v>
      </c>
      <c r="D11" s="56">
        <v>69017224.079999998</v>
      </c>
      <c r="E11" s="56">
        <v>69017224.079999998</v>
      </c>
      <c r="F11" s="56">
        <v>0</v>
      </c>
      <c r="G11" s="56">
        <v>193.75</v>
      </c>
      <c r="H11" s="56">
        <v>0</v>
      </c>
      <c r="I11" s="56">
        <f t="shared" si="10"/>
        <v>193.75</v>
      </c>
      <c r="J11" s="56">
        <f t="shared" si="11"/>
        <v>69017030.329999998</v>
      </c>
      <c r="K11" s="57">
        <f t="shared" si="12"/>
        <v>0.99999719272974852</v>
      </c>
      <c r="L11" s="57">
        <f t="shared" si="13"/>
        <v>-1</v>
      </c>
      <c r="M11" s="57">
        <f t="shared" si="14"/>
        <v>-0.99999157818924556</v>
      </c>
      <c r="R11" s="53"/>
      <c r="S11" s="53"/>
      <c r="T11" s="53"/>
      <c r="U11" s="53"/>
      <c r="V11" s="53"/>
    </row>
    <row r="12" spans="1:38" s="51" customFormat="1" x14ac:dyDescent="0.2">
      <c r="B12" s="51" t="s">
        <v>553</v>
      </c>
      <c r="C12" s="51" t="s">
        <v>554</v>
      </c>
      <c r="D12" s="56">
        <v>0</v>
      </c>
      <c r="E12" s="56">
        <v>0</v>
      </c>
      <c r="F12" s="56">
        <v>0</v>
      </c>
      <c r="G12" s="56">
        <v>33363.799999999988</v>
      </c>
      <c r="H12" s="56">
        <v>0</v>
      </c>
      <c r="I12" s="56">
        <f t="shared" ref="I12" si="15">SUM(G12:H12)</f>
        <v>33363.799999999988</v>
      </c>
      <c r="J12" s="56">
        <f t="shared" ref="J12" si="16">E12-I12</f>
        <v>-33363.799999999988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555</v>
      </c>
      <c r="C13" s="51" t="s">
        <v>556</v>
      </c>
      <c r="D13" s="56">
        <v>0</v>
      </c>
      <c r="E13" s="56">
        <v>0</v>
      </c>
      <c r="F13" s="56">
        <v>0</v>
      </c>
      <c r="G13" s="56">
        <v>13202.949999999999</v>
      </c>
      <c r="H13" s="56">
        <v>0</v>
      </c>
      <c r="I13" s="56">
        <f t="shared" ref="I13:I28" si="20">SUM(G13:H13)</f>
        <v>13202.949999999999</v>
      </c>
      <c r="J13" s="56">
        <f t="shared" ref="J13:J28" si="21">E13-I13</f>
        <v>-13202.949999999999</v>
      </c>
      <c r="K13" s="57" t="str">
        <f t="shared" ref="K13:K28" si="22">IF(E13=0,"NA",J13/E13)</f>
        <v>NA</v>
      </c>
      <c r="L13" s="57" t="str">
        <f t="shared" ref="L13:L28" si="23">IF(E13=0,"NA",(  ( F13 - (E13/$L$6)) / (E13/$L$6)))</f>
        <v>NA</v>
      </c>
      <c r="M13" s="57" t="str">
        <f t="shared" ref="M13:M28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557</v>
      </c>
      <c r="C14" s="51" t="s">
        <v>558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68</v>
      </c>
      <c r="C15" s="51" t="s">
        <v>69</v>
      </c>
      <c r="D15" s="56">
        <v>557046</v>
      </c>
      <c r="E15" s="56">
        <v>557046</v>
      </c>
      <c r="F15" s="56">
        <v>235661.81</v>
      </c>
      <c r="G15" s="56">
        <v>631012.66999999993</v>
      </c>
      <c r="H15" s="56">
        <v>0</v>
      </c>
      <c r="I15" s="56">
        <f t="shared" si="20"/>
        <v>631012.66999999993</v>
      </c>
      <c r="J15" s="56">
        <f t="shared" si="21"/>
        <v>-73966.669999999925</v>
      </c>
      <c r="K15" s="57">
        <f t="shared" si="22"/>
        <v>-0.13278377369193914</v>
      </c>
      <c r="L15" s="57">
        <f t="shared" si="23"/>
        <v>-0.57694371739497274</v>
      </c>
      <c r="M15" s="57">
        <f t="shared" si="24"/>
        <v>2.3983513210758174</v>
      </c>
      <c r="R15" s="53"/>
      <c r="S15" s="53"/>
      <c r="T15" s="53"/>
      <c r="U15" s="53"/>
      <c r="V15" s="53"/>
    </row>
    <row r="16" spans="1:38" s="51" customFormat="1" x14ac:dyDescent="0.2">
      <c r="A16" s="63" t="s">
        <v>74</v>
      </c>
      <c r="B16" s="63"/>
      <c r="C16" s="63"/>
      <c r="D16" s="64">
        <v>69574270.079999998</v>
      </c>
      <c r="E16" s="64">
        <v>69574270.079999998</v>
      </c>
      <c r="F16" s="64">
        <v>235661.81</v>
      </c>
      <c r="G16" s="64">
        <v>716583.19</v>
      </c>
      <c r="H16" s="64">
        <v>0</v>
      </c>
      <c r="I16" s="64">
        <f t="shared" si="20"/>
        <v>716583.19</v>
      </c>
      <c r="J16" s="64">
        <f t="shared" si="21"/>
        <v>68857686.890000001</v>
      </c>
      <c r="K16" s="65">
        <f t="shared" si="22"/>
        <v>0.98970045694800635</v>
      </c>
      <c r="L16" s="65">
        <f t="shared" si="23"/>
        <v>-0.99661280226542048</v>
      </c>
      <c r="M16" s="65">
        <f t="shared" si="24"/>
        <v>-0.96910137084401871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75</v>
      </c>
      <c r="B19" s="51" t="s">
        <v>76</v>
      </c>
      <c r="C19" s="51" t="s">
        <v>77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559</v>
      </c>
      <c r="C20" s="51" t="s">
        <v>560</v>
      </c>
      <c r="D20" s="56">
        <v>0</v>
      </c>
      <c r="E20" s="56">
        <v>0</v>
      </c>
      <c r="F20" s="56">
        <v>135316.99999999994</v>
      </c>
      <c r="G20" s="56">
        <v>510409.99999999971</v>
      </c>
      <c r="H20" s="56">
        <v>0</v>
      </c>
      <c r="I20" s="56">
        <f t="shared" si="20"/>
        <v>510409.99999999971</v>
      </c>
      <c r="J20" s="56">
        <f t="shared" si="21"/>
        <v>-510409.99999999971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94</v>
      </c>
      <c r="B21" s="63"/>
      <c r="C21" s="63"/>
      <c r="D21" s="64">
        <v>0</v>
      </c>
      <c r="E21" s="64">
        <v>0</v>
      </c>
      <c r="F21" s="64">
        <v>135316.99999999994</v>
      </c>
      <c r="G21" s="64">
        <v>510409.99999999971</v>
      </c>
      <c r="H21" s="64">
        <v>0</v>
      </c>
      <c r="I21" s="64">
        <f t="shared" si="20"/>
        <v>510409.99999999971</v>
      </c>
      <c r="J21" s="64">
        <f t="shared" si="21"/>
        <v>-510409.99999999971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95</v>
      </c>
      <c r="B22" s="51" t="s">
        <v>561</v>
      </c>
      <c r="C22" s="51" t="s">
        <v>562</v>
      </c>
      <c r="D22" s="56">
        <v>2230800</v>
      </c>
      <c r="E22" s="56">
        <v>2230800</v>
      </c>
      <c r="F22" s="56">
        <v>0</v>
      </c>
      <c r="G22" s="56">
        <v>9068999.9499999974</v>
      </c>
      <c r="H22" s="56">
        <v>0</v>
      </c>
      <c r="I22" s="56">
        <f t="shared" ref="I22:I26" si="25">SUM(G22:H22)</f>
        <v>9068999.9499999974</v>
      </c>
      <c r="J22" s="56">
        <f t="shared" ref="J22:J26" si="26">E22-I22</f>
        <v>-6838199.9499999974</v>
      </c>
      <c r="K22" s="57">
        <f t="shared" ref="K22:K26" si="27">IF(E22=0,"NA",J22/E22)</f>
        <v>-3.0653576967903877</v>
      </c>
      <c r="L22" s="57">
        <f t="shared" ref="L22:L26" si="28">IF(E22=0,"NA",(  ( F22 - (E22/$L$6)) / (E22/$L$6)))</f>
        <v>-1</v>
      </c>
      <c r="M22" s="57">
        <f t="shared" ref="M22:M26" si="29">IF(E22=0,"NA",(  ( G22 - ($M$6*(E22/12))) / ($M$6*(E22/12))))</f>
        <v>11.196073090371163</v>
      </c>
      <c r="R22" s="53"/>
      <c r="S22" s="53"/>
      <c r="T22" s="53"/>
      <c r="U22" s="53"/>
      <c r="V22" s="53"/>
    </row>
    <row r="23" spans="1:22" s="51" customFormat="1" x14ac:dyDescent="0.2">
      <c r="B23" s="51" t="s">
        <v>563</v>
      </c>
      <c r="C23" s="51" t="s">
        <v>564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5"/>
        <v>0</v>
      </c>
      <c r="J23" s="56">
        <f t="shared" si="26"/>
        <v>0</v>
      </c>
      <c r="K23" s="57" t="str">
        <f t="shared" si="27"/>
        <v>NA</v>
      </c>
      <c r="L23" s="57" t="str">
        <f t="shared" si="28"/>
        <v>NA</v>
      </c>
      <c r="M23" s="57" t="str">
        <f t="shared" si="2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565</v>
      </c>
      <c r="C24" s="51" t="s">
        <v>566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5"/>
        <v>0</v>
      </c>
      <c r="J24" s="56">
        <f t="shared" si="26"/>
        <v>0</v>
      </c>
      <c r="K24" s="57" t="str">
        <f t="shared" si="27"/>
        <v>NA</v>
      </c>
      <c r="L24" s="57" t="str">
        <f t="shared" si="28"/>
        <v>NA</v>
      </c>
      <c r="M24" s="57" t="str">
        <f t="shared" si="2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567</v>
      </c>
      <c r="C25" s="51" t="s">
        <v>568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5"/>
        <v>0</v>
      </c>
      <c r="J25" s="56">
        <f t="shared" si="26"/>
        <v>0</v>
      </c>
      <c r="K25" s="57" t="str">
        <f t="shared" si="27"/>
        <v>NA</v>
      </c>
      <c r="L25" s="57" t="str">
        <f t="shared" si="28"/>
        <v>NA</v>
      </c>
      <c r="M25" s="57" t="str">
        <f t="shared" si="2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569</v>
      </c>
      <c r="C26" s="51" t="s">
        <v>570</v>
      </c>
      <c r="D26" s="56">
        <v>4332340</v>
      </c>
      <c r="E26" s="56">
        <v>4332340</v>
      </c>
      <c r="F26" s="56">
        <v>0</v>
      </c>
      <c r="G26" s="56">
        <v>3201458.9000000018</v>
      </c>
      <c r="H26" s="56">
        <v>0</v>
      </c>
      <c r="I26" s="56">
        <f t="shared" si="25"/>
        <v>3201458.9000000018</v>
      </c>
      <c r="J26" s="56">
        <f t="shared" si="26"/>
        <v>1130881.0999999982</v>
      </c>
      <c r="K26" s="57">
        <f t="shared" si="27"/>
        <v>0.26103239819589374</v>
      </c>
      <c r="L26" s="57">
        <f t="shared" si="28"/>
        <v>-1</v>
      </c>
      <c r="M26" s="57">
        <f t="shared" si="29"/>
        <v>1.216902805412319</v>
      </c>
      <c r="R26" s="53"/>
      <c r="S26" s="53"/>
      <c r="T26" s="53"/>
      <c r="U26" s="53"/>
      <c r="V26" s="53"/>
    </row>
    <row r="27" spans="1:22" s="51" customFormat="1" x14ac:dyDescent="0.2">
      <c r="B27" s="51" t="s">
        <v>571</v>
      </c>
      <c r="C27" s="51" t="s">
        <v>572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573</v>
      </c>
      <c r="C28" s="51" t="s">
        <v>574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575</v>
      </c>
      <c r="C29" s="51" t="s">
        <v>576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ref="I29:I42" si="30">SUM(G29:H29)</f>
        <v>0</v>
      </c>
      <c r="J29" s="56">
        <f t="shared" ref="J29:J42" si="31">E29-I29</f>
        <v>0</v>
      </c>
      <c r="K29" s="57" t="str">
        <f t="shared" ref="K29:K42" si="32">IF(E29=0,"NA",J29/E29)</f>
        <v>NA</v>
      </c>
      <c r="L29" s="57" t="str">
        <f t="shared" ref="L29:L42" si="33">IF(E29=0,"NA",(  ( F29 - (E29/$L$6)) / (E29/$L$6)))</f>
        <v>NA</v>
      </c>
      <c r="M29" s="57" t="str">
        <f t="shared" ref="M29:M42" si="34">IF(E29=0,"NA",(  ( G29 - ($M$6*(E29/12))) / ($M$6*(E29/12))))</f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577</v>
      </c>
      <c r="C30" s="51" t="s">
        <v>578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30"/>
        <v>0</v>
      </c>
      <c r="J30" s="56">
        <f t="shared" si="31"/>
        <v>0</v>
      </c>
      <c r="K30" s="57" t="str">
        <f t="shared" si="32"/>
        <v>NA</v>
      </c>
      <c r="L30" s="57" t="str">
        <f t="shared" si="33"/>
        <v>NA</v>
      </c>
      <c r="M30" s="57" t="str">
        <f t="shared" si="3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579</v>
      </c>
      <c r="C31" s="51" t="s">
        <v>580</v>
      </c>
      <c r="D31" s="56">
        <v>510000</v>
      </c>
      <c r="E31" s="56">
        <v>510000</v>
      </c>
      <c r="F31" s="56">
        <v>0</v>
      </c>
      <c r="G31" s="56">
        <v>88190.29</v>
      </c>
      <c r="H31" s="56">
        <v>0</v>
      </c>
      <c r="I31" s="56">
        <f t="shared" si="30"/>
        <v>88190.29</v>
      </c>
      <c r="J31" s="56">
        <f t="shared" si="31"/>
        <v>421809.71</v>
      </c>
      <c r="K31" s="57">
        <f t="shared" si="32"/>
        <v>0.82707786274509809</v>
      </c>
      <c r="L31" s="57">
        <f t="shared" si="33"/>
        <v>-1</v>
      </c>
      <c r="M31" s="57">
        <f t="shared" si="34"/>
        <v>-0.48123358823529416</v>
      </c>
      <c r="R31" s="53"/>
      <c r="S31" s="53"/>
      <c r="T31" s="53"/>
      <c r="U31" s="53"/>
      <c r="V31" s="53"/>
    </row>
    <row r="32" spans="1:22" s="51" customFormat="1" x14ac:dyDescent="0.2">
      <c r="B32" s="51" t="s">
        <v>581</v>
      </c>
      <c r="C32" s="51" t="s">
        <v>582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30"/>
        <v>0</v>
      </c>
      <c r="J32" s="56">
        <f t="shared" si="31"/>
        <v>0</v>
      </c>
      <c r="K32" s="57" t="str">
        <f t="shared" si="32"/>
        <v>NA</v>
      </c>
      <c r="L32" s="57" t="str">
        <f t="shared" si="33"/>
        <v>NA</v>
      </c>
      <c r="M32" s="57" t="str">
        <f t="shared" si="3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583</v>
      </c>
      <c r="C33" s="51" t="s">
        <v>584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30"/>
        <v>0</v>
      </c>
      <c r="J33" s="56">
        <f t="shared" si="31"/>
        <v>0</v>
      </c>
      <c r="K33" s="57" t="str">
        <f t="shared" si="32"/>
        <v>NA</v>
      </c>
      <c r="L33" s="57" t="str">
        <f t="shared" si="33"/>
        <v>NA</v>
      </c>
      <c r="M33" s="57" t="str">
        <f t="shared" si="3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585</v>
      </c>
      <c r="C34" s="51" t="s">
        <v>586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30"/>
        <v>0</v>
      </c>
      <c r="J34" s="56">
        <f t="shared" si="31"/>
        <v>0</v>
      </c>
      <c r="K34" s="57" t="str">
        <f t="shared" si="32"/>
        <v>NA</v>
      </c>
      <c r="L34" s="57" t="str">
        <f t="shared" si="33"/>
        <v>NA</v>
      </c>
      <c r="M34" s="57" t="str">
        <f t="shared" si="3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470</v>
      </c>
      <c r="C35" s="51" t="s">
        <v>471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0"/>
        <v>0</v>
      </c>
      <c r="J35" s="56">
        <f t="shared" si="31"/>
        <v>0</v>
      </c>
      <c r="K35" s="57" t="str">
        <f t="shared" si="32"/>
        <v>NA</v>
      </c>
      <c r="L35" s="57" t="str">
        <f t="shared" si="33"/>
        <v>NA</v>
      </c>
      <c r="M35" s="57" t="str">
        <f t="shared" si="34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472</v>
      </c>
      <c r="C36" s="51" t="s">
        <v>473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30"/>
        <v>0</v>
      </c>
      <c r="J36" s="56">
        <f t="shared" si="31"/>
        <v>0</v>
      </c>
      <c r="K36" s="57" t="str">
        <f t="shared" si="32"/>
        <v>NA</v>
      </c>
      <c r="L36" s="57" t="str">
        <f t="shared" si="33"/>
        <v>NA</v>
      </c>
      <c r="M36" s="57" t="str">
        <f t="shared" si="3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96</v>
      </c>
      <c r="C37" s="51" t="s">
        <v>97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30"/>
        <v>0</v>
      </c>
      <c r="J37" s="56">
        <f t="shared" si="31"/>
        <v>0</v>
      </c>
      <c r="K37" s="57" t="str">
        <f t="shared" si="32"/>
        <v>NA</v>
      </c>
      <c r="L37" s="57" t="str">
        <f t="shared" si="33"/>
        <v>NA</v>
      </c>
      <c r="M37" s="57" t="str">
        <f t="shared" si="3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587</v>
      </c>
      <c r="C38" s="51" t="s">
        <v>588</v>
      </c>
      <c r="D38" s="56">
        <v>4721325</v>
      </c>
      <c r="E38" s="56">
        <v>9732050.2299999967</v>
      </c>
      <c r="F38" s="56">
        <v>0</v>
      </c>
      <c r="G38" s="56">
        <v>734556.71000000008</v>
      </c>
      <c r="H38" s="56">
        <v>0</v>
      </c>
      <c r="I38" s="56">
        <f t="shared" si="30"/>
        <v>734556.71000000008</v>
      </c>
      <c r="J38" s="56">
        <f t="shared" si="31"/>
        <v>8997493.5199999958</v>
      </c>
      <c r="K38" s="57">
        <f t="shared" si="32"/>
        <v>0.92452189491011283</v>
      </c>
      <c r="L38" s="57">
        <f t="shared" si="33"/>
        <v>-1</v>
      </c>
      <c r="M38" s="57">
        <f t="shared" si="34"/>
        <v>-0.7735656847303386</v>
      </c>
      <c r="R38" s="53"/>
      <c r="S38" s="53"/>
      <c r="T38" s="53"/>
      <c r="U38" s="53"/>
      <c r="V38" s="53"/>
    </row>
    <row r="39" spans="1:38" s="51" customFormat="1" x14ac:dyDescent="0.2">
      <c r="A39" s="63" t="s">
        <v>98</v>
      </c>
      <c r="B39" s="63"/>
      <c r="C39" s="63"/>
      <c r="D39" s="64">
        <v>11794465</v>
      </c>
      <c r="E39" s="64">
        <v>16805190.229999997</v>
      </c>
      <c r="F39" s="64">
        <v>0</v>
      </c>
      <c r="G39" s="64">
        <v>13093205.85</v>
      </c>
      <c r="H39" s="64">
        <v>0</v>
      </c>
      <c r="I39" s="64">
        <f t="shared" si="30"/>
        <v>13093205.85</v>
      </c>
      <c r="J39" s="64">
        <f t="shared" si="31"/>
        <v>3711984.3799999971</v>
      </c>
      <c r="K39" s="65">
        <f t="shared" si="32"/>
        <v>0.22088321103164316</v>
      </c>
      <c r="L39" s="65">
        <f t="shared" si="33"/>
        <v>-1</v>
      </c>
      <c r="M39" s="65">
        <f t="shared" si="34"/>
        <v>1.3373503669050706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589</v>
      </c>
      <c r="C40" s="51" t="s">
        <v>590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30"/>
        <v>0</v>
      </c>
      <c r="J40" s="56">
        <f t="shared" si="31"/>
        <v>0</v>
      </c>
      <c r="K40" s="57" t="str">
        <f t="shared" si="32"/>
        <v>NA</v>
      </c>
      <c r="L40" s="57" t="str">
        <f t="shared" si="33"/>
        <v>NA</v>
      </c>
      <c r="M40" s="57" t="str">
        <f t="shared" si="3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25</v>
      </c>
      <c r="C41" s="51" t="s">
        <v>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30"/>
        <v>0</v>
      </c>
      <c r="J41" s="56">
        <f t="shared" si="31"/>
        <v>0</v>
      </c>
      <c r="K41" s="57" t="str">
        <f t="shared" si="32"/>
        <v>NA</v>
      </c>
      <c r="L41" s="57" t="str">
        <f t="shared" si="33"/>
        <v>NA</v>
      </c>
      <c r="M41" s="57" t="str">
        <f t="shared" si="34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30"/>
        <v>0</v>
      </c>
      <c r="J42" s="64">
        <f t="shared" si="31"/>
        <v>0</v>
      </c>
      <c r="K42" s="65" t="str">
        <f t="shared" si="32"/>
        <v>NA</v>
      </c>
      <c r="L42" s="65" t="str">
        <f t="shared" si="33"/>
        <v>NA</v>
      </c>
      <c r="M42" s="65" t="str">
        <f t="shared" si="34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35">+E16+E18+E21+E39+E42</f>
        <v>86379460.310000002</v>
      </c>
      <c r="F44" s="6">
        <f t="shared" si="35"/>
        <v>370978.80999999994</v>
      </c>
      <c r="G44" s="6">
        <f t="shared" si="35"/>
        <v>14320199.039999999</v>
      </c>
      <c r="H44" s="6">
        <f t="shared" si="35"/>
        <v>0</v>
      </c>
      <c r="I44" s="6">
        <f t="shared" si="35"/>
        <v>14320199.039999999</v>
      </c>
      <c r="J44" s="6">
        <f t="shared" si="35"/>
        <v>72059261.269999996</v>
      </c>
      <c r="K44" s="38">
        <f t="shared" ref="K44:K89" si="36">IF(E44=0,"NA",J44/E44)</f>
        <v>0.83421754444161322</v>
      </c>
      <c r="L44" s="38">
        <f>IF(E44=0,"NA",(  ( F44 - (E44/$L$6)) / (E44/$L$6)))</f>
        <v>-0.99570524278956329</v>
      </c>
      <c r="M44" s="38">
        <f>IF(E44=0,"NA",(  ( G44 - ($M$6*(E44/12))) / ($M$6*(E44/12))))</f>
        <v>-0.50265263332484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286</v>
      </c>
      <c r="B46" s="51" t="s">
        <v>169</v>
      </c>
      <c r="C46" s="51" t="s">
        <v>170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7">SUM(G46:H46)</f>
        <v>0</v>
      </c>
      <c r="J46" s="56">
        <f t="shared" ref="J46:J48" si="38">E46-I46</f>
        <v>0</v>
      </c>
      <c r="K46" s="57" t="str">
        <f t="shared" ref="K46:K48" si="39">IF(E46=0,"NA",J46/E46)</f>
        <v>NA</v>
      </c>
      <c r="L46" s="57" t="str">
        <f t="shared" ref="L46:L48" si="40">IF(E46=0,"NA",(  ( F46 - (E46/$L$6)) / (E46/$L$6)))</f>
        <v>NA</v>
      </c>
      <c r="M46" s="57" t="str">
        <f t="shared" ref="M46:M48" si="4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213</v>
      </c>
      <c r="C47" s="51" t="s">
        <v>214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7"/>
        <v>0</v>
      </c>
      <c r="J47" s="56">
        <f t="shared" si="38"/>
        <v>0</v>
      </c>
      <c r="K47" s="57" t="str">
        <f t="shared" si="39"/>
        <v>NA</v>
      </c>
      <c r="L47" s="57" t="str">
        <f t="shared" si="40"/>
        <v>NA</v>
      </c>
      <c r="M47" s="57" t="str">
        <f t="shared" si="4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327</v>
      </c>
      <c r="C48" s="51" t="s">
        <v>328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7"/>
        <v>0</v>
      </c>
      <c r="J48" s="56">
        <f t="shared" si="38"/>
        <v>0</v>
      </c>
      <c r="K48" s="57" t="str">
        <f t="shared" si="39"/>
        <v>NA</v>
      </c>
      <c r="L48" s="57" t="str">
        <f t="shared" si="40"/>
        <v>NA</v>
      </c>
      <c r="M48" s="57" t="str">
        <f t="shared" si="4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329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50" si="42">SUM(G49:H49)</f>
        <v>0</v>
      </c>
      <c r="J49" s="64">
        <f t="shared" ref="J49:J50" si="43">E49-I49</f>
        <v>0</v>
      </c>
      <c r="K49" s="65" t="str">
        <f t="shared" ref="K49:K50" si="44">IF(E49=0,"NA",J49/E49)</f>
        <v>NA</v>
      </c>
      <c r="L49" s="65" t="str">
        <f t="shared" ref="L49:L50" si="45">IF(E49=0,"NA",(  ( F49 - (E49/$L$6)) / (E49/$L$6)))</f>
        <v>NA</v>
      </c>
      <c r="M49" s="65" t="str">
        <f t="shared" ref="M49:M50" si="4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338</v>
      </c>
      <c r="B50" s="51" t="s">
        <v>333</v>
      </c>
      <c r="C50" s="51" t="s">
        <v>334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2"/>
        <v>0</v>
      </c>
      <c r="J50" s="56">
        <f t="shared" si="43"/>
        <v>0</v>
      </c>
      <c r="K50" s="57" t="str">
        <f t="shared" si="44"/>
        <v>NA</v>
      </c>
      <c r="L50" s="57" t="str">
        <f t="shared" si="45"/>
        <v>NA</v>
      </c>
      <c r="M50" s="57" t="str">
        <f t="shared" si="4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141</v>
      </c>
      <c r="C51" s="51" t="s">
        <v>142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87" si="47">SUM(G51:H51)</f>
        <v>0</v>
      </c>
      <c r="J51" s="56">
        <f t="shared" ref="J51:J87" si="48">E51-I51</f>
        <v>0</v>
      </c>
      <c r="K51" s="57" t="str">
        <f t="shared" ref="K51:K87" si="49">IF(E51=0,"NA",J51/E51)</f>
        <v>NA</v>
      </c>
      <c r="L51" s="57" t="str">
        <f t="shared" ref="L51:L87" si="50">IF(E51=0,"NA",(  ( F51 - (E51/$L$6)) / (E51/$L$6)))</f>
        <v>NA</v>
      </c>
      <c r="M51" s="57" t="str">
        <f t="shared" ref="M51:M87" si="51">IF(E51=0,"NA",(  ( G51 - ($M$6*(E51/12))) / ($M$6*(E51/12))))</f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151</v>
      </c>
      <c r="C52" s="51" t="s">
        <v>152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47"/>
        <v>0</v>
      </c>
      <c r="J52" s="56">
        <f t="shared" si="48"/>
        <v>0</v>
      </c>
      <c r="K52" s="57" t="str">
        <f t="shared" si="49"/>
        <v>NA</v>
      </c>
      <c r="L52" s="57" t="str">
        <f t="shared" si="50"/>
        <v>NA</v>
      </c>
      <c r="M52" s="57" t="str">
        <f t="shared" si="51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167</v>
      </c>
      <c r="C53" s="51" t="s">
        <v>168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7"/>
        <v>0</v>
      </c>
      <c r="J53" s="56">
        <f t="shared" si="48"/>
        <v>0</v>
      </c>
      <c r="K53" s="57" t="str">
        <f t="shared" si="49"/>
        <v>NA</v>
      </c>
      <c r="L53" s="57" t="str">
        <f t="shared" si="50"/>
        <v>NA</v>
      </c>
      <c r="M53" s="57" t="str">
        <f t="shared" si="5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359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ref="I54:I70" si="52">SUM(G54:H54)</f>
        <v>0</v>
      </c>
      <c r="J54" s="64">
        <f t="shared" ref="J54:J70" si="53">E54-I54</f>
        <v>0</v>
      </c>
      <c r="K54" s="65" t="str">
        <f t="shared" ref="K54:K70" si="54">IF(E54=0,"NA",J54/E54)</f>
        <v>NA</v>
      </c>
      <c r="L54" s="65" t="str">
        <f t="shared" ref="L54:L70" si="55">IF(E54=0,"NA",(  ( F54 - (E54/$L$6)) / (E54/$L$6)))</f>
        <v>NA</v>
      </c>
      <c r="M54" s="65" t="str">
        <f t="shared" ref="M54:M70" si="56">IF(E54=0,"NA",(  ( G54 - ($M$6*(E54/12))) / ($M$6*(E54/12))))</f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436</v>
      </c>
      <c r="B55" s="51" t="s">
        <v>123</v>
      </c>
      <c r="C55" s="51" t="s">
        <v>124</v>
      </c>
      <c r="D55" s="56">
        <v>98010</v>
      </c>
      <c r="E55" s="56">
        <v>98010</v>
      </c>
      <c r="F55" s="56">
        <v>4696.26</v>
      </c>
      <c r="G55" s="56">
        <v>29041.919999999998</v>
      </c>
      <c r="H55" s="56">
        <v>0</v>
      </c>
      <c r="I55" s="56">
        <f t="shared" si="52"/>
        <v>29041.919999999998</v>
      </c>
      <c r="J55" s="56">
        <f t="shared" si="53"/>
        <v>68968.08</v>
      </c>
      <c r="K55" s="57">
        <f t="shared" si="54"/>
        <v>0.7036841138659321</v>
      </c>
      <c r="L55" s="57">
        <f t="shared" si="55"/>
        <v>-0.95208386899295994</v>
      </c>
      <c r="M55" s="57">
        <f t="shared" si="56"/>
        <v>-0.1110523415977962</v>
      </c>
      <c r="R55" s="53"/>
      <c r="S55" s="53"/>
      <c r="T55" s="53"/>
      <c r="U55" s="53"/>
      <c r="V55" s="53"/>
    </row>
    <row r="56" spans="1:22" s="51" customFormat="1" x14ac:dyDescent="0.2">
      <c r="B56" s="51" t="s">
        <v>339</v>
      </c>
      <c r="C56" s="51" t="s">
        <v>340</v>
      </c>
      <c r="D56" s="56">
        <v>77368</v>
      </c>
      <c r="E56" s="56">
        <v>77368</v>
      </c>
      <c r="F56" s="56">
        <v>0</v>
      </c>
      <c r="G56" s="56">
        <v>0</v>
      </c>
      <c r="H56" s="56">
        <v>0</v>
      </c>
      <c r="I56" s="56">
        <f t="shared" si="52"/>
        <v>0</v>
      </c>
      <c r="J56" s="56">
        <f t="shared" si="53"/>
        <v>77368</v>
      </c>
      <c r="K56" s="57">
        <f t="shared" si="54"/>
        <v>1</v>
      </c>
      <c r="L56" s="57">
        <f t="shared" si="55"/>
        <v>-1</v>
      </c>
      <c r="M56" s="57">
        <f t="shared" si="56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500</v>
      </c>
      <c r="C57" s="51" t="s">
        <v>501</v>
      </c>
      <c r="D57" s="56">
        <v>26771284.800000004</v>
      </c>
      <c r="E57" s="56">
        <v>26739284.800000004</v>
      </c>
      <c r="F57" s="56">
        <v>1560362.6799999995</v>
      </c>
      <c r="G57" s="56">
        <v>5011922.3400000017</v>
      </c>
      <c r="H57" s="56">
        <v>0</v>
      </c>
      <c r="I57" s="56">
        <f t="shared" si="52"/>
        <v>5011922.3400000017</v>
      </c>
      <c r="J57" s="56">
        <f t="shared" si="53"/>
        <v>21727362.460000001</v>
      </c>
      <c r="K57" s="57">
        <f t="shared" si="54"/>
        <v>0.8125633360246044</v>
      </c>
      <c r="L57" s="57">
        <f t="shared" si="55"/>
        <v>-0.94164530982519024</v>
      </c>
      <c r="M57" s="57">
        <f t="shared" si="56"/>
        <v>-0.43769000807381347</v>
      </c>
      <c r="R57" s="53"/>
      <c r="S57" s="53"/>
      <c r="T57" s="53"/>
      <c r="U57" s="53"/>
      <c r="V57" s="53"/>
    </row>
    <row r="58" spans="1:22" s="51" customFormat="1" x14ac:dyDescent="0.2">
      <c r="B58" s="51" t="s">
        <v>137</v>
      </c>
      <c r="C58" s="51" t="s">
        <v>138</v>
      </c>
      <c r="D58" s="56">
        <v>1187519.8600000001</v>
      </c>
      <c r="E58" s="56">
        <v>1187519.8600000001</v>
      </c>
      <c r="F58" s="56">
        <v>153772.31</v>
      </c>
      <c r="G58" s="56">
        <v>677972.22</v>
      </c>
      <c r="H58" s="56">
        <v>0</v>
      </c>
      <c r="I58" s="56">
        <f t="shared" si="52"/>
        <v>677972.22</v>
      </c>
      <c r="J58" s="56">
        <f t="shared" si="53"/>
        <v>509547.64000000013</v>
      </c>
      <c r="K58" s="57">
        <f t="shared" si="54"/>
        <v>0.42908557335622166</v>
      </c>
      <c r="L58" s="57">
        <f t="shared" si="55"/>
        <v>-0.87050969404419054</v>
      </c>
      <c r="M58" s="57">
        <f t="shared" si="56"/>
        <v>0.71274327993133502</v>
      </c>
      <c r="R58" s="53"/>
      <c r="S58" s="53"/>
      <c r="T58" s="53"/>
      <c r="U58" s="53"/>
      <c r="V58" s="53"/>
    </row>
    <row r="59" spans="1:22" s="51" customFormat="1" x14ac:dyDescent="0.2">
      <c r="B59" s="51" t="s">
        <v>139</v>
      </c>
      <c r="C59" s="51" t="s">
        <v>140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52"/>
        <v>0</v>
      </c>
      <c r="J59" s="56">
        <f t="shared" si="53"/>
        <v>0</v>
      </c>
      <c r="K59" s="57" t="str">
        <f t="shared" si="54"/>
        <v>NA</v>
      </c>
      <c r="L59" s="57" t="str">
        <f t="shared" si="55"/>
        <v>NA</v>
      </c>
      <c r="M59" s="57" t="str">
        <f t="shared" si="56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141</v>
      </c>
      <c r="C60" s="51" t="s">
        <v>142</v>
      </c>
      <c r="D60" s="56">
        <v>0</v>
      </c>
      <c r="E60" s="56">
        <v>32000</v>
      </c>
      <c r="F60" s="56">
        <v>75</v>
      </c>
      <c r="G60" s="56">
        <v>31800</v>
      </c>
      <c r="H60" s="56">
        <v>0</v>
      </c>
      <c r="I60" s="56">
        <f t="shared" si="52"/>
        <v>31800</v>
      </c>
      <c r="J60" s="56">
        <f t="shared" si="53"/>
        <v>200</v>
      </c>
      <c r="K60" s="57">
        <f t="shared" si="54"/>
        <v>6.2500000000000003E-3</v>
      </c>
      <c r="L60" s="57">
        <f t="shared" si="55"/>
        <v>-0.99765625000000002</v>
      </c>
      <c r="M60" s="57">
        <f t="shared" si="56"/>
        <v>1.9812500000000004</v>
      </c>
      <c r="R60" s="53"/>
      <c r="S60" s="53"/>
      <c r="T60" s="53"/>
      <c r="U60" s="53"/>
      <c r="V60" s="53"/>
    </row>
    <row r="61" spans="1:22" s="51" customFormat="1" x14ac:dyDescent="0.2">
      <c r="B61" s="51" t="s">
        <v>147</v>
      </c>
      <c r="C61" s="51" t="s">
        <v>148</v>
      </c>
      <c r="D61" s="56">
        <v>9845500</v>
      </c>
      <c r="E61" s="56">
        <v>9845500</v>
      </c>
      <c r="F61" s="56">
        <v>419022.75</v>
      </c>
      <c r="G61" s="56">
        <v>907123.75999999978</v>
      </c>
      <c r="H61" s="56">
        <v>0</v>
      </c>
      <c r="I61" s="56">
        <f t="shared" si="52"/>
        <v>907123.75999999978</v>
      </c>
      <c r="J61" s="56">
        <f t="shared" si="53"/>
        <v>8938376.2400000002</v>
      </c>
      <c r="K61" s="57">
        <f t="shared" si="54"/>
        <v>0.90786412472703271</v>
      </c>
      <c r="L61" s="57">
        <f t="shared" si="55"/>
        <v>-0.95744017571479356</v>
      </c>
      <c r="M61" s="57">
        <f t="shared" si="56"/>
        <v>-0.72359237418109801</v>
      </c>
      <c r="R61" s="53"/>
      <c r="S61" s="53"/>
      <c r="T61" s="53"/>
      <c r="U61" s="53"/>
      <c r="V61" s="53"/>
    </row>
    <row r="62" spans="1:22" s="51" customFormat="1" x14ac:dyDescent="0.2">
      <c r="B62" s="51" t="s">
        <v>149</v>
      </c>
      <c r="C62" s="51" t="s">
        <v>150</v>
      </c>
      <c r="D62" s="56">
        <v>0</v>
      </c>
      <c r="E62" s="56">
        <v>0</v>
      </c>
      <c r="F62" s="56">
        <v>25218.510000000002</v>
      </c>
      <c r="G62" s="56">
        <v>84876.310000000012</v>
      </c>
      <c r="H62" s="56">
        <v>0</v>
      </c>
      <c r="I62" s="56">
        <f t="shared" si="52"/>
        <v>84876.310000000012</v>
      </c>
      <c r="J62" s="56">
        <f t="shared" si="53"/>
        <v>-84876.310000000012</v>
      </c>
      <c r="K62" s="57" t="str">
        <f t="shared" si="54"/>
        <v>NA</v>
      </c>
      <c r="L62" s="57" t="str">
        <f t="shared" si="55"/>
        <v>NA</v>
      </c>
      <c r="M62" s="57" t="str">
        <f t="shared" si="56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151</v>
      </c>
      <c r="C63" s="51" t="s">
        <v>152</v>
      </c>
      <c r="D63" s="56">
        <v>3726035.32</v>
      </c>
      <c r="E63" s="56">
        <v>3726035.32</v>
      </c>
      <c r="F63" s="56">
        <v>137878.46000000002</v>
      </c>
      <c r="G63" s="56">
        <v>370117.60000000009</v>
      </c>
      <c r="H63" s="56">
        <v>0</v>
      </c>
      <c r="I63" s="56">
        <f t="shared" si="52"/>
        <v>370117.60000000009</v>
      </c>
      <c r="J63" s="56">
        <f t="shared" si="53"/>
        <v>3355917.7199999997</v>
      </c>
      <c r="K63" s="57">
        <f t="shared" si="54"/>
        <v>0.90066717886077363</v>
      </c>
      <c r="L63" s="57">
        <f t="shared" si="55"/>
        <v>-0.9629959331679121</v>
      </c>
      <c r="M63" s="57">
        <f t="shared" si="56"/>
        <v>-0.7020015365823209</v>
      </c>
      <c r="R63" s="53"/>
      <c r="S63" s="53"/>
      <c r="T63" s="53"/>
      <c r="U63" s="53"/>
      <c r="V63" s="53"/>
    </row>
    <row r="64" spans="1:22" s="51" customFormat="1" x14ac:dyDescent="0.2">
      <c r="B64" s="51" t="s">
        <v>155</v>
      </c>
      <c r="C64" s="51" t="s">
        <v>156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52"/>
        <v>0</v>
      </c>
      <c r="J64" s="56">
        <f t="shared" si="53"/>
        <v>0</v>
      </c>
      <c r="K64" s="57" t="str">
        <f t="shared" si="54"/>
        <v>NA</v>
      </c>
      <c r="L64" s="57" t="str">
        <f t="shared" si="55"/>
        <v>NA</v>
      </c>
      <c r="M64" s="57" t="str">
        <f t="shared" si="5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157</v>
      </c>
      <c r="C65" s="51" t="s">
        <v>158</v>
      </c>
      <c r="D65" s="56">
        <v>0</v>
      </c>
      <c r="E65" s="56">
        <v>0</v>
      </c>
      <c r="F65" s="56">
        <v>0</v>
      </c>
      <c r="G65" s="56">
        <v>62693.82</v>
      </c>
      <c r="H65" s="56">
        <v>0</v>
      </c>
      <c r="I65" s="56">
        <f t="shared" si="52"/>
        <v>62693.82</v>
      </c>
      <c r="J65" s="56">
        <f t="shared" si="53"/>
        <v>-62693.82</v>
      </c>
      <c r="K65" s="57" t="str">
        <f t="shared" si="54"/>
        <v>NA</v>
      </c>
      <c r="L65" s="57" t="str">
        <f t="shared" si="55"/>
        <v>NA</v>
      </c>
      <c r="M65" s="57" t="str">
        <f t="shared" si="5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165</v>
      </c>
      <c r="C66" s="51" t="s">
        <v>166</v>
      </c>
      <c r="D66" s="56">
        <v>0</v>
      </c>
      <c r="E66" s="56">
        <v>0</v>
      </c>
      <c r="F66" s="56">
        <v>82596.479999999996</v>
      </c>
      <c r="G66" s="56">
        <v>211539.61999999997</v>
      </c>
      <c r="H66" s="56">
        <v>0</v>
      </c>
      <c r="I66" s="56">
        <f t="shared" si="52"/>
        <v>211539.61999999997</v>
      </c>
      <c r="J66" s="56">
        <f t="shared" si="53"/>
        <v>-211539.61999999997</v>
      </c>
      <c r="K66" s="57" t="str">
        <f t="shared" si="54"/>
        <v>NA</v>
      </c>
      <c r="L66" s="57" t="str">
        <f t="shared" si="55"/>
        <v>NA</v>
      </c>
      <c r="M66" s="57" t="str">
        <f t="shared" si="56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167</v>
      </c>
      <c r="C67" s="51" t="s">
        <v>168</v>
      </c>
      <c r="D67" s="56">
        <v>475168.09999999986</v>
      </c>
      <c r="E67" s="56">
        <v>475168.09999999986</v>
      </c>
      <c r="F67" s="56">
        <v>24785.530000000006</v>
      </c>
      <c r="G67" s="56">
        <v>69001.920000000027</v>
      </c>
      <c r="H67" s="56">
        <v>0</v>
      </c>
      <c r="I67" s="56">
        <f t="shared" si="52"/>
        <v>69001.920000000027</v>
      </c>
      <c r="J67" s="56">
        <f t="shared" si="53"/>
        <v>406166.17999999982</v>
      </c>
      <c r="K67" s="57">
        <f t="shared" si="54"/>
        <v>0.8547841911104721</v>
      </c>
      <c r="L67" s="57">
        <f t="shared" si="55"/>
        <v>-0.94783839655902824</v>
      </c>
      <c r="M67" s="57">
        <f t="shared" si="56"/>
        <v>-0.56435257333141653</v>
      </c>
      <c r="R67" s="53"/>
      <c r="S67" s="53"/>
      <c r="T67" s="53"/>
      <c r="U67" s="53"/>
      <c r="V67" s="53"/>
    </row>
    <row r="68" spans="2:22" s="51" customFormat="1" x14ac:dyDescent="0.2">
      <c r="B68" s="51" t="s">
        <v>169</v>
      </c>
      <c r="C68" s="51" t="s">
        <v>170</v>
      </c>
      <c r="D68" s="56">
        <v>412126</v>
      </c>
      <c r="E68" s="56">
        <v>412126</v>
      </c>
      <c r="F68" s="56">
        <v>0</v>
      </c>
      <c r="G68" s="56">
        <v>0</v>
      </c>
      <c r="H68" s="56">
        <v>0</v>
      </c>
      <c r="I68" s="56">
        <f t="shared" si="52"/>
        <v>0</v>
      </c>
      <c r="J68" s="56">
        <f t="shared" si="53"/>
        <v>412126</v>
      </c>
      <c r="K68" s="57">
        <f t="shared" si="54"/>
        <v>1</v>
      </c>
      <c r="L68" s="57">
        <f t="shared" si="55"/>
        <v>-1</v>
      </c>
      <c r="M68" s="57">
        <f t="shared" si="56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179</v>
      </c>
      <c r="C69" s="51" t="s">
        <v>180</v>
      </c>
      <c r="D69" s="56">
        <v>330000</v>
      </c>
      <c r="E69" s="56">
        <v>330000</v>
      </c>
      <c r="F69" s="56">
        <v>0</v>
      </c>
      <c r="G69" s="56">
        <v>0</v>
      </c>
      <c r="H69" s="56">
        <v>0</v>
      </c>
      <c r="I69" s="56">
        <f t="shared" si="52"/>
        <v>0</v>
      </c>
      <c r="J69" s="56">
        <f t="shared" si="53"/>
        <v>330000</v>
      </c>
      <c r="K69" s="57">
        <f t="shared" si="54"/>
        <v>1</v>
      </c>
      <c r="L69" s="57">
        <f t="shared" si="55"/>
        <v>-1</v>
      </c>
      <c r="M69" s="57">
        <f t="shared" si="56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257</v>
      </c>
      <c r="C70" s="51" t="s">
        <v>258</v>
      </c>
      <c r="D70" s="56">
        <v>118977</v>
      </c>
      <c r="E70" s="56">
        <v>118977</v>
      </c>
      <c r="F70" s="56">
        <v>117118</v>
      </c>
      <c r="G70" s="56">
        <v>119480.42</v>
      </c>
      <c r="H70" s="56">
        <v>0</v>
      </c>
      <c r="I70" s="56">
        <f t="shared" si="52"/>
        <v>119480.42</v>
      </c>
      <c r="J70" s="56">
        <f t="shared" si="53"/>
        <v>-503.41999999999825</v>
      </c>
      <c r="K70" s="57">
        <f t="shared" si="54"/>
        <v>-4.231237970364005E-3</v>
      </c>
      <c r="L70" s="57">
        <f t="shared" si="55"/>
        <v>-1.5624868672096287E-2</v>
      </c>
      <c r="M70" s="57">
        <f t="shared" si="56"/>
        <v>2.0126937139110921</v>
      </c>
      <c r="R70" s="53"/>
      <c r="S70" s="53"/>
      <c r="T70" s="53"/>
      <c r="U70" s="53"/>
      <c r="V70" s="53"/>
    </row>
    <row r="71" spans="2:22" s="51" customFormat="1" x14ac:dyDescent="0.2">
      <c r="B71" s="51" t="s">
        <v>181</v>
      </c>
      <c r="C71" s="51" t="s">
        <v>182</v>
      </c>
      <c r="D71" s="56">
        <v>330000</v>
      </c>
      <c r="E71" s="56">
        <v>330000</v>
      </c>
      <c r="F71" s="56">
        <v>2261.98</v>
      </c>
      <c r="G71" s="56">
        <v>52139.89</v>
      </c>
      <c r="H71" s="56">
        <v>1359.92</v>
      </c>
      <c r="I71" s="56">
        <f t="shared" si="47"/>
        <v>53499.81</v>
      </c>
      <c r="J71" s="56">
        <f t="shared" si="48"/>
        <v>276500.19</v>
      </c>
      <c r="K71" s="57">
        <f t="shared" si="49"/>
        <v>0.83787936363636362</v>
      </c>
      <c r="L71" s="57">
        <f t="shared" si="50"/>
        <v>-0.99314551515151517</v>
      </c>
      <c r="M71" s="57">
        <f t="shared" si="51"/>
        <v>-0.52600100000000005</v>
      </c>
      <c r="R71" s="53"/>
      <c r="S71" s="53"/>
      <c r="T71" s="53"/>
      <c r="U71" s="53"/>
      <c r="V71" s="53"/>
    </row>
    <row r="72" spans="2:22" s="51" customFormat="1" x14ac:dyDescent="0.2">
      <c r="B72" s="51" t="s">
        <v>183</v>
      </c>
      <c r="C72" s="51" t="s">
        <v>184</v>
      </c>
      <c r="D72" s="56">
        <v>60500</v>
      </c>
      <c r="E72" s="56">
        <v>60500</v>
      </c>
      <c r="F72" s="56">
        <v>0</v>
      </c>
      <c r="G72" s="56">
        <v>11967.01</v>
      </c>
      <c r="H72" s="56">
        <v>25000</v>
      </c>
      <c r="I72" s="56">
        <f t="shared" si="47"/>
        <v>36967.01</v>
      </c>
      <c r="J72" s="56">
        <f t="shared" si="48"/>
        <v>23532.989999999998</v>
      </c>
      <c r="K72" s="57">
        <f t="shared" si="49"/>
        <v>0.38897504132231403</v>
      </c>
      <c r="L72" s="57">
        <f t="shared" si="50"/>
        <v>-1</v>
      </c>
      <c r="M72" s="57">
        <f t="shared" si="51"/>
        <v>-0.40659454545454549</v>
      </c>
      <c r="R72" s="53"/>
      <c r="S72" s="53"/>
      <c r="T72" s="53"/>
      <c r="U72" s="53"/>
      <c r="V72" s="53"/>
    </row>
    <row r="73" spans="2:22" s="51" customFormat="1" x14ac:dyDescent="0.2">
      <c r="B73" s="51" t="s">
        <v>197</v>
      </c>
      <c r="C73" s="51" t="s">
        <v>198</v>
      </c>
      <c r="D73" s="56">
        <v>165000</v>
      </c>
      <c r="E73" s="56">
        <v>165000</v>
      </c>
      <c r="F73" s="56">
        <v>1778.92</v>
      </c>
      <c r="G73" s="56">
        <v>6147.45</v>
      </c>
      <c r="H73" s="56">
        <v>0</v>
      </c>
      <c r="I73" s="56">
        <f t="shared" si="47"/>
        <v>6147.45</v>
      </c>
      <c r="J73" s="56">
        <f t="shared" si="48"/>
        <v>158852.54999999999</v>
      </c>
      <c r="K73" s="57">
        <f t="shared" si="49"/>
        <v>0.96274272727272725</v>
      </c>
      <c r="L73" s="57">
        <f t="shared" si="50"/>
        <v>-0.98921866666666658</v>
      </c>
      <c r="M73" s="57">
        <f t="shared" si="51"/>
        <v>-0.88822818181818186</v>
      </c>
      <c r="R73" s="53"/>
      <c r="S73" s="53"/>
      <c r="T73" s="53"/>
      <c r="U73" s="53"/>
      <c r="V73" s="53"/>
    </row>
    <row r="74" spans="2:22" s="51" customFormat="1" x14ac:dyDescent="0.2">
      <c r="B74" s="51" t="s">
        <v>203</v>
      </c>
      <c r="C74" s="51" t="s">
        <v>204</v>
      </c>
      <c r="D74" s="56">
        <v>330440</v>
      </c>
      <c r="E74" s="56">
        <v>330440</v>
      </c>
      <c r="F74" s="56">
        <v>0</v>
      </c>
      <c r="G74" s="56">
        <v>0</v>
      </c>
      <c r="H74" s="56">
        <v>258940</v>
      </c>
      <c r="I74" s="56">
        <f t="shared" si="47"/>
        <v>258940</v>
      </c>
      <c r="J74" s="56">
        <f t="shared" si="48"/>
        <v>71500</v>
      </c>
      <c r="K74" s="57">
        <f t="shared" si="49"/>
        <v>0.21637816245006658</v>
      </c>
      <c r="L74" s="57">
        <f t="shared" si="50"/>
        <v>-1</v>
      </c>
      <c r="M74" s="57">
        <f t="shared" si="51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205</v>
      </c>
      <c r="C75" s="51" t="s">
        <v>206</v>
      </c>
      <c r="D75" s="56">
        <v>3865716.65</v>
      </c>
      <c r="E75" s="56">
        <v>3865716.65</v>
      </c>
      <c r="F75" s="56">
        <v>22487.57</v>
      </c>
      <c r="G75" s="56">
        <v>378579.04999999993</v>
      </c>
      <c r="H75" s="56">
        <v>167248.28</v>
      </c>
      <c r="I75" s="56">
        <f t="shared" si="47"/>
        <v>545827.32999999996</v>
      </c>
      <c r="J75" s="56">
        <f t="shared" si="48"/>
        <v>3319889.32</v>
      </c>
      <c r="K75" s="57">
        <f t="shared" si="49"/>
        <v>0.8588030682486778</v>
      </c>
      <c r="L75" s="57">
        <f t="shared" si="50"/>
        <v>-0.99418281989188217</v>
      </c>
      <c r="M75" s="57">
        <f t="shared" si="51"/>
        <v>-0.70620269077403797</v>
      </c>
      <c r="R75" s="53"/>
      <c r="S75" s="53"/>
      <c r="T75" s="53"/>
      <c r="U75" s="53"/>
      <c r="V75" s="53"/>
    </row>
    <row r="76" spans="2:22" s="51" customFormat="1" x14ac:dyDescent="0.2">
      <c r="B76" s="51" t="s">
        <v>209</v>
      </c>
      <c r="C76" s="51" t="s">
        <v>210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7"/>
        <v>0</v>
      </c>
      <c r="J76" s="56">
        <f t="shared" si="48"/>
        <v>0</v>
      </c>
      <c r="K76" s="57" t="str">
        <f t="shared" si="49"/>
        <v>NA</v>
      </c>
      <c r="L76" s="57" t="str">
        <f t="shared" si="50"/>
        <v>NA</v>
      </c>
      <c r="M76" s="57" t="str">
        <f t="shared" si="51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213</v>
      </c>
      <c r="C77" s="51" t="s">
        <v>214</v>
      </c>
      <c r="D77" s="56">
        <v>363575</v>
      </c>
      <c r="E77" s="56">
        <v>363575</v>
      </c>
      <c r="F77" s="56">
        <v>0</v>
      </c>
      <c r="G77" s="56">
        <v>5083.55</v>
      </c>
      <c r="H77" s="56">
        <v>15068.67</v>
      </c>
      <c r="I77" s="56">
        <f t="shared" si="47"/>
        <v>20152.22</v>
      </c>
      <c r="J77" s="56">
        <f t="shared" si="48"/>
        <v>343422.78</v>
      </c>
      <c r="K77" s="57">
        <f t="shared" si="49"/>
        <v>0.94457204153200858</v>
      </c>
      <c r="L77" s="57">
        <f t="shared" si="50"/>
        <v>-1</v>
      </c>
      <c r="M77" s="57">
        <f t="shared" si="51"/>
        <v>-0.95805363405074606</v>
      </c>
      <c r="R77" s="53"/>
      <c r="S77" s="53"/>
      <c r="T77" s="53"/>
      <c r="U77" s="53"/>
      <c r="V77" s="53"/>
    </row>
    <row r="78" spans="2:22" s="51" customFormat="1" x14ac:dyDescent="0.2">
      <c r="B78" s="51" t="s">
        <v>217</v>
      </c>
      <c r="C78" s="51" t="s">
        <v>218</v>
      </c>
      <c r="D78" s="56">
        <v>350000</v>
      </c>
      <c r="E78" s="56">
        <v>350000</v>
      </c>
      <c r="F78" s="56">
        <v>0</v>
      </c>
      <c r="G78" s="56">
        <v>0</v>
      </c>
      <c r="H78" s="56">
        <v>8760</v>
      </c>
      <c r="I78" s="56">
        <f t="shared" si="47"/>
        <v>8760</v>
      </c>
      <c r="J78" s="56">
        <f t="shared" si="48"/>
        <v>341240</v>
      </c>
      <c r="K78" s="57">
        <f t="shared" si="49"/>
        <v>0.9749714285714286</v>
      </c>
      <c r="L78" s="57">
        <f t="shared" si="50"/>
        <v>-1</v>
      </c>
      <c r="M78" s="57">
        <f t="shared" si="51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502</v>
      </c>
      <c r="C79" s="51" t="s">
        <v>503</v>
      </c>
      <c r="D79" s="56">
        <v>28823148</v>
      </c>
      <c r="E79" s="56">
        <v>28823148</v>
      </c>
      <c r="F79" s="56">
        <v>5858864.3499999996</v>
      </c>
      <c r="G79" s="56">
        <v>6857790.9399999995</v>
      </c>
      <c r="H79" s="56">
        <v>9330578.9299999997</v>
      </c>
      <c r="I79" s="56">
        <f t="shared" si="47"/>
        <v>16188369.869999999</v>
      </c>
      <c r="J79" s="56">
        <f t="shared" si="48"/>
        <v>12634778.130000001</v>
      </c>
      <c r="K79" s="57">
        <f t="shared" si="49"/>
        <v>0.4383552459294176</v>
      </c>
      <c r="L79" s="57">
        <f t="shared" si="50"/>
        <v>-0.79673058785945239</v>
      </c>
      <c r="M79" s="57">
        <f t="shared" si="51"/>
        <v>-0.28622047737464351</v>
      </c>
      <c r="R79" s="53"/>
      <c r="S79" s="53"/>
      <c r="T79" s="53"/>
      <c r="U79" s="53"/>
      <c r="V79" s="53"/>
    </row>
    <row r="80" spans="2:22" s="51" customFormat="1" x14ac:dyDescent="0.2">
      <c r="B80" s="51" t="s">
        <v>504</v>
      </c>
      <c r="C80" s="51" t="s">
        <v>505</v>
      </c>
      <c r="D80" s="56">
        <v>5091625</v>
      </c>
      <c r="E80" s="56">
        <v>10102350.229999997</v>
      </c>
      <c r="F80" s="56">
        <v>38015.78</v>
      </c>
      <c r="G80" s="56">
        <v>989895.09000000008</v>
      </c>
      <c r="H80" s="56">
        <v>68891.31</v>
      </c>
      <c r="I80" s="56">
        <f t="shared" si="47"/>
        <v>1058786.4000000001</v>
      </c>
      <c r="J80" s="56">
        <f t="shared" si="48"/>
        <v>9043563.8299999963</v>
      </c>
      <c r="K80" s="57">
        <f t="shared" si="49"/>
        <v>0.89519405129552698</v>
      </c>
      <c r="L80" s="57">
        <f t="shared" si="50"/>
        <v>-0.99623693703598715</v>
      </c>
      <c r="M80" s="57">
        <f t="shared" si="51"/>
        <v>-0.70604015873640902</v>
      </c>
      <c r="R80" s="53"/>
      <c r="S80" s="53"/>
      <c r="T80" s="53"/>
      <c r="U80" s="53"/>
      <c r="V80" s="53"/>
    </row>
    <row r="81" spans="1:23" s="51" customFormat="1" x14ac:dyDescent="0.2">
      <c r="B81" s="51" t="s">
        <v>225</v>
      </c>
      <c r="C81" s="51" t="s">
        <v>226</v>
      </c>
      <c r="D81" s="56">
        <v>4400</v>
      </c>
      <c r="E81" s="56">
        <v>4400</v>
      </c>
      <c r="F81" s="56">
        <v>0</v>
      </c>
      <c r="G81" s="56">
        <v>0</v>
      </c>
      <c r="H81" s="56">
        <v>0</v>
      </c>
      <c r="I81" s="56">
        <f t="shared" si="47"/>
        <v>0</v>
      </c>
      <c r="J81" s="56">
        <f t="shared" si="48"/>
        <v>4400</v>
      </c>
      <c r="K81" s="57">
        <f t="shared" si="49"/>
        <v>1</v>
      </c>
      <c r="L81" s="57">
        <f t="shared" si="50"/>
        <v>-1</v>
      </c>
      <c r="M81" s="57">
        <f t="shared" si="51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231</v>
      </c>
      <c r="C82" s="51" t="s">
        <v>232</v>
      </c>
      <c r="D82" s="56">
        <v>1500000</v>
      </c>
      <c r="E82" s="56">
        <v>1500000</v>
      </c>
      <c r="F82" s="56">
        <v>0</v>
      </c>
      <c r="G82" s="56">
        <v>95815.02</v>
      </c>
      <c r="H82" s="56">
        <v>1016216.33</v>
      </c>
      <c r="I82" s="56">
        <f t="shared" si="47"/>
        <v>1112031.3499999999</v>
      </c>
      <c r="J82" s="56">
        <f t="shared" si="48"/>
        <v>387968.65000000014</v>
      </c>
      <c r="K82" s="57">
        <f t="shared" si="49"/>
        <v>0.25864576666666678</v>
      </c>
      <c r="L82" s="57">
        <f t="shared" si="50"/>
        <v>-1</v>
      </c>
      <c r="M82" s="57">
        <f t="shared" si="51"/>
        <v>-0.80836995999999994</v>
      </c>
      <c r="R82" s="53"/>
      <c r="S82" s="53"/>
      <c r="T82" s="53"/>
      <c r="U82" s="53"/>
      <c r="V82" s="53"/>
    </row>
    <row r="83" spans="1:23" s="51" customFormat="1" x14ac:dyDescent="0.2">
      <c r="B83" s="51" t="s">
        <v>235</v>
      </c>
      <c r="C83" s="51" t="s">
        <v>236</v>
      </c>
      <c r="D83" s="56">
        <v>27500</v>
      </c>
      <c r="E83" s="56">
        <v>27500</v>
      </c>
      <c r="F83" s="56">
        <v>0</v>
      </c>
      <c r="G83" s="56">
        <v>0</v>
      </c>
      <c r="H83" s="56">
        <v>0</v>
      </c>
      <c r="I83" s="56">
        <f t="shared" si="47"/>
        <v>0</v>
      </c>
      <c r="J83" s="56">
        <f t="shared" si="48"/>
        <v>27500</v>
      </c>
      <c r="K83" s="57">
        <f t="shared" si="49"/>
        <v>1</v>
      </c>
      <c r="L83" s="57">
        <f t="shared" si="50"/>
        <v>-1</v>
      </c>
      <c r="M83" s="57">
        <f t="shared" si="51"/>
        <v>-1</v>
      </c>
      <c r="R83" s="53"/>
      <c r="S83" s="53"/>
      <c r="T83" s="53"/>
      <c r="U83" s="53"/>
      <c r="V83" s="53"/>
    </row>
    <row r="84" spans="1:23" s="51" customFormat="1" x14ac:dyDescent="0.2">
      <c r="B84" s="51" t="s">
        <v>327</v>
      </c>
      <c r="C84" s="51" t="s">
        <v>328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si="47"/>
        <v>0</v>
      </c>
      <c r="J84" s="56">
        <f t="shared" si="48"/>
        <v>596000</v>
      </c>
      <c r="K84" s="57">
        <f t="shared" si="49"/>
        <v>1</v>
      </c>
      <c r="L84" s="57">
        <f t="shared" si="50"/>
        <v>-1</v>
      </c>
      <c r="M84" s="57">
        <f t="shared" si="51"/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437</v>
      </c>
      <c r="B85" s="63"/>
      <c r="C85" s="63"/>
      <c r="D85" s="64">
        <v>84549893.730000004</v>
      </c>
      <c r="E85" s="64">
        <v>89560618.960000008</v>
      </c>
      <c r="F85" s="64">
        <v>8448934.5799999982</v>
      </c>
      <c r="G85" s="64">
        <v>15972987.93</v>
      </c>
      <c r="H85" s="64">
        <v>10892063.439999999</v>
      </c>
      <c r="I85" s="64">
        <f t="shared" si="47"/>
        <v>26865051.369999997</v>
      </c>
      <c r="J85" s="64">
        <f t="shared" si="48"/>
        <v>62695567.590000011</v>
      </c>
      <c r="K85" s="65">
        <f t="shared" si="49"/>
        <v>0.70003499660940716</v>
      </c>
      <c r="L85" s="65">
        <f t="shared" si="50"/>
        <v>-0.90566239181784236</v>
      </c>
      <c r="M85" s="65">
        <f t="shared" si="51"/>
        <v>-0.46495497299542116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47"/>
        <v>0</v>
      </c>
      <c r="J86" s="56">
        <f t="shared" si="48"/>
        <v>0</v>
      </c>
      <c r="K86" s="57" t="str">
        <f t="shared" si="49"/>
        <v>NA</v>
      </c>
      <c r="L86" s="57" t="str">
        <f t="shared" si="50"/>
        <v>NA</v>
      </c>
      <c r="M86" s="57" t="str">
        <f t="shared" si="51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7"/>
        <v>0</v>
      </c>
      <c r="J87" s="64">
        <f t="shared" si="48"/>
        <v>0</v>
      </c>
      <c r="K87" s="65" t="str">
        <f t="shared" si="49"/>
        <v>NA</v>
      </c>
      <c r="L87" s="65" t="str">
        <f t="shared" si="50"/>
        <v>NA</v>
      </c>
      <c r="M87" s="65" t="str">
        <f t="shared" si="51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57">+E49+E54+E85+E87</f>
        <v>89560618.960000008</v>
      </c>
      <c r="F89" s="6">
        <f t="shared" si="57"/>
        <v>8448934.5799999982</v>
      </c>
      <c r="G89" s="6">
        <f t="shared" si="57"/>
        <v>15972987.93</v>
      </c>
      <c r="H89" s="6">
        <f t="shared" si="57"/>
        <v>10892063.439999999</v>
      </c>
      <c r="I89" s="6">
        <f t="shared" si="57"/>
        <v>26865051.369999997</v>
      </c>
      <c r="J89" s="6">
        <f t="shared" si="57"/>
        <v>62695567.590000011</v>
      </c>
      <c r="K89" s="38">
        <f t="shared" si="36"/>
        <v>0.70003499660940716</v>
      </c>
      <c r="L89" s="38">
        <f>IF(E89=0,"NA",(  ( F89 - (E89/$L$6)) / (E89/$L$6)))</f>
        <v>-0.90566239181784236</v>
      </c>
      <c r="M89" s="38">
        <f>IF(E89=0,"NA",(  ( G89 - ($M$6*(E89/12))) / ($M$6*(E89/12))))</f>
        <v>-0.46495497299542116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2024-11-06T19:19:34Z</cp:lastPrinted>
  <dcterms:created xsi:type="dcterms:W3CDTF">2020-04-20T19:14:57Z</dcterms:created>
  <dcterms:modified xsi:type="dcterms:W3CDTF">2024-11-06T19:20:18Z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