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1\2nd Round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PROJECTS'!$A$7:$M$86</definedName>
    <definedName name="_xlnm._FilterDatabase" localSheetId="2" hidden="1">'DEBT SERVICE'!$A$7:$M$22</definedName>
    <definedName name="_xlnm._FilterDatabase" localSheetId="0" hidden="1">'GENERAL FUND'!$A$7:$M$579</definedName>
    <definedName name="_xlnm._FilterDatabase" localSheetId="4" hidden="1">'SCHOOL NUTRITION'!$A$7:$M$89</definedName>
    <definedName name="_xlnm._FilterDatabase" localSheetId="1" hidden="1">'SPECIAL REVENUE'!$A$7:$M$519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44" i="5" l="1"/>
  <c r="F44" i="5"/>
  <c r="G44" i="5"/>
  <c r="H44" i="5"/>
  <c r="D44" i="5"/>
  <c r="E89" i="5"/>
  <c r="F89" i="5"/>
  <c r="G89" i="5"/>
  <c r="H89" i="5"/>
  <c r="D89" i="5"/>
  <c r="M64" i="5"/>
  <c r="L64" i="5"/>
  <c r="K64" i="5"/>
  <c r="I64" i="5"/>
  <c r="J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J49" i="5" s="1"/>
  <c r="E24" i="4"/>
  <c r="F24" i="4"/>
  <c r="G24" i="4"/>
  <c r="H24" i="4"/>
  <c r="E86" i="4"/>
  <c r="F86" i="4"/>
  <c r="G86" i="4"/>
  <c r="H86" i="4"/>
  <c r="D86" i="4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M55" i="4"/>
  <c r="L55" i="4"/>
  <c r="K55" i="4"/>
  <c r="I55" i="4"/>
  <c r="J55" i="4" s="1"/>
  <c r="I54" i="4"/>
  <c r="J54" i="4" s="1"/>
  <c r="K54" i="4" s="1"/>
  <c r="M53" i="4"/>
  <c r="L53" i="4"/>
  <c r="K53" i="4"/>
  <c r="I53" i="4"/>
  <c r="J53" i="4" s="1"/>
  <c r="I52" i="4"/>
  <c r="J52" i="4" s="1"/>
  <c r="K52" i="4" s="1"/>
  <c r="I51" i="4"/>
  <c r="J51" i="4" s="1"/>
  <c r="K51" i="4" s="1"/>
  <c r="M50" i="4"/>
  <c r="L50" i="4"/>
  <c r="K50" i="4"/>
  <c r="I50" i="4"/>
  <c r="J50" i="4" s="1"/>
  <c r="I49" i="4"/>
  <c r="J49" i="4" s="1"/>
  <c r="K49" i="4" s="1"/>
  <c r="M48" i="4"/>
  <c r="L48" i="4"/>
  <c r="K48" i="4"/>
  <c r="I48" i="4"/>
  <c r="J48" i="4" s="1"/>
  <c r="I47" i="4"/>
  <c r="J47" i="4" s="1"/>
  <c r="K47" i="4" s="1"/>
  <c r="M46" i="4"/>
  <c r="L46" i="4"/>
  <c r="K46" i="4"/>
  <c r="I46" i="4"/>
  <c r="J46" i="4" s="1"/>
  <c r="I45" i="4"/>
  <c r="J45" i="4" s="1"/>
  <c r="K45" i="4" s="1"/>
  <c r="I44" i="4"/>
  <c r="J44" i="4" s="1"/>
  <c r="K44" i="4" s="1"/>
  <c r="E519" i="2"/>
  <c r="F519" i="2"/>
  <c r="G519" i="2"/>
  <c r="H519" i="2"/>
  <c r="D519" i="2"/>
  <c r="D43" i="2"/>
  <c r="E43" i="2"/>
  <c r="F43" i="2"/>
  <c r="G43" i="2"/>
  <c r="H43" i="2"/>
  <c r="M79" i="2"/>
  <c r="L79" i="2"/>
  <c r="K79" i="2"/>
  <c r="I79" i="2"/>
  <c r="J79" i="2" s="1"/>
  <c r="M78" i="2"/>
  <c r="L78" i="2"/>
  <c r="K78" i="2"/>
  <c r="I78" i="2"/>
  <c r="J78" i="2" s="1"/>
  <c r="I77" i="2"/>
  <c r="J77" i="2" s="1"/>
  <c r="K77" i="2" s="1"/>
  <c r="I76" i="2"/>
  <c r="J76" i="2" s="1"/>
  <c r="K76" i="2" s="1"/>
  <c r="M75" i="2"/>
  <c r="L75" i="2"/>
  <c r="K75" i="2"/>
  <c r="I75" i="2"/>
  <c r="J75" i="2" s="1"/>
  <c r="M74" i="2"/>
  <c r="L74" i="2"/>
  <c r="K74" i="2"/>
  <c r="I74" i="2"/>
  <c r="J74" i="2" s="1"/>
  <c r="M73" i="2"/>
  <c r="L73" i="2"/>
  <c r="K73" i="2"/>
  <c r="I73" i="2"/>
  <c r="J73" i="2" s="1"/>
  <c r="I72" i="2"/>
  <c r="J72" i="2" s="1"/>
  <c r="K72" i="2" s="1"/>
  <c r="I71" i="2"/>
  <c r="J71" i="2" s="1"/>
  <c r="K71" i="2" s="1"/>
  <c r="I70" i="2"/>
  <c r="J70" i="2" s="1"/>
  <c r="K70" i="2" s="1"/>
  <c r="M69" i="2"/>
  <c r="L69" i="2"/>
  <c r="K69" i="2"/>
  <c r="I69" i="2"/>
  <c r="J69" i="2" s="1"/>
  <c r="M68" i="2"/>
  <c r="L68" i="2"/>
  <c r="K68" i="2"/>
  <c r="I68" i="2"/>
  <c r="J68" i="2" s="1"/>
  <c r="I67" i="2"/>
  <c r="J67" i="2" s="1"/>
  <c r="K67" i="2" s="1"/>
  <c r="I66" i="2"/>
  <c r="J66" i="2" s="1"/>
  <c r="K66" i="2" s="1"/>
  <c r="I65" i="2"/>
  <c r="J65" i="2" s="1"/>
  <c r="K65" i="2" s="1"/>
  <c r="M64" i="2"/>
  <c r="L64" i="2"/>
  <c r="K64" i="2"/>
  <c r="I64" i="2"/>
  <c r="J64" i="2" s="1"/>
  <c r="I63" i="2"/>
  <c r="J63" i="2" s="1"/>
  <c r="K63" i="2" s="1"/>
  <c r="E579" i="1"/>
  <c r="F579" i="1"/>
  <c r="G579" i="1"/>
  <c r="H579" i="1"/>
  <c r="D579" i="1"/>
  <c r="E44" i="1"/>
  <c r="F44" i="1"/>
  <c r="G44" i="1"/>
  <c r="H44" i="1"/>
  <c r="D44" i="1"/>
  <c r="M72" i="1"/>
  <c r="L72" i="1"/>
  <c r="I72" i="1"/>
  <c r="J72" i="1" s="1"/>
  <c r="K72" i="1" s="1"/>
  <c r="M71" i="1"/>
  <c r="L71" i="1"/>
  <c r="K71" i="1"/>
  <c r="I71" i="1"/>
  <c r="J71" i="1" s="1"/>
  <c r="M70" i="1"/>
  <c r="L70" i="1"/>
  <c r="K70" i="1"/>
  <c r="I70" i="1"/>
  <c r="J70" i="1" s="1"/>
  <c r="M69" i="1"/>
  <c r="L69" i="1"/>
  <c r="I69" i="1"/>
  <c r="J69" i="1" s="1"/>
  <c r="K69" i="1" s="1"/>
  <c r="M68" i="1"/>
  <c r="L68" i="1"/>
  <c r="K68" i="1"/>
  <c r="I68" i="1"/>
  <c r="J68" i="1" s="1"/>
  <c r="M67" i="1"/>
  <c r="L67" i="1"/>
  <c r="I67" i="1"/>
  <c r="J67" i="1" s="1"/>
  <c r="K67" i="1" s="1"/>
  <c r="M66" i="1"/>
  <c r="L66" i="1"/>
  <c r="K66" i="1"/>
  <c r="I66" i="1"/>
  <c r="J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K62" i="1"/>
  <c r="I62" i="1"/>
  <c r="J62" i="1" s="1"/>
  <c r="M61" i="1"/>
  <c r="L61" i="1"/>
  <c r="K61" i="1"/>
  <c r="I61" i="1"/>
  <c r="J61" i="1" s="1"/>
  <c r="M60" i="1"/>
  <c r="L60" i="1"/>
  <c r="K60" i="1"/>
  <c r="I60" i="1"/>
  <c r="J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K56" i="1"/>
  <c r="I56" i="1"/>
  <c r="J56" i="1" s="1"/>
  <c r="M55" i="1"/>
  <c r="L55" i="1"/>
  <c r="I55" i="1"/>
  <c r="J55" i="1" s="1"/>
  <c r="K55" i="1" s="1"/>
  <c r="D24" i="4" l="1"/>
  <c r="I87" i="5" l="1"/>
  <c r="J87" i="5" s="1"/>
  <c r="K87" i="5" s="1"/>
  <c r="I86" i="5"/>
  <c r="J86" i="5" s="1"/>
  <c r="K86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M25" i="5"/>
  <c r="L25" i="5"/>
  <c r="K25" i="5"/>
  <c r="I25" i="5"/>
  <c r="J25" i="5" s="1"/>
  <c r="M15" i="4"/>
  <c r="L15" i="4"/>
  <c r="K15" i="4"/>
  <c r="I15" i="4"/>
  <c r="J15" i="4" s="1"/>
  <c r="M14" i="4"/>
  <c r="L14" i="4"/>
  <c r="K14" i="4"/>
  <c r="I14" i="4"/>
  <c r="J14" i="4" s="1"/>
  <c r="I13" i="4"/>
  <c r="J13" i="4" s="1"/>
  <c r="K13" i="4" s="1"/>
  <c r="I12" i="4"/>
  <c r="J12" i="4" s="1"/>
  <c r="K12" i="4" s="1"/>
  <c r="M36" i="4"/>
  <c r="L36" i="4"/>
  <c r="K36" i="4"/>
  <c r="I36" i="4"/>
  <c r="J36" i="4" s="1"/>
  <c r="M35" i="4"/>
  <c r="L35" i="4"/>
  <c r="K35" i="4"/>
  <c r="I35" i="4"/>
  <c r="J35" i="4" s="1"/>
  <c r="I34" i="4"/>
  <c r="J34" i="4" s="1"/>
  <c r="K34" i="4" s="1"/>
  <c r="I33" i="4"/>
  <c r="J33" i="4" s="1"/>
  <c r="K33" i="4" s="1"/>
  <c r="I32" i="4"/>
  <c r="J32" i="4" s="1"/>
  <c r="K32" i="4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M191" i="2"/>
  <c r="L191" i="2"/>
  <c r="K191" i="2"/>
  <c r="I191" i="2"/>
  <c r="J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K167" i="2"/>
  <c r="I167" i="2"/>
  <c r="J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M154" i="2"/>
  <c r="L154" i="2"/>
  <c r="K154" i="2"/>
  <c r="I154" i="2"/>
  <c r="J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M148" i="2"/>
  <c r="L148" i="2"/>
  <c r="K148" i="2"/>
  <c r="I148" i="2"/>
  <c r="J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32" i="2"/>
  <c r="J32" i="2" s="1"/>
  <c r="K32" i="2" s="1"/>
  <c r="I31" i="2"/>
  <c r="J31" i="2" s="1"/>
  <c r="K31" i="2" s="1"/>
  <c r="I30" i="2"/>
  <c r="J30" i="2" s="1"/>
  <c r="K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M25" i="2"/>
  <c r="L25" i="2"/>
  <c r="K25" i="2"/>
  <c r="I25" i="2"/>
  <c r="J25" i="2" s="1"/>
  <c r="I24" i="2"/>
  <c r="M335" i="1"/>
  <c r="L335" i="1"/>
  <c r="K335" i="1"/>
  <c r="I335" i="1"/>
  <c r="J335" i="1" s="1"/>
  <c r="M334" i="1"/>
  <c r="L334" i="1"/>
  <c r="I334" i="1"/>
  <c r="J334" i="1" s="1"/>
  <c r="K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K315" i="1"/>
  <c r="I315" i="1"/>
  <c r="J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K280" i="1"/>
  <c r="I280" i="1"/>
  <c r="J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K277" i="1"/>
  <c r="I277" i="1"/>
  <c r="J277" i="1" s="1"/>
  <c r="M276" i="1"/>
  <c r="L276" i="1"/>
  <c r="I276" i="1"/>
  <c r="J276" i="1" s="1"/>
  <c r="K276" i="1" s="1"/>
  <c r="M275" i="1"/>
  <c r="L275" i="1"/>
  <c r="K275" i="1"/>
  <c r="I275" i="1"/>
  <c r="J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K250" i="1"/>
  <c r="I250" i="1"/>
  <c r="J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K231" i="1"/>
  <c r="I231" i="1"/>
  <c r="J231" i="1" s="1"/>
  <c r="M230" i="1"/>
  <c r="L230" i="1"/>
  <c r="I230" i="1"/>
  <c r="J230" i="1" s="1"/>
  <c r="K230" i="1" s="1"/>
  <c r="M229" i="1"/>
  <c r="L229" i="1"/>
  <c r="K229" i="1"/>
  <c r="I229" i="1"/>
  <c r="J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K215" i="1"/>
  <c r="I215" i="1"/>
  <c r="J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K204" i="1"/>
  <c r="I204" i="1"/>
  <c r="J204" i="1" s="1"/>
  <c r="M203" i="1"/>
  <c r="L203" i="1"/>
  <c r="I203" i="1"/>
  <c r="J203" i="1" s="1"/>
  <c r="K203" i="1" s="1"/>
  <c r="M27" i="1"/>
  <c r="L27" i="1"/>
  <c r="K27" i="1"/>
  <c r="I27" i="1"/>
  <c r="J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M16" i="1"/>
  <c r="L16" i="1"/>
  <c r="K16" i="1"/>
  <c r="I16" i="1"/>
  <c r="J16" i="1" s="1"/>
  <c r="J24" i="2" l="1"/>
  <c r="J22" i="1"/>
  <c r="K24" i="2" l="1"/>
  <c r="K22" i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22" i="4"/>
  <c r="J22" i="4" s="1"/>
  <c r="K22" i="4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K312" i="2"/>
  <c r="I312" i="2"/>
  <c r="J312" i="2" s="1"/>
  <c r="I311" i="2"/>
  <c r="J311" i="2" s="1"/>
  <c r="K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4" i="2"/>
  <c r="L14" i="2"/>
  <c r="K14" i="2"/>
  <c r="I14" i="2"/>
  <c r="J14" i="2" s="1"/>
  <c r="M13" i="2"/>
  <c r="L13" i="2"/>
  <c r="K13" i="2"/>
  <c r="I13" i="2"/>
  <c r="J13" i="2" s="1"/>
  <c r="M12" i="2"/>
  <c r="L12" i="2"/>
  <c r="K12" i="2"/>
  <c r="I12" i="2"/>
  <c r="J12" i="2" s="1"/>
  <c r="M337" i="1"/>
  <c r="L337" i="1"/>
  <c r="K337" i="1"/>
  <c r="I337" i="1"/>
  <c r="J337" i="1" s="1"/>
  <c r="M336" i="1"/>
  <c r="L336" i="1"/>
  <c r="I336" i="1"/>
  <c r="J336" i="1" s="1"/>
  <c r="K336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K197" i="1"/>
  <c r="I197" i="1"/>
  <c r="J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K184" i="1"/>
  <c r="I184" i="1"/>
  <c r="J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K179" i="1"/>
  <c r="I179" i="1"/>
  <c r="J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K170" i="1"/>
  <c r="I170" i="1"/>
  <c r="J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K166" i="1"/>
  <c r="I166" i="1"/>
  <c r="J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K152" i="1"/>
  <c r="I152" i="1"/>
  <c r="J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I85" i="5" l="1"/>
  <c r="I69" i="5"/>
  <c r="J69" i="5" s="1"/>
  <c r="K69" i="5" s="1"/>
  <c r="I68" i="5"/>
  <c r="J68" i="5" s="1"/>
  <c r="K68" i="5" s="1"/>
  <c r="I67" i="5"/>
  <c r="J67" i="5" s="1"/>
  <c r="K67" i="5" s="1"/>
  <c r="I62" i="4"/>
  <c r="J62" i="4" s="1"/>
  <c r="K62" i="4" s="1"/>
  <c r="I61" i="4"/>
  <c r="J61" i="4" s="1"/>
  <c r="K61" i="4" s="1"/>
  <c r="I60" i="4"/>
  <c r="J60" i="4" s="1"/>
  <c r="K60" i="4" s="1"/>
  <c r="I43" i="4"/>
  <c r="J43" i="4" s="1"/>
  <c r="K43" i="4" s="1"/>
  <c r="I42" i="4"/>
  <c r="J42" i="4" s="1"/>
  <c r="K42" i="4" s="1"/>
  <c r="I41" i="4"/>
  <c r="J41" i="4" s="1"/>
  <c r="K41" i="4" s="1"/>
  <c r="I40" i="4"/>
  <c r="J40" i="4" s="1"/>
  <c r="K40" i="4" s="1"/>
  <c r="I39" i="4"/>
  <c r="J39" i="4" s="1"/>
  <c r="K39" i="4" s="1"/>
  <c r="I38" i="4"/>
  <c r="J38" i="4" s="1"/>
  <c r="K38" i="4" s="1"/>
  <c r="I37" i="4"/>
  <c r="J37" i="4" s="1"/>
  <c r="K37" i="4" s="1"/>
  <c r="I517" i="2"/>
  <c r="J517" i="2" s="1"/>
  <c r="K517" i="2" s="1"/>
  <c r="I516" i="2"/>
  <c r="J516" i="2" s="1"/>
  <c r="K516" i="2" s="1"/>
  <c r="I515" i="2"/>
  <c r="J515" i="2" s="1"/>
  <c r="K515" i="2" s="1"/>
  <c r="I514" i="2"/>
  <c r="J514" i="2" s="1"/>
  <c r="K514" i="2" s="1"/>
  <c r="I513" i="2"/>
  <c r="J513" i="2" s="1"/>
  <c r="K513" i="2" s="1"/>
  <c r="I512" i="2"/>
  <c r="J512" i="2" s="1"/>
  <c r="K512" i="2" s="1"/>
  <c r="I511" i="2"/>
  <c r="J511" i="2" s="1"/>
  <c r="K511" i="2" s="1"/>
  <c r="I510" i="2"/>
  <c r="J510" i="2" s="1"/>
  <c r="K510" i="2" s="1"/>
  <c r="I509" i="2"/>
  <c r="J509" i="2" s="1"/>
  <c r="K509" i="2" s="1"/>
  <c r="I508" i="2"/>
  <c r="J508" i="2" s="1"/>
  <c r="K508" i="2" s="1"/>
  <c r="I507" i="2"/>
  <c r="J507" i="2" s="1"/>
  <c r="K507" i="2" s="1"/>
  <c r="I506" i="2"/>
  <c r="J506" i="2" s="1"/>
  <c r="K506" i="2" s="1"/>
  <c r="I505" i="2"/>
  <c r="J505" i="2" s="1"/>
  <c r="K505" i="2" s="1"/>
  <c r="I504" i="2"/>
  <c r="J504" i="2" s="1"/>
  <c r="K504" i="2" s="1"/>
  <c r="I503" i="2"/>
  <c r="J503" i="2" s="1"/>
  <c r="K503" i="2" s="1"/>
  <c r="I502" i="2"/>
  <c r="J502" i="2" s="1"/>
  <c r="K502" i="2" s="1"/>
  <c r="I501" i="2"/>
  <c r="J501" i="2" s="1"/>
  <c r="K501" i="2" s="1"/>
  <c r="I500" i="2"/>
  <c r="J500" i="2" s="1"/>
  <c r="K500" i="2" s="1"/>
  <c r="I499" i="2"/>
  <c r="J499" i="2" s="1"/>
  <c r="K499" i="2" s="1"/>
  <c r="I498" i="2"/>
  <c r="J498" i="2" s="1"/>
  <c r="K498" i="2" s="1"/>
  <c r="I497" i="2"/>
  <c r="J497" i="2" s="1"/>
  <c r="K497" i="2" s="1"/>
  <c r="I496" i="2"/>
  <c r="J496" i="2" s="1"/>
  <c r="K496" i="2" s="1"/>
  <c r="M495" i="2"/>
  <c r="L495" i="2"/>
  <c r="K495" i="2"/>
  <c r="I495" i="2"/>
  <c r="J495" i="2" s="1"/>
  <c r="I494" i="2"/>
  <c r="J494" i="2" s="1"/>
  <c r="K494" i="2" s="1"/>
  <c r="I493" i="2"/>
  <c r="J493" i="2" s="1"/>
  <c r="K493" i="2" s="1"/>
  <c r="I492" i="2"/>
  <c r="J492" i="2" s="1"/>
  <c r="K492" i="2" s="1"/>
  <c r="I491" i="2"/>
  <c r="J491" i="2" s="1"/>
  <c r="K491" i="2" s="1"/>
  <c r="I490" i="2"/>
  <c r="J490" i="2" s="1"/>
  <c r="K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M479" i="2"/>
  <c r="L479" i="2"/>
  <c r="K479" i="2"/>
  <c r="I479" i="2"/>
  <c r="J479" i="2" s="1"/>
  <c r="I478" i="2"/>
  <c r="J478" i="2" s="1"/>
  <c r="K478" i="2" s="1"/>
  <c r="M577" i="1"/>
  <c r="L577" i="1"/>
  <c r="I577" i="1"/>
  <c r="J577" i="1" s="1"/>
  <c r="K577" i="1" s="1"/>
  <c r="M576" i="1"/>
  <c r="L576" i="1"/>
  <c r="I576" i="1"/>
  <c r="J576" i="1" s="1"/>
  <c r="K576" i="1" s="1"/>
  <c r="M575" i="1"/>
  <c r="L575" i="1"/>
  <c r="I575" i="1"/>
  <c r="J575" i="1" s="1"/>
  <c r="K575" i="1" s="1"/>
  <c r="M574" i="1"/>
  <c r="L574" i="1"/>
  <c r="I574" i="1"/>
  <c r="J574" i="1" s="1"/>
  <c r="K574" i="1" s="1"/>
  <c r="M573" i="1"/>
  <c r="L573" i="1"/>
  <c r="I573" i="1"/>
  <c r="J573" i="1" s="1"/>
  <c r="K573" i="1" s="1"/>
  <c r="M572" i="1"/>
  <c r="L572" i="1"/>
  <c r="I572" i="1"/>
  <c r="J572" i="1" s="1"/>
  <c r="K572" i="1" s="1"/>
  <c r="M571" i="1"/>
  <c r="L571" i="1"/>
  <c r="K571" i="1"/>
  <c r="I571" i="1"/>
  <c r="J571" i="1" s="1"/>
  <c r="M570" i="1"/>
  <c r="L570" i="1"/>
  <c r="I570" i="1"/>
  <c r="J570" i="1" s="1"/>
  <c r="K570" i="1" s="1"/>
  <c r="M569" i="1"/>
  <c r="L569" i="1"/>
  <c r="I569" i="1"/>
  <c r="J569" i="1" s="1"/>
  <c r="K569" i="1" s="1"/>
  <c r="M568" i="1"/>
  <c r="L568" i="1"/>
  <c r="I568" i="1"/>
  <c r="J568" i="1" s="1"/>
  <c r="K568" i="1" s="1"/>
  <c r="M567" i="1"/>
  <c r="L567" i="1"/>
  <c r="I567" i="1"/>
  <c r="J567" i="1" s="1"/>
  <c r="K567" i="1" s="1"/>
  <c r="M566" i="1"/>
  <c r="L566" i="1"/>
  <c r="I566" i="1"/>
  <c r="J566" i="1" s="1"/>
  <c r="K566" i="1" s="1"/>
  <c r="M565" i="1"/>
  <c r="L565" i="1"/>
  <c r="I565" i="1"/>
  <c r="J565" i="1" s="1"/>
  <c r="K565" i="1" s="1"/>
  <c r="M564" i="1"/>
  <c r="L564" i="1"/>
  <c r="I564" i="1"/>
  <c r="J564" i="1" s="1"/>
  <c r="K564" i="1" s="1"/>
  <c r="M563" i="1"/>
  <c r="L563" i="1"/>
  <c r="I563" i="1"/>
  <c r="J563" i="1" s="1"/>
  <c r="K563" i="1" s="1"/>
  <c r="M562" i="1"/>
  <c r="L562" i="1"/>
  <c r="I562" i="1"/>
  <c r="J562" i="1" s="1"/>
  <c r="K562" i="1" s="1"/>
  <c r="M561" i="1"/>
  <c r="L561" i="1"/>
  <c r="I561" i="1"/>
  <c r="J561" i="1" s="1"/>
  <c r="K561" i="1" s="1"/>
  <c r="M560" i="1"/>
  <c r="L560" i="1"/>
  <c r="I560" i="1"/>
  <c r="J560" i="1" s="1"/>
  <c r="K560" i="1" s="1"/>
  <c r="M559" i="1"/>
  <c r="L559" i="1"/>
  <c r="I559" i="1"/>
  <c r="J559" i="1" s="1"/>
  <c r="K559" i="1" s="1"/>
  <c r="M558" i="1"/>
  <c r="L558" i="1"/>
  <c r="I558" i="1"/>
  <c r="J558" i="1" s="1"/>
  <c r="K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I555" i="1"/>
  <c r="J555" i="1" s="1"/>
  <c r="K555" i="1" s="1"/>
  <c r="M554" i="1"/>
  <c r="L554" i="1"/>
  <c r="I554" i="1"/>
  <c r="J554" i="1" s="1"/>
  <c r="K554" i="1" s="1"/>
  <c r="M553" i="1"/>
  <c r="L553" i="1"/>
  <c r="I553" i="1"/>
  <c r="J553" i="1" s="1"/>
  <c r="K553" i="1" s="1"/>
  <c r="M552" i="1"/>
  <c r="L552" i="1"/>
  <c r="I552" i="1"/>
  <c r="J552" i="1" s="1"/>
  <c r="K552" i="1" s="1"/>
  <c r="M551" i="1"/>
  <c r="L551" i="1"/>
  <c r="I551" i="1"/>
  <c r="J551" i="1" s="1"/>
  <c r="K551" i="1" s="1"/>
  <c r="M550" i="1"/>
  <c r="L550" i="1"/>
  <c r="I550" i="1"/>
  <c r="J550" i="1" s="1"/>
  <c r="K550" i="1" s="1"/>
  <c r="M549" i="1"/>
  <c r="L549" i="1"/>
  <c r="I549" i="1"/>
  <c r="J549" i="1" s="1"/>
  <c r="K549" i="1" s="1"/>
  <c r="M548" i="1"/>
  <c r="L548" i="1"/>
  <c r="I548" i="1"/>
  <c r="J548" i="1" s="1"/>
  <c r="K548" i="1" s="1"/>
  <c r="M547" i="1"/>
  <c r="L547" i="1"/>
  <c r="I547" i="1"/>
  <c r="J547" i="1" s="1"/>
  <c r="K547" i="1" s="1"/>
  <c r="M546" i="1"/>
  <c r="L546" i="1"/>
  <c r="I546" i="1"/>
  <c r="J546" i="1" s="1"/>
  <c r="K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I538" i="1"/>
  <c r="J538" i="1" s="1"/>
  <c r="K538" i="1" s="1"/>
  <c r="M537" i="1"/>
  <c r="L537" i="1"/>
  <c r="I537" i="1"/>
  <c r="J537" i="1" s="1"/>
  <c r="K537" i="1" s="1"/>
  <c r="M536" i="1"/>
  <c r="L536" i="1"/>
  <c r="I536" i="1"/>
  <c r="J536" i="1" s="1"/>
  <c r="K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I533" i="1"/>
  <c r="J533" i="1" s="1"/>
  <c r="K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J85" i="5" l="1"/>
  <c r="I89" i="5"/>
  <c r="I38" i="5"/>
  <c r="J38" i="5" s="1"/>
  <c r="K38" i="5" s="1"/>
  <c r="M37" i="5"/>
  <c r="L37" i="5"/>
  <c r="K37" i="5"/>
  <c r="I37" i="5"/>
  <c r="J37" i="5" s="1"/>
  <c r="M24" i="5"/>
  <c r="L24" i="5"/>
  <c r="K24" i="5"/>
  <c r="I24" i="5"/>
  <c r="J24" i="5" s="1"/>
  <c r="M23" i="5"/>
  <c r="L23" i="5"/>
  <c r="K23" i="5"/>
  <c r="I23" i="5"/>
  <c r="J23" i="5" s="1"/>
  <c r="I22" i="5"/>
  <c r="J22" i="5" s="1"/>
  <c r="K22" i="5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31" i="4"/>
  <c r="J31" i="4" s="1"/>
  <c r="K31" i="4" s="1"/>
  <c r="I30" i="4"/>
  <c r="I86" i="4" s="1"/>
  <c r="I18" i="4"/>
  <c r="J18" i="4" s="1"/>
  <c r="K18" i="4" s="1"/>
  <c r="I17" i="4"/>
  <c r="J17" i="4" s="1"/>
  <c r="K17" i="4" s="1"/>
  <c r="I16" i="4"/>
  <c r="J16" i="4" s="1"/>
  <c r="K16" i="4" s="1"/>
  <c r="I11" i="4"/>
  <c r="I24" i="4" s="1"/>
  <c r="M42" i="1"/>
  <c r="L42" i="1"/>
  <c r="I42" i="1"/>
  <c r="J42" i="1" s="1"/>
  <c r="K42" i="1" s="1"/>
  <c r="K85" i="5" l="1"/>
  <c r="J89" i="5"/>
  <c r="J11" i="4"/>
  <c r="J24" i="4" s="1"/>
  <c r="J30" i="4"/>
  <c r="J86" i="4" s="1"/>
  <c r="K11" i="4"/>
  <c r="M42" i="5"/>
  <c r="L42" i="5"/>
  <c r="K42" i="5"/>
  <c r="I42" i="5"/>
  <c r="J42" i="5" s="1"/>
  <c r="M41" i="5"/>
  <c r="L41" i="5"/>
  <c r="K41" i="5"/>
  <c r="I41" i="5"/>
  <c r="J41" i="5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40" i="2"/>
  <c r="J40" i="2" s="1"/>
  <c r="K40" i="2" s="1"/>
  <c r="I39" i="2"/>
  <c r="J39" i="2" s="1"/>
  <c r="K39" i="2" s="1"/>
  <c r="I38" i="2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41" i="1"/>
  <c r="L41" i="1"/>
  <c r="I41" i="1"/>
  <c r="J41" i="1" s="1"/>
  <c r="K41" i="1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I38" i="1"/>
  <c r="J38" i="1" s="1"/>
  <c r="K38" i="1" s="1"/>
  <c r="M37" i="1"/>
  <c r="L37" i="1"/>
  <c r="I37" i="1"/>
  <c r="J37" i="1" s="1"/>
  <c r="K37" i="1" s="1"/>
  <c r="M36" i="1"/>
  <c r="L36" i="1"/>
  <c r="I36" i="1"/>
  <c r="J36" i="1" s="1"/>
  <c r="K36" i="1" s="1"/>
  <c r="J38" i="2" l="1"/>
  <c r="K30" i="4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I120" i="2"/>
  <c r="I119" i="2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41" i="2"/>
  <c r="J41" i="2" s="1"/>
  <c r="K41" i="2" s="1"/>
  <c r="I33" i="2"/>
  <c r="I23" i="2"/>
  <c r="J23" i="2" s="1"/>
  <c r="K23" i="2" s="1"/>
  <c r="I21" i="4"/>
  <c r="J21" i="4" s="1"/>
  <c r="K21" i="4" s="1"/>
  <c r="I20" i="4"/>
  <c r="M35" i="1"/>
  <c r="L35" i="1"/>
  <c r="I35" i="1"/>
  <c r="J35" i="1" s="1"/>
  <c r="K35" i="1" s="1"/>
  <c r="M34" i="1"/>
  <c r="L34" i="1"/>
  <c r="I34" i="1"/>
  <c r="I44" i="1" s="1"/>
  <c r="M33" i="1"/>
  <c r="L33" i="1"/>
  <c r="I33" i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J43" i="2" l="1"/>
  <c r="I43" i="2"/>
  <c r="K38" i="2"/>
  <c r="J33" i="2"/>
  <c r="J119" i="2"/>
  <c r="J34" i="1"/>
  <c r="J44" i="1" s="1"/>
  <c r="J121" i="2"/>
  <c r="J20" i="4"/>
  <c r="J120" i="2"/>
  <c r="J33" i="1"/>
  <c r="I22" i="2"/>
  <c r="J22" i="2" s="1"/>
  <c r="K22" i="2" s="1"/>
  <c r="K33" i="2" l="1"/>
  <c r="K119" i="2"/>
  <c r="K20" i="4"/>
  <c r="K34" i="1"/>
  <c r="K121" i="2"/>
  <c r="K120" i="2"/>
  <c r="K33" i="1"/>
  <c r="M6" i="5"/>
  <c r="M6" i="4"/>
  <c r="M6" i="3"/>
  <c r="M6" i="2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M57" i="2"/>
  <c r="L57" i="2"/>
  <c r="K57" i="2"/>
  <c r="I57" i="2"/>
  <c r="J57" i="2" s="1"/>
  <c r="I56" i="2"/>
  <c r="J56" i="2" s="1"/>
  <c r="K56" i="2" s="1"/>
  <c r="I55" i="2"/>
  <c r="J55" i="2" s="1"/>
  <c r="K55" i="2" s="1"/>
  <c r="I54" i="2"/>
  <c r="J54" i="2" s="1"/>
  <c r="K54" i="2" s="1"/>
  <c r="M53" i="2"/>
  <c r="L53" i="2"/>
  <c r="K53" i="2"/>
  <c r="I53" i="2"/>
  <c r="J53" i="2" s="1"/>
  <c r="I52" i="2"/>
  <c r="J52" i="2" s="1"/>
  <c r="K52" i="2" s="1"/>
  <c r="I51" i="2"/>
  <c r="J51" i="2" s="1"/>
  <c r="K51" i="2" s="1"/>
  <c r="M28" i="1"/>
  <c r="L28" i="1"/>
  <c r="M15" i="1"/>
  <c r="L15" i="1"/>
  <c r="K15" i="1"/>
  <c r="M14" i="1"/>
  <c r="L14" i="1"/>
  <c r="M13" i="1"/>
  <c r="L13" i="1"/>
  <c r="M12" i="1"/>
  <c r="L12" i="1"/>
  <c r="M11" i="1"/>
  <c r="L11" i="1"/>
  <c r="M57" i="5" l="1"/>
  <c r="M61" i="5"/>
  <c r="M58" i="5"/>
  <c r="M60" i="5"/>
  <c r="M56" i="5"/>
  <c r="M63" i="5"/>
  <c r="M55" i="5"/>
  <c r="M80" i="5"/>
  <c r="M78" i="5"/>
  <c r="M70" i="5"/>
  <c r="M69" i="5"/>
  <c r="M68" i="5"/>
  <c r="M67" i="5"/>
  <c r="M59" i="4"/>
  <c r="M52" i="4"/>
  <c r="M49" i="4"/>
  <c r="M58" i="4"/>
  <c r="M51" i="4"/>
  <c r="M54" i="4"/>
  <c r="M45" i="4"/>
  <c r="M57" i="4"/>
  <c r="M44" i="4"/>
  <c r="M56" i="4"/>
  <c r="M47" i="4"/>
  <c r="M40" i="4"/>
  <c r="M70" i="2"/>
  <c r="M63" i="2"/>
  <c r="M66" i="2"/>
  <c r="M76" i="2"/>
  <c r="M72" i="2"/>
  <c r="M71" i="2"/>
  <c r="M65" i="2"/>
  <c r="M77" i="2"/>
  <c r="M67" i="2"/>
  <c r="M183" i="2"/>
  <c r="M175" i="2"/>
  <c r="M190" i="2"/>
  <c r="M164" i="2"/>
  <c r="M194" i="2"/>
  <c r="M165" i="2"/>
  <c r="M139" i="2"/>
  <c r="M143" i="2"/>
  <c r="M193" i="2"/>
  <c r="M152" i="2"/>
  <c r="M327" i="2"/>
  <c r="M271" i="2"/>
  <c r="M302" i="2"/>
  <c r="M258" i="2"/>
  <c r="M87" i="5"/>
  <c r="M86" i="5"/>
  <c r="M79" i="5"/>
  <c r="M76" i="5"/>
  <c r="M73" i="5"/>
  <c r="M31" i="5"/>
  <c r="M26" i="5"/>
  <c r="M32" i="4"/>
  <c r="M33" i="4"/>
  <c r="M34" i="4"/>
  <c r="M82" i="4"/>
  <c r="M41" i="4"/>
  <c r="M76" i="4"/>
  <c r="M12" i="4"/>
  <c r="M13" i="4"/>
  <c r="M22" i="4"/>
  <c r="M18" i="4"/>
  <c r="M199" i="2"/>
  <c r="M195" i="2"/>
  <c r="M185" i="2"/>
  <c r="M182" i="2"/>
  <c r="M172" i="2"/>
  <c r="M168" i="2"/>
  <c r="M161" i="2"/>
  <c r="M179" i="2"/>
  <c r="M188" i="2"/>
  <c r="M150" i="2"/>
  <c r="M135" i="2"/>
  <c r="M176" i="2"/>
  <c r="M151" i="2"/>
  <c r="M192" i="2"/>
  <c r="M157" i="2"/>
  <c r="M146" i="2"/>
  <c r="M189" i="2"/>
  <c r="M198" i="2"/>
  <c r="M178" i="2"/>
  <c r="M171" i="2"/>
  <c r="M167" i="2"/>
  <c r="M153" i="2"/>
  <c r="M142" i="2"/>
  <c r="M184" i="2"/>
  <c r="M181" i="2"/>
  <c r="M149" i="2"/>
  <c r="M138" i="2"/>
  <c r="M187" i="2"/>
  <c r="M160" i="2"/>
  <c r="M156" i="2"/>
  <c r="M145" i="2"/>
  <c r="M147" i="2"/>
  <c r="M201" i="2"/>
  <c r="M197" i="2"/>
  <c r="M174" i="2"/>
  <c r="M170" i="2"/>
  <c r="M163" i="2"/>
  <c r="M141" i="2"/>
  <c r="M158" i="2"/>
  <c r="M177" i="2"/>
  <c r="M166" i="2"/>
  <c r="M137" i="2"/>
  <c r="M180" i="2"/>
  <c r="M159" i="2"/>
  <c r="M155" i="2"/>
  <c r="M144" i="2"/>
  <c r="M136" i="2"/>
  <c r="M200" i="2"/>
  <c r="M196" i="2"/>
  <c r="M186" i="2"/>
  <c r="M173" i="2"/>
  <c r="M169" i="2"/>
  <c r="M162" i="2"/>
  <c r="M140" i="2"/>
  <c r="M240" i="2"/>
  <c r="M323" i="2"/>
  <c r="M293" i="2"/>
  <c r="M315" i="2"/>
  <c r="M284" i="2"/>
  <c r="M260" i="2"/>
  <c r="M298" i="2"/>
  <c r="M275" i="2"/>
  <c r="M238" i="2"/>
  <c r="M326" i="2"/>
  <c r="M321" i="2"/>
  <c r="M331" i="2"/>
  <c r="M313" i="2"/>
  <c r="M251" i="2"/>
  <c r="M250" i="2"/>
  <c r="M294" i="2"/>
  <c r="M257" i="2"/>
  <c r="M242" i="2"/>
  <c r="M261" i="2"/>
  <c r="M325" i="2"/>
  <c r="M288" i="2"/>
  <c r="M280" i="2"/>
  <c r="M361" i="2"/>
  <c r="M232" i="2"/>
  <c r="M30" i="2"/>
  <c r="M29" i="2"/>
  <c r="M32" i="2"/>
  <c r="M28" i="2"/>
  <c r="M31" i="2"/>
  <c r="M24" i="2"/>
  <c r="M34" i="2"/>
  <c r="M35" i="2"/>
  <c r="M36" i="2"/>
  <c r="M84" i="5"/>
  <c r="M77" i="5"/>
  <c r="M83" i="5"/>
  <c r="M72" i="5"/>
  <c r="M82" i="5"/>
  <c r="M75" i="5"/>
  <c r="M71" i="5"/>
  <c r="M81" i="5"/>
  <c r="M74" i="5"/>
  <c r="M85" i="5"/>
  <c r="M81" i="4"/>
  <c r="M84" i="4"/>
  <c r="M83" i="4"/>
  <c r="M61" i="4"/>
  <c r="M70" i="4"/>
  <c r="M68" i="4"/>
  <c r="M317" i="2"/>
  <c r="M310" i="2"/>
  <c r="M297" i="2"/>
  <c r="M281" i="2"/>
  <c r="M256" i="2"/>
  <c r="M249" i="2"/>
  <c r="M324" i="2"/>
  <c r="M330" i="2"/>
  <c r="M307" i="2"/>
  <c r="M300" i="2"/>
  <c r="M287" i="2"/>
  <c r="M262" i="2"/>
  <c r="M259" i="2"/>
  <c r="M252" i="2"/>
  <c r="M235" i="2"/>
  <c r="M320" i="2"/>
  <c r="M303" i="2"/>
  <c r="M290" i="2"/>
  <c r="M277" i="2"/>
  <c r="M274" i="2"/>
  <c r="M268" i="2"/>
  <c r="M265" i="2"/>
  <c r="M245" i="2"/>
  <c r="M234" i="2"/>
  <c r="M253" i="2"/>
  <c r="M316" i="2"/>
  <c r="M255" i="2"/>
  <c r="M283" i="2"/>
  <c r="M329" i="2"/>
  <c r="M309" i="2"/>
  <c r="M306" i="2"/>
  <c r="M296" i="2"/>
  <c r="M286" i="2"/>
  <c r="M248" i="2"/>
  <c r="M241" i="2"/>
  <c r="M289" i="2"/>
  <c r="M301" i="2"/>
  <c r="M263" i="2"/>
  <c r="M291" i="2"/>
  <c r="M319" i="2"/>
  <c r="M312" i="2"/>
  <c r="M299" i="2"/>
  <c r="M269" i="2"/>
  <c r="M332" i="2"/>
  <c r="M322" i="2"/>
  <c r="M276" i="2"/>
  <c r="M273" i="2"/>
  <c r="M270" i="2"/>
  <c r="M267" i="2"/>
  <c r="M264" i="2"/>
  <c r="M254" i="2"/>
  <c r="M244" i="2"/>
  <c r="M314" i="2"/>
  <c r="M272" i="2"/>
  <c r="M236" i="2"/>
  <c r="M295" i="2"/>
  <c r="M292" i="2"/>
  <c r="M237" i="2"/>
  <c r="M304" i="2"/>
  <c r="M239" i="2"/>
  <c r="M328" i="2"/>
  <c r="M318" i="2"/>
  <c r="M308" i="2"/>
  <c r="M305" i="2"/>
  <c r="M282" i="2"/>
  <c r="M279" i="2"/>
  <c r="M247" i="2"/>
  <c r="M233" i="2"/>
  <c r="M266" i="2"/>
  <c r="M278" i="2"/>
  <c r="M246" i="2"/>
  <c r="M311" i="2"/>
  <c r="M285" i="2"/>
  <c r="M243" i="2"/>
  <c r="M501" i="2"/>
  <c r="M500" i="2"/>
  <c r="M481" i="2"/>
  <c r="M499" i="2"/>
  <c r="M496" i="2"/>
  <c r="M488" i="2"/>
  <c r="M494" i="2"/>
  <c r="M491" i="2"/>
  <c r="M497" i="2"/>
  <c r="M358" i="2"/>
  <c r="M20" i="2"/>
  <c r="M38" i="2"/>
  <c r="M37" i="2"/>
  <c r="M40" i="2"/>
  <c r="M33" i="2"/>
  <c r="M23" i="2"/>
  <c r="M22" i="2"/>
  <c r="M62" i="4"/>
  <c r="M42" i="4"/>
  <c r="M39" i="4"/>
  <c r="M38" i="4"/>
  <c r="M60" i="4"/>
  <c r="M37" i="4"/>
  <c r="M43" i="4"/>
  <c r="M71" i="4"/>
  <c r="M74" i="4"/>
  <c r="M67" i="4"/>
  <c r="M78" i="4"/>
  <c r="M73" i="4"/>
  <c r="M66" i="4"/>
  <c r="M69" i="4"/>
  <c r="M72" i="4"/>
  <c r="M485" i="2"/>
  <c r="M478" i="2"/>
  <c r="M511" i="2"/>
  <c r="M504" i="2"/>
  <c r="M515" i="2"/>
  <c r="M507" i="2"/>
  <c r="M514" i="2"/>
  <c r="M484" i="2"/>
  <c r="M517" i="2"/>
  <c r="M510" i="2"/>
  <c r="M506" i="2"/>
  <c r="M503" i="2"/>
  <c r="M487" i="2"/>
  <c r="M480" i="2"/>
  <c r="M498" i="2"/>
  <c r="M513" i="2"/>
  <c r="M490" i="2"/>
  <c r="M483" i="2"/>
  <c r="M493" i="2"/>
  <c r="M509" i="2"/>
  <c r="M516" i="2"/>
  <c r="M502" i="2"/>
  <c r="M512" i="2"/>
  <c r="M505" i="2"/>
  <c r="M486" i="2"/>
  <c r="M482" i="2"/>
  <c r="M508" i="2"/>
  <c r="M489" i="2"/>
  <c r="M492" i="2"/>
  <c r="M351" i="2"/>
  <c r="M132" i="2"/>
  <c r="M125" i="2"/>
  <c r="M207" i="2"/>
  <c r="M131" i="2"/>
  <c r="M128" i="2"/>
  <c r="M108" i="2"/>
  <c r="M119" i="2"/>
  <c r="M59" i="2"/>
  <c r="M38" i="5"/>
  <c r="M22" i="5"/>
  <c r="M75" i="4"/>
  <c r="M31" i="4"/>
  <c r="M65" i="4"/>
  <c r="M77" i="4"/>
  <c r="M30" i="4"/>
  <c r="M80" i="4"/>
  <c r="M64" i="4"/>
  <c r="M79" i="4"/>
  <c r="M63" i="4"/>
  <c r="M11" i="4"/>
  <c r="M17" i="4"/>
  <c r="M16" i="4"/>
  <c r="M84" i="2"/>
  <c r="M380" i="2"/>
  <c r="M338" i="2"/>
  <c r="M371" i="2"/>
  <c r="M357" i="2"/>
  <c r="M386" i="2"/>
  <c r="M231" i="2"/>
  <c r="M388" i="2"/>
  <c r="M350" i="2"/>
  <c r="M342" i="2"/>
  <c r="M360" i="2"/>
  <c r="M384" i="2"/>
  <c r="M334" i="2"/>
  <c r="M375" i="2"/>
  <c r="M353" i="2"/>
  <c r="M340" i="2"/>
  <c r="M346" i="2"/>
  <c r="M124" i="2"/>
  <c r="M202" i="2"/>
  <c r="M127" i="2"/>
  <c r="M206" i="2"/>
  <c r="M133" i="2"/>
  <c r="M130" i="2"/>
  <c r="M126" i="2"/>
  <c r="M121" i="2"/>
  <c r="M203" i="2"/>
  <c r="M60" i="2"/>
  <c r="M39" i="2"/>
  <c r="M369" i="2"/>
  <c r="M365" i="2"/>
  <c r="M333" i="2"/>
  <c r="M387" i="2"/>
  <c r="M376" i="2"/>
  <c r="M354" i="2"/>
  <c r="M347" i="2"/>
  <c r="M372" i="2"/>
  <c r="M343" i="2"/>
  <c r="M336" i="2"/>
  <c r="M229" i="2"/>
  <c r="M225" i="2"/>
  <c r="M348" i="2"/>
  <c r="M383" i="2"/>
  <c r="M368" i="2"/>
  <c r="M364" i="2"/>
  <c r="M379" i="2"/>
  <c r="M339" i="2"/>
  <c r="M366" i="2"/>
  <c r="M335" i="2"/>
  <c r="M228" i="2"/>
  <c r="M224" i="2"/>
  <c r="M362" i="2"/>
  <c r="M341" i="2"/>
  <c r="M382" i="2"/>
  <c r="M367" i="2"/>
  <c r="M363" i="2"/>
  <c r="M381" i="2"/>
  <c r="M355" i="2"/>
  <c r="M378" i="2"/>
  <c r="M356" i="2"/>
  <c r="M349" i="2"/>
  <c r="M370" i="2"/>
  <c r="M385" i="2"/>
  <c r="M374" i="2"/>
  <c r="M359" i="2"/>
  <c r="M352" i="2"/>
  <c r="M345" i="2"/>
  <c r="M227" i="2"/>
  <c r="M223" i="2"/>
  <c r="M377" i="2"/>
  <c r="M373" i="2"/>
  <c r="M344" i="2"/>
  <c r="M337" i="2"/>
  <c r="M230" i="2"/>
  <c r="M226" i="2"/>
  <c r="M222" i="2"/>
  <c r="M20" i="4"/>
  <c r="M41" i="2"/>
  <c r="M210" i="2"/>
  <c r="M116" i="2"/>
  <c r="M112" i="2"/>
  <c r="M120" i="2"/>
  <c r="M129" i="2"/>
  <c r="M123" i="2"/>
  <c r="M209" i="2"/>
  <c r="M115" i="2"/>
  <c r="M111" i="2"/>
  <c r="M205" i="2"/>
  <c r="M122" i="2"/>
  <c r="M117" i="2"/>
  <c r="M208" i="2"/>
  <c r="M113" i="2"/>
  <c r="M134" i="2"/>
  <c r="M118" i="2"/>
  <c r="M114" i="2"/>
  <c r="M110" i="2"/>
  <c r="M109" i="2"/>
  <c r="M204" i="2"/>
  <c r="M21" i="4"/>
  <c r="M61" i="2"/>
  <c r="M58" i="2"/>
  <c r="M54" i="2"/>
  <c r="M80" i="2"/>
  <c r="M55" i="2"/>
  <c r="M81" i="2"/>
  <c r="M62" i="2"/>
  <c r="M51" i="2"/>
  <c r="M56" i="2"/>
  <c r="M82" i="2"/>
  <c r="M52" i="2"/>
  <c r="M83" i="2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I28" i="1"/>
  <c r="J28" i="1" s="1"/>
  <c r="K28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M40" i="5" l="1"/>
  <c r="L40" i="5"/>
  <c r="K40" i="5"/>
  <c r="I40" i="5"/>
  <c r="J40" i="5" s="1"/>
  <c r="M39" i="5"/>
  <c r="I39" i="5"/>
  <c r="J39" i="5" s="1"/>
  <c r="K39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29" i="4"/>
  <c r="I29" i="4"/>
  <c r="J29" i="4" s="1"/>
  <c r="K29" i="4" s="1"/>
  <c r="M28" i="4"/>
  <c r="I28" i="4"/>
  <c r="J28" i="4" s="1"/>
  <c r="K28" i="4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K74" i="1"/>
  <c r="I74" i="1"/>
  <c r="J74" i="1" s="1"/>
  <c r="M73" i="1"/>
  <c r="L73" i="1"/>
  <c r="I73" i="1"/>
  <c r="J73" i="1" s="1"/>
  <c r="K73" i="1" s="1"/>
  <c r="M54" i="1"/>
  <c r="L54" i="1"/>
  <c r="I54" i="1"/>
  <c r="J54" i="1" s="1"/>
  <c r="K54" i="1" s="1"/>
  <c r="M53" i="1"/>
  <c r="L53" i="1"/>
  <c r="K53" i="1"/>
  <c r="I53" i="1"/>
  <c r="J53" i="1" s="1"/>
  <c r="I44" i="5" l="1"/>
  <c r="J16" i="5"/>
  <c r="J44" i="5" s="1"/>
  <c r="D14" i="3"/>
  <c r="E14" i="3"/>
  <c r="F14" i="3"/>
  <c r="G14" i="3"/>
  <c r="H14" i="3"/>
  <c r="D22" i="3"/>
  <c r="E22" i="3"/>
  <c r="F22" i="3"/>
  <c r="G22" i="3"/>
  <c r="H22" i="3"/>
  <c r="K16" i="5" l="1"/>
  <c r="M19" i="4"/>
  <c r="I19" i="4"/>
  <c r="M10" i="4"/>
  <c r="I10" i="4"/>
  <c r="J10" i="4" s="1"/>
  <c r="K10" i="4" s="1"/>
  <c r="J19" i="4" l="1"/>
  <c r="M477" i="2"/>
  <c r="I477" i="2"/>
  <c r="J477" i="2" s="1"/>
  <c r="K477" i="2" s="1"/>
  <c r="M476" i="2"/>
  <c r="I476" i="2"/>
  <c r="J476" i="2" s="1"/>
  <c r="K476" i="2" s="1"/>
  <c r="M475" i="2"/>
  <c r="I475" i="2"/>
  <c r="J475" i="2" s="1"/>
  <c r="K475" i="2" s="1"/>
  <c r="M474" i="2"/>
  <c r="I474" i="2"/>
  <c r="J474" i="2" s="1"/>
  <c r="K474" i="2" s="1"/>
  <c r="M473" i="2"/>
  <c r="I473" i="2"/>
  <c r="J473" i="2" s="1"/>
  <c r="K473" i="2" s="1"/>
  <c r="M472" i="2"/>
  <c r="I472" i="2"/>
  <c r="J472" i="2" s="1"/>
  <c r="K472" i="2" s="1"/>
  <c r="M471" i="2"/>
  <c r="I471" i="2"/>
  <c r="J471" i="2" s="1"/>
  <c r="K471" i="2" s="1"/>
  <c r="M470" i="2"/>
  <c r="I470" i="2"/>
  <c r="J470" i="2" s="1"/>
  <c r="K470" i="2" s="1"/>
  <c r="M469" i="2"/>
  <c r="I469" i="2"/>
  <c r="J469" i="2" s="1"/>
  <c r="K469" i="2" s="1"/>
  <c r="M468" i="2"/>
  <c r="I468" i="2"/>
  <c r="J468" i="2" s="1"/>
  <c r="K468" i="2" s="1"/>
  <c r="M467" i="2"/>
  <c r="I467" i="2"/>
  <c r="J467" i="2" s="1"/>
  <c r="K467" i="2" s="1"/>
  <c r="M466" i="2"/>
  <c r="I466" i="2"/>
  <c r="J466" i="2" s="1"/>
  <c r="K466" i="2" s="1"/>
  <c r="M465" i="2"/>
  <c r="I465" i="2"/>
  <c r="J465" i="2" s="1"/>
  <c r="K465" i="2" s="1"/>
  <c r="M464" i="2"/>
  <c r="I464" i="2"/>
  <c r="J464" i="2" s="1"/>
  <c r="K464" i="2" s="1"/>
  <c r="M463" i="2"/>
  <c r="I463" i="2"/>
  <c r="J463" i="2" s="1"/>
  <c r="K463" i="2" s="1"/>
  <c r="M462" i="2"/>
  <c r="I462" i="2"/>
  <c r="J462" i="2" s="1"/>
  <c r="K462" i="2" s="1"/>
  <c r="M461" i="2"/>
  <c r="I461" i="2"/>
  <c r="J461" i="2" s="1"/>
  <c r="K461" i="2" s="1"/>
  <c r="M460" i="2"/>
  <c r="I460" i="2"/>
  <c r="J460" i="2" s="1"/>
  <c r="K460" i="2" s="1"/>
  <c r="M459" i="2"/>
  <c r="I459" i="2"/>
  <c r="J459" i="2" s="1"/>
  <c r="K459" i="2" s="1"/>
  <c r="M458" i="2"/>
  <c r="I458" i="2"/>
  <c r="J458" i="2" s="1"/>
  <c r="K458" i="2" s="1"/>
  <c r="M457" i="2"/>
  <c r="I457" i="2"/>
  <c r="J457" i="2" s="1"/>
  <c r="K457" i="2" s="1"/>
  <c r="M456" i="2"/>
  <c r="I456" i="2"/>
  <c r="J456" i="2" s="1"/>
  <c r="K456" i="2" s="1"/>
  <c r="M455" i="2"/>
  <c r="I455" i="2"/>
  <c r="J455" i="2" s="1"/>
  <c r="K455" i="2" s="1"/>
  <c r="M454" i="2"/>
  <c r="I454" i="2"/>
  <c r="J454" i="2" s="1"/>
  <c r="K454" i="2" s="1"/>
  <c r="M453" i="2"/>
  <c r="I453" i="2"/>
  <c r="J453" i="2" s="1"/>
  <c r="K453" i="2" s="1"/>
  <c r="M452" i="2"/>
  <c r="I452" i="2"/>
  <c r="J452" i="2" s="1"/>
  <c r="K452" i="2" s="1"/>
  <c r="M451" i="2"/>
  <c r="I451" i="2"/>
  <c r="J451" i="2" s="1"/>
  <c r="K451" i="2" s="1"/>
  <c r="M450" i="2"/>
  <c r="I450" i="2"/>
  <c r="J450" i="2" s="1"/>
  <c r="K450" i="2" s="1"/>
  <c r="M449" i="2"/>
  <c r="I449" i="2"/>
  <c r="J449" i="2" s="1"/>
  <c r="K449" i="2" s="1"/>
  <c r="M448" i="2"/>
  <c r="I448" i="2"/>
  <c r="J448" i="2" s="1"/>
  <c r="K448" i="2" s="1"/>
  <c r="M447" i="2"/>
  <c r="I447" i="2"/>
  <c r="J447" i="2" s="1"/>
  <c r="K447" i="2" s="1"/>
  <c r="M446" i="2"/>
  <c r="I446" i="2"/>
  <c r="J446" i="2" s="1"/>
  <c r="K446" i="2" s="1"/>
  <c r="M445" i="2"/>
  <c r="I445" i="2"/>
  <c r="J445" i="2" s="1"/>
  <c r="K445" i="2" s="1"/>
  <c r="M444" i="2"/>
  <c r="I444" i="2"/>
  <c r="J444" i="2" s="1"/>
  <c r="K444" i="2" s="1"/>
  <c r="M443" i="2"/>
  <c r="I443" i="2"/>
  <c r="J443" i="2" s="1"/>
  <c r="K443" i="2" s="1"/>
  <c r="M442" i="2"/>
  <c r="I442" i="2"/>
  <c r="J442" i="2" s="1"/>
  <c r="K442" i="2" s="1"/>
  <c r="M441" i="2"/>
  <c r="I441" i="2"/>
  <c r="J441" i="2" s="1"/>
  <c r="K441" i="2" s="1"/>
  <c r="M440" i="2"/>
  <c r="I440" i="2"/>
  <c r="J440" i="2" s="1"/>
  <c r="K440" i="2" s="1"/>
  <c r="M439" i="2"/>
  <c r="I439" i="2"/>
  <c r="J439" i="2" s="1"/>
  <c r="K439" i="2" s="1"/>
  <c r="M438" i="2"/>
  <c r="I438" i="2"/>
  <c r="J438" i="2" s="1"/>
  <c r="K438" i="2" s="1"/>
  <c r="M437" i="2"/>
  <c r="I437" i="2"/>
  <c r="J437" i="2" s="1"/>
  <c r="K437" i="2" s="1"/>
  <c r="M436" i="2"/>
  <c r="I436" i="2"/>
  <c r="J436" i="2" s="1"/>
  <c r="K436" i="2" s="1"/>
  <c r="M435" i="2"/>
  <c r="I435" i="2"/>
  <c r="J435" i="2" s="1"/>
  <c r="K435" i="2" s="1"/>
  <c r="M434" i="2"/>
  <c r="I434" i="2"/>
  <c r="J434" i="2" s="1"/>
  <c r="K434" i="2" s="1"/>
  <c r="M433" i="2"/>
  <c r="I433" i="2"/>
  <c r="J433" i="2" s="1"/>
  <c r="K433" i="2" s="1"/>
  <c r="M432" i="2"/>
  <c r="I432" i="2"/>
  <c r="J432" i="2" s="1"/>
  <c r="K432" i="2" s="1"/>
  <c r="M431" i="2"/>
  <c r="I431" i="2"/>
  <c r="J431" i="2" s="1"/>
  <c r="K431" i="2" s="1"/>
  <c r="M430" i="2"/>
  <c r="I430" i="2"/>
  <c r="J430" i="2" s="1"/>
  <c r="K430" i="2" s="1"/>
  <c r="M429" i="2"/>
  <c r="I429" i="2"/>
  <c r="J429" i="2" s="1"/>
  <c r="K429" i="2" s="1"/>
  <c r="M428" i="2"/>
  <c r="I428" i="2"/>
  <c r="J428" i="2" s="1"/>
  <c r="K428" i="2" s="1"/>
  <c r="M427" i="2"/>
  <c r="I427" i="2"/>
  <c r="J427" i="2" s="1"/>
  <c r="K427" i="2" s="1"/>
  <c r="M426" i="2"/>
  <c r="I426" i="2"/>
  <c r="J426" i="2" s="1"/>
  <c r="K426" i="2" s="1"/>
  <c r="M425" i="2"/>
  <c r="I425" i="2"/>
  <c r="J425" i="2" s="1"/>
  <c r="K425" i="2" s="1"/>
  <c r="K19" i="4" l="1"/>
  <c r="M12" i="5"/>
  <c r="L12" i="5"/>
  <c r="I12" i="5"/>
  <c r="J12" i="5" s="1"/>
  <c r="K12" i="5" s="1"/>
  <c r="M422" i="2"/>
  <c r="I422" i="2"/>
  <c r="J422" i="2" s="1"/>
  <c r="K422" i="2" s="1"/>
  <c r="M421" i="2"/>
  <c r="I421" i="2"/>
  <c r="J421" i="2" s="1"/>
  <c r="K421" i="2" s="1"/>
  <c r="M420" i="2"/>
  <c r="I420" i="2"/>
  <c r="J420" i="2" s="1"/>
  <c r="K420" i="2" s="1"/>
  <c r="M419" i="2"/>
  <c r="I419" i="2"/>
  <c r="J419" i="2" s="1"/>
  <c r="K419" i="2" s="1"/>
  <c r="M418" i="2"/>
  <c r="I418" i="2"/>
  <c r="J418" i="2" s="1"/>
  <c r="K418" i="2" s="1"/>
  <c r="M417" i="2"/>
  <c r="I417" i="2"/>
  <c r="J417" i="2" s="1"/>
  <c r="K417" i="2" s="1"/>
  <c r="M416" i="2"/>
  <c r="I416" i="2"/>
  <c r="J416" i="2" s="1"/>
  <c r="K416" i="2" s="1"/>
  <c r="M415" i="2"/>
  <c r="I415" i="2"/>
  <c r="J415" i="2" s="1"/>
  <c r="K415" i="2" s="1"/>
  <c r="M414" i="2"/>
  <c r="I414" i="2"/>
  <c r="J414" i="2" s="1"/>
  <c r="K414" i="2" s="1"/>
  <c r="M413" i="2"/>
  <c r="I413" i="2"/>
  <c r="J413" i="2" s="1"/>
  <c r="K413" i="2" s="1"/>
  <c r="M412" i="2"/>
  <c r="I412" i="2"/>
  <c r="J412" i="2" s="1"/>
  <c r="K412" i="2" s="1"/>
  <c r="M411" i="2"/>
  <c r="I411" i="2"/>
  <c r="J411" i="2" s="1"/>
  <c r="K411" i="2" s="1"/>
  <c r="M410" i="2"/>
  <c r="I410" i="2"/>
  <c r="M409" i="2"/>
  <c r="I409" i="2"/>
  <c r="M408" i="2"/>
  <c r="I408" i="2"/>
  <c r="J408" i="2" s="1"/>
  <c r="K408" i="2" s="1"/>
  <c r="M407" i="2"/>
  <c r="I407" i="2"/>
  <c r="J407" i="2" s="1"/>
  <c r="K407" i="2" s="1"/>
  <c r="M406" i="2"/>
  <c r="I406" i="2"/>
  <c r="M405" i="2"/>
  <c r="I405" i="2"/>
  <c r="M404" i="2"/>
  <c r="I404" i="2"/>
  <c r="M403" i="2"/>
  <c r="I403" i="2"/>
  <c r="J403" i="2" s="1"/>
  <c r="K403" i="2" s="1"/>
  <c r="M402" i="2"/>
  <c r="I402" i="2"/>
  <c r="M401" i="2"/>
  <c r="I401" i="2"/>
  <c r="J401" i="2" s="1"/>
  <c r="K401" i="2" s="1"/>
  <c r="M400" i="2"/>
  <c r="I400" i="2"/>
  <c r="J400" i="2" s="1"/>
  <c r="K400" i="2" s="1"/>
  <c r="M399" i="2"/>
  <c r="I399" i="2"/>
  <c r="J399" i="2" s="1"/>
  <c r="K399" i="2" s="1"/>
  <c r="M398" i="2"/>
  <c r="I398" i="2"/>
  <c r="J398" i="2" s="1"/>
  <c r="K398" i="2" s="1"/>
  <c r="M397" i="2"/>
  <c r="I397" i="2"/>
  <c r="J397" i="2" s="1"/>
  <c r="K397" i="2" s="1"/>
  <c r="M396" i="2"/>
  <c r="I396" i="2"/>
  <c r="J396" i="2" s="1"/>
  <c r="K396" i="2" s="1"/>
  <c r="M395" i="2"/>
  <c r="I395" i="2"/>
  <c r="J395" i="2" s="1"/>
  <c r="K395" i="2" s="1"/>
  <c r="M394" i="2"/>
  <c r="I394" i="2"/>
  <c r="J394" i="2" s="1"/>
  <c r="K394" i="2" s="1"/>
  <c r="M393" i="2"/>
  <c r="I393" i="2"/>
  <c r="J393" i="2" s="1"/>
  <c r="K393" i="2" s="1"/>
  <c r="M392" i="2"/>
  <c r="I392" i="2"/>
  <c r="J392" i="2" s="1"/>
  <c r="K392" i="2" s="1"/>
  <c r="M391" i="2"/>
  <c r="I391" i="2"/>
  <c r="J391" i="2" s="1"/>
  <c r="K391" i="2" s="1"/>
  <c r="M390" i="2"/>
  <c r="I390" i="2"/>
  <c r="M389" i="2"/>
  <c r="I389" i="2"/>
  <c r="J389" i="2" l="1"/>
  <c r="J402" i="2"/>
  <c r="J410" i="2"/>
  <c r="J409" i="2"/>
  <c r="J406" i="2"/>
  <c r="J390" i="2"/>
  <c r="J405" i="2"/>
  <c r="J404" i="2"/>
  <c r="K389" i="2" l="1"/>
  <c r="K402" i="2"/>
  <c r="K410" i="2"/>
  <c r="K409" i="2"/>
  <c r="K406" i="2"/>
  <c r="K390" i="2"/>
  <c r="K405" i="2"/>
  <c r="K404" i="2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M131" i="1"/>
  <c r="L131" i="1"/>
  <c r="I131" i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J132" i="1" l="1"/>
  <c r="J131" i="1"/>
  <c r="J126" i="1"/>
  <c r="K132" i="1" l="1"/>
  <c r="K131" i="1"/>
  <c r="K126" i="1"/>
  <c r="I11" i="1" l="1"/>
  <c r="J11" i="1" s="1"/>
  <c r="K11" i="1" s="1"/>
  <c r="I10" i="1"/>
  <c r="J10" i="1" s="1"/>
  <c r="I9" i="1"/>
  <c r="J9" i="1" s="1"/>
  <c r="I66" i="5" l="1"/>
  <c r="J66" i="5" s="1"/>
  <c r="K66" i="5" s="1"/>
  <c r="M65" i="5"/>
  <c r="L65" i="5"/>
  <c r="I65" i="5"/>
  <c r="J65" i="5" l="1"/>
  <c r="M11" i="2"/>
  <c r="L11" i="2"/>
  <c r="I11" i="2"/>
  <c r="J11" i="2" s="1"/>
  <c r="K11" i="2" s="1"/>
  <c r="I10" i="2"/>
  <c r="J10" i="2" s="1"/>
  <c r="K10" i="2" s="1"/>
  <c r="K65" i="5" l="1"/>
  <c r="I424" i="2"/>
  <c r="J424" i="2" s="1"/>
  <c r="K424" i="2" s="1"/>
  <c r="I423" i="2"/>
  <c r="J423" i="2" s="1"/>
  <c r="K423" i="2" s="1"/>
  <c r="I221" i="2"/>
  <c r="I220" i="2"/>
  <c r="J220" i="2" s="1"/>
  <c r="K220" i="2" s="1"/>
  <c r="J221" i="2" l="1"/>
  <c r="K221" i="2" l="1"/>
  <c r="K24" i="4"/>
  <c r="I11" i="5" l="1"/>
  <c r="J11" i="5" s="1"/>
  <c r="K11" i="5" s="1"/>
  <c r="I10" i="5"/>
  <c r="J10" i="5" s="1"/>
  <c r="K10" i="5" s="1"/>
  <c r="I9" i="4" l="1"/>
  <c r="J9" i="4" s="1"/>
  <c r="K9" i="4" s="1"/>
  <c r="I20" i="3" l="1"/>
  <c r="J20" i="3" s="1"/>
  <c r="K20" i="3" s="1"/>
  <c r="I19" i="3"/>
  <c r="J19" i="3" s="1"/>
  <c r="K19" i="3" s="1"/>
  <c r="M18" i="3"/>
  <c r="L18" i="3"/>
  <c r="I18" i="3"/>
  <c r="M17" i="3"/>
  <c r="L17" i="3"/>
  <c r="K17" i="3"/>
  <c r="I17" i="3"/>
  <c r="I12" i="3"/>
  <c r="J12" i="3" s="1"/>
  <c r="K12" i="3" s="1"/>
  <c r="J17" i="3" l="1"/>
  <c r="J22" i="3" s="1"/>
  <c r="I22" i="3"/>
  <c r="J18" i="3"/>
  <c r="K18" i="3" s="1"/>
  <c r="I48" i="5"/>
  <c r="J48" i="5" s="1"/>
  <c r="K48" i="5" s="1"/>
  <c r="I47" i="5"/>
  <c r="J47" i="5" s="1"/>
  <c r="K47" i="5" s="1"/>
  <c r="I46" i="5"/>
  <c r="J46" i="5" s="1"/>
  <c r="K46" i="5" s="1"/>
  <c r="I27" i="4"/>
  <c r="J27" i="4" s="1"/>
  <c r="K27" i="4" s="1"/>
  <c r="I9" i="2" l="1"/>
  <c r="J9" i="2" s="1"/>
  <c r="K9" i="2" s="1"/>
  <c r="I219" i="2" l="1"/>
  <c r="J219" i="2" s="1"/>
  <c r="K219" i="2" s="1"/>
  <c r="I218" i="2"/>
  <c r="J218" i="2" s="1"/>
  <c r="K218" i="2" s="1"/>
  <c r="I217" i="2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92" i="1"/>
  <c r="J92" i="1" s="1"/>
  <c r="K92" i="1" s="1"/>
  <c r="L92" i="1"/>
  <c r="M92" i="1"/>
  <c r="I93" i="1"/>
  <c r="J93" i="1" s="1"/>
  <c r="K93" i="1" s="1"/>
  <c r="L93" i="1"/>
  <c r="M93" i="1"/>
  <c r="I94" i="1"/>
  <c r="J94" i="1" s="1"/>
  <c r="K94" i="1" s="1"/>
  <c r="L94" i="1"/>
  <c r="M94" i="1"/>
  <c r="I95" i="1"/>
  <c r="J95" i="1" s="1"/>
  <c r="K95" i="1" s="1"/>
  <c r="L95" i="1"/>
  <c r="M95" i="1"/>
  <c r="I96" i="1"/>
  <c r="J96" i="1" s="1"/>
  <c r="K96" i="1" s="1"/>
  <c r="L96" i="1"/>
  <c r="M96" i="1"/>
  <c r="I97" i="1"/>
  <c r="J97" i="1" s="1"/>
  <c r="K97" i="1" s="1"/>
  <c r="L97" i="1"/>
  <c r="M97" i="1"/>
  <c r="I98" i="1"/>
  <c r="J98" i="1" s="1"/>
  <c r="K98" i="1" s="1"/>
  <c r="L98" i="1"/>
  <c r="M98" i="1"/>
  <c r="I99" i="1"/>
  <c r="J99" i="1" s="1"/>
  <c r="K99" i="1" s="1"/>
  <c r="L99" i="1"/>
  <c r="M99" i="1"/>
  <c r="I100" i="1"/>
  <c r="J100" i="1" s="1"/>
  <c r="K100" i="1" s="1"/>
  <c r="L100" i="1"/>
  <c r="M100" i="1"/>
  <c r="I101" i="1"/>
  <c r="J101" i="1" s="1"/>
  <c r="K101" i="1" s="1"/>
  <c r="L101" i="1"/>
  <c r="M101" i="1"/>
  <c r="J217" i="2" l="1"/>
  <c r="K217" i="2" l="1"/>
  <c r="M10" i="1" l="1"/>
  <c r="L10" i="1"/>
  <c r="K10" i="1"/>
  <c r="M9" i="1"/>
  <c r="L9" i="1"/>
  <c r="K9" i="1"/>
  <c r="L44" i="1" l="1"/>
  <c r="M44" i="1"/>
  <c r="I26" i="4"/>
  <c r="J26" i="4" s="1"/>
  <c r="K26" i="4" s="1"/>
  <c r="I9" i="5" l="1"/>
  <c r="J9" i="5" s="1"/>
  <c r="K9" i="5" s="1"/>
  <c r="I8" i="5"/>
  <c r="I212" i="2"/>
  <c r="J212" i="2" s="1"/>
  <c r="K212" i="2" s="1"/>
  <c r="I211" i="2"/>
  <c r="J211" i="2" s="1"/>
  <c r="K211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I101" i="2"/>
  <c r="J101" i="2" s="1"/>
  <c r="K101" i="2" s="1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J102" i="2" l="1"/>
  <c r="I519" i="2"/>
  <c r="J113" i="1"/>
  <c r="I579" i="1"/>
  <c r="K86" i="4"/>
  <c r="K102" i="2" l="1"/>
  <c r="J519" i="2"/>
  <c r="K113" i="1"/>
  <c r="J579" i="1"/>
  <c r="K44" i="1"/>
  <c r="I45" i="2" l="1"/>
  <c r="J45" i="2" s="1"/>
  <c r="K45" i="2" s="1"/>
  <c r="K519" i="2" l="1"/>
  <c r="K579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61" i="5" l="1"/>
  <c r="L57" i="5"/>
  <c r="L60" i="5"/>
  <c r="L56" i="5"/>
  <c r="L63" i="5"/>
  <c r="L55" i="5"/>
  <c r="L58" i="5"/>
  <c r="L78" i="5"/>
  <c r="L80" i="5"/>
  <c r="L70" i="5"/>
  <c r="L69" i="5"/>
  <c r="L68" i="5"/>
  <c r="L67" i="5"/>
  <c r="L59" i="4"/>
  <c r="L52" i="4"/>
  <c r="L49" i="4"/>
  <c r="L58" i="4"/>
  <c r="L51" i="4"/>
  <c r="L54" i="4"/>
  <c r="L45" i="4"/>
  <c r="L57" i="4"/>
  <c r="L47" i="4"/>
  <c r="L44" i="4"/>
  <c r="L56" i="4"/>
  <c r="L40" i="4"/>
  <c r="L76" i="2"/>
  <c r="L67" i="2"/>
  <c r="L70" i="2"/>
  <c r="L63" i="2"/>
  <c r="L66" i="2"/>
  <c r="L72" i="2"/>
  <c r="L65" i="2"/>
  <c r="L71" i="2"/>
  <c r="L77" i="2"/>
  <c r="L165" i="2"/>
  <c r="L143" i="2"/>
  <c r="L183" i="2"/>
  <c r="L175" i="2"/>
  <c r="L190" i="2"/>
  <c r="L164" i="2"/>
  <c r="L194" i="2"/>
  <c r="L152" i="2"/>
  <c r="L139" i="2"/>
  <c r="L193" i="2"/>
  <c r="L327" i="2"/>
  <c r="L271" i="2"/>
  <c r="L302" i="2"/>
  <c r="L258" i="2"/>
  <c r="L86" i="5"/>
  <c r="L87" i="5"/>
  <c r="L73" i="5"/>
  <c r="L79" i="5"/>
  <c r="L76" i="5"/>
  <c r="L26" i="5"/>
  <c r="L31" i="5"/>
  <c r="L32" i="4"/>
  <c r="L33" i="4"/>
  <c r="L34" i="4"/>
  <c r="L82" i="4"/>
  <c r="L41" i="4"/>
  <c r="L76" i="4"/>
  <c r="L12" i="4"/>
  <c r="L13" i="4"/>
  <c r="L22" i="4"/>
  <c r="L18" i="4"/>
  <c r="L192" i="2"/>
  <c r="L179" i="2"/>
  <c r="L158" i="2"/>
  <c r="L147" i="2"/>
  <c r="L199" i="2"/>
  <c r="L195" i="2"/>
  <c r="L185" i="2"/>
  <c r="L182" i="2"/>
  <c r="L172" i="2"/>
  <c r="L168" i="2"/>
  <c r="L161" i="2"/>
  <c r="L188" i="2"/>
  <c r="L150" i="2"/>
  <c r="L135" i="2"/>
  <c r="L151" i="2"/>
  <c r="L157" i="2"/>
  <c r="L146" i="2"/>
  <c r="L196" i="2"/>
  <c r="L169" i="2"/>
  <c r="L140" i="2"/>
  <c r="L198" i="2"/>
  <c r="L178" i="2"/>
  <c r="L171" i="2"/>
  <c r="L167" i="2"/>
  <c r="L153" i="2"/>
  <c r="L142" i="2"/>
  <c r="L176" i="2"/>
  <c r="L184" i="2"/>
  <c r="L181" i="2"/>
  <c r="L149" i="2"/>
  <c r="L138" i="2"/>
  <c r="L187" i="2"/>
  <c r="L160" i="2"/>
  <c r="L156" i="2"/>
  <c r="L145" i="2"/>
  <c r="L173" i="2"/>
  <c r="L201" i="2"/>
  <c r="L197" i="2"/>
  <c r="L174" i="2"/>
  <c r="L170" i="2"/>
  <c r="L163" i="2"/>
  <c r="L141" i="2"/>
  <c r="L189" i="2"/>
  <c r="L177" i="2"/>
  <c r="L166" i="2"/>
  <c r="L137" i="2"/>
  <c r="L186" i="2"/>
  <c r="L162" i="2"/>
  <c r="L180" i="2"/>
  <c r="L159" i="2"/>
  <c r="L155" i="2"/>
  <c r="L144" i="2"/>
  <c r="L200" i="2"/>
  <c r="L136" i="2"/>
  <c r="L294" i="2"/>
  <c r="L261" i="2"/>
  <c r="L257" i="2"/>
  <c r="L240" i="2"/>
  <c r="L288" i="2"/>
  <c r="L323" i="2"/>
  <c r="L293" i="2"/>
  <c r="L315" i="2"/>
  <c r="L284" i="2"/>
  <c r="L260" i="2"/>
  <c r="L298" i="2"/>
  <c r="L275" i="2"/>
  <c r="L238" i="2"/>
  <c r="L326" i="2"/>
  <c r="L280" i="2"/>
  <c r="L250" i="2"/>
  <c r="L321" i="2"/>
  <c r="L331" i="2"/>
  <c r="L313" i="2"/>
  <c r="L251" i="2"/>
  <c r="L242" i="2"/>
  <c r="L325" i="2"/>
  <c r="L232" i="2"/>
  <c r="L361" i="2"/>
  <c r="L30" i="2"/>
  <c r="L29" i="2"/>
  <c r="L32" i="2"/>
  <c r="L28" i="2"/>
  <c r="L31" i="2"/>
  <c r="L24" i="2"/>
  <c r="L34" i="2"/>
  <c r="L35" i="2"/>
  <c r="L36" i="2"/>
  <c r="L84" i="5"/>
  <c r="L77" i="5"/>
  <c r="L83" i="5"/>
  <c r="L72" i="5"/>
  <c r="L82" i="5"/>
  <c r="L74" i="5"/>
  <c r="L75" i="5"/>
  <c r="L71" i="5"/>
  <c r="L81" i="5"/>
  <c r="L85" i="5"/>
  <c r="L81" i="4"/>
  <c r="L84" i="4"/>
  <c r="L83" i="4"/>
  <c r="L61" i="4"/>
  <c r="L70" i="4"/>
  <c r="L68" i="4"/>
  <c r="L324" i="2"/>
  <c r="L304" i="2"/>
  <c r="L291" i="2"/>
  <c r="L278" i="2"/>
  <c r="L246" i="2"/>
  <c r="L239" i="2"/>
  <c r="L317" i="2"/>
  <c r="L310" i="2"/>
  <c r="L297" i="2"/>
  <c r="L281" i="2"/>
  <c r="L256" i="2"/>
  <c r="L249" i="2"/>
  <c r="L241" i="2"/>
  <c r="L243" i="2"/>
  <c r="L330" i="2"/>
  <c r="L307" i="2"/>
  <c r="L300" i="2"/>
  <c r="L287" i="2"/>
  <c r="L262" i="2"/>
  <c r="L259" i="2"/>
  <c r="L252" i="2"/>
  <c r="L235" i="2"/>
  <c r="L286" i="2"/>
  <c r="L236" i="2"/>
  <c r="L320" i="2"/>
  <c r="L303" i="2"/>
  <c r="L290" i="2"/>
  <c r="L277" i="2"/>
  <c r="L274" i="2"/>
  <c r="L268" i="2"/>
  <c r="L265" i="2"/>
  <c r="L245" i="2"/>
  <c r="L316" i="2"/>
  <c r="L255" i="2"/>
  <c r="L263" i="2"/>
  <c r="L329" i="2"/>
  <c r="L309" i="2"/>
  <c r="L306" i="2"/>
  <c r="L296" i="2"/>
  <c r="L248" i="2"/>
  <c r="L314" i="2"/>
  <c r="L319" i="2"/>
  <c r="L312" i="2"/>
  <c r="L299" i="2"/>
  <c r="L289" i="2"/>
  <c r="L283" i="2"/>
  <c r="L234" i="2"/>
  <c r="L285" i="2"/>
  <c r="L272" i="2"/>
  <c r="L332" i="2"/>
  <c r="L322" i="2"/>
  <c r="L276" i="2"/>
  <c r="L273" i="2"/>
  <c r="L270" i="2"/>
  <c r="L267" i="2"/>
  <c r="L264" i="2"/>
  <c r="L254" i="2"/>
  <c r="L244" i="2"/>
  <c r="L311" i="2"/>
  <c r="L269" i="2"/>
  <c r="L295" i="2"/>
  <c r="L292" i="2"/>
  <c r="L237" i="2"/>
  <c r="L301" i="2"/>
  <c r="L266" i="2"/>
  <c r="L328" i="2"/>
  <c r="L318" i="2"/>
  <c r="L308" i="2"/>
  <c r="L305" i="2"/>
  <c r="L282" i="2"/>
  <c r="L279" i="2"/>
  <c r="L247" i="2"/>
  <c r="L233" i="2"/>
  <c r="L253" i="2"/>
  <c r="L496" i="2"/>
  <c r="L491" i="2"/>
  <c r="L500" i="2"/>
  <c r="L481" i="2"/>
  <c r="L501" i="2"/>
  <c r="L499" i="2"/>
  <c r="L488" i="2"/>
  <c r="L494" i="2"/>
  <c r="L497" i="2"/>
  <c r="L358" i="2"/>
  <c r="L20" i="2"/>
  <c r="L38" i="2"/>
  <c r="L37" i="2"/>
  <c r="L40" i="2"/>
  <c r="L33" i="2"/>
  <c r="L23" i="2"/>
  <c r="L22" i="2"/>
  <c r="L62" i="4"/>
  <c r="L42" i="4"/>
  <c r="L39" i="4"/>
  <c r="L38" i="4"/>
  <c r="L60" i="4"/>
  <c r="L37" i="4"/>
  <c r="L43" i="4"/>
  <c r="L71" i="4"/>
  <c r="L74" i="4"/>
  <c r="L67" i="4"/>
  <c r="L78" i="4"/>
  <c r="L73" i="4"/>
  <c r="L72" i="4"/>
  <c r="L66" i="4"/>
  <c r="L69" i="4"/>
  <c r="L515" i="2"/>
  <c r="L498" i="2"/>
  <c r="L492" i="2"/>
  <c r="L485" i="2"/>
  <c r="L478" i="2"/>
  <c r="L511" i="2"/>
  <c r="L504" i="2"/>
  <c r="L489" i="2"/>
  <c r="L507" i="2"/>
  <c r="L508" i="2"/>
  <c r="L514" i="2"/>
  <c r="L484" i="2"/>
  <c r="L517" i="2"/>
  <c r="L510" i="2"/>
  <c r="L506" i="2"/>
  <c r="L503" i="2"/>
  <c r="L487" i="2"/>
  <c r="L480" i="2"/>
  <c r="L513" i="2"/>
  <c r="L490" i="2"/>
  <c r="L483" i="2"/>
  <c r="L482" i="2"/>
  <c r="L509" i="2"/>
  <c r="L516" i="2"/>
  <c r="L502" i="2"/>
  <c r="L493" i="2"/>
  <c r="L512" i="2"/>
  <c r="L505" i="2"/>
  <c r="L486" i="2"/>
  <c r="L351" i="2"/>
  <c r="L108" i="2"/>
  <c r="L132" i="2"/>
  <c r="L125" i="2"/>
  <c r="L207" i="2"/>
  <c r="L131" i="2"/>
  <c r="L119" i="2"/>
  <c r="L128" i="2"/>
  <c r="L38" i="5"/>
  <c r="L22" i="5"/>
  <c r="L79" i="4"/>
  <c r="L63" i="4"/>
  <c r="L77" i="4"/>
  <c r="L30" i="4"/>
  <c r="L75" i="4"/>
  <c r="L31" i="4"/>
  <c r="L65" i="4"/>
  <c r="L80" i="4"/>
  <c r="L64" i="4"/>
  <c r="L17" i="4"/>
  <c r="L16" i="4"/>
  <c r="L11" i="4"/>
  <c r="L346" i="2"/>
  <c r="L380" i="2"/>
  <c r="L338" i="2"/>
  <c r="L371" i="2"/>
  <c r="L357" i="2"/>
  <c r="L386" i="2"/>
  <c r="L231" i="2"/>
  <c r="L340" i="2"/>
  <c r="L350" i="2"/>
  <c r="L342" i="2"/>
  <c r="L360" i="2"/>
  <c r="L384" i="2"/>
  <c r="L334" i="2"/>
  <c r="L375" i="2"/>
  <c r="L353" i="2"/>
  <c r="L388" i="2"/>
  <c r="L203" i="2"/>
  <c r="L124" i="2"/>
  <c r="L202" i="2"/>
  <c r="L127" i="2"/>
  <c r="L206" i="2"/>
  <c r="L133" i="2"/>
  <c r="L130" i="2"/>
  <c r="L126" i="2"/>
  <c r="L121" i="2"/>
  <c r="L59" i="2"/>
  <c r="L84" i="2"/>
  <c r="L60" i="2"/>
  <c r="L39" i="2"/>
  <c r="L373" i="2"/>
  <c r="L344" i="2"/>
  <c r="L337" i="2"/>
  <c r="L230" i="2"/>
  <c r="L226" i="2"/>
  <c r="L222" i="2"/>
  <c r="L359" i="2"/>
  <c r="L381" i="2"/>
  <c r="L369" i="2"/>
  <c r="L365" i="2"/>
  <c r="L333" i="2"/>
  <c r="L387" i="2"/>
  <c r="L376" i="2"/>
  <c r="L354" i="2"/>
  <c r="L347" i="2"/>
  <c r="L374" i="2"/>
  <c r="L372" i="2"/>
  <c r="L343" i="2"/>
  <c r="L336" i="2"/>
  <c r="L229" i="2"/>
  <c r="L225" i="2"/>
  <c r="L385" i="2"/>
  <c r="L352" i="2"/>
  <c r="L227" i="2"/>
  <c r="L383" i="2"/>
  <c r="L368" i="2"/>
  <c r="L364" i="2"/>
  <c r="L345" i="2"/>
  <c r="L379" i="2"/>
  <c r="L339" i="2"/>
  <c r="L223" i="2"/>
  <c r="L362" i="2"/>
  <c r="L335" i="2"/>
  <c r="L228" i="2"/>
  <c r="L224" i="2"/>
  <c r="L370" i="2"/>
  <c r="L382" i="2"/>
  <c r="L367" i="2"/>
  <c r="L363" i="2"/>
  <c r="L366" i="2"/>
  <c r="L378" i="2"/>
  <c r="L356" i="2"/>
  <c r="L349" i="2"/>
  <c r="L377" i="2"/>
  <c r="L355" i="2"/>
  <c r="L348" i="2"/>
  <c r="L341" i="2"/>
  <c r="L20" i="4"/>
  <c r="L19" i="4"/>
  <c r="L41" i="2"/>
  <c r="L29" i="4"/>
  <c r="L210" i="2"/>
  <c r="L120" i="2"/>
  <c r="L116" i="2"/>
  <c r="L112" i="2"/>
  <c r="L129" i="2"/>
  <c r="L123" i="2"/>
  <c r="L209" i="2"/>
  <c r="L117" i="2"/>
  <c r="L115" i="2"/>
  <c r="L111" i="2"/>
  <c r="L205" i="2"/>
  <c r="L122" i="2"/>
  <c r="L208" i="2"/>
  <c r="L134" i="2"/>
  <c r="L118" i="2"/>
  <c r="L114" i="2"/>
  <c r="L110" i="2"/>
  <c r="L109" i="2"/>
  <c r="L204" i="2"/>
  <c r="L113" i="2"/>
  <c r="L21" i="4"/>
  <c r="L431" i="2"/>
  <c r="L416" i="2"/>
  <c r="L52" i="2"/>
  <c r="L58" i="2"/>
  <c r="L80" i="2"/>
  <c r="L83" i="2"/>
  <c r="L56" i="2"/>
  <c r="L62" i="2"/>
  <c r="L51" i="2"/>
  <c r="L54" i="2"/>
  <c r="L82" i="2"/>
  <c r="L55" i="2"/>
  <c r="L61" i="2"/>
  <c r="L81" i="2"/>
  <c r="L454" i="2"/>
  <c r="L456" i="2"/>
  <c r="L448" i="2"/>
  <c r="L474" i="2"/>
  <c r="L410" i="2"/>
  <c r="L409" i="2"/>
  <c r="L413" i="2"/>
  <c r="L411" i="2"/>
  <c r="L16" i="5"/>
  <c r="L39" i="5"/>
  <c r="L15" i="5"/>
  <c r="L28" i="4"/>
  <c r="L460" i="2"/>
  <c r="L446" i="2"/>
  <c r="L435" i="2"/>
  <c r="L429" i="2"/>
  <c r="L464" i="2"/>
  <c r="L445" i="2"/>
  <c r="L434" i="2"/>
  <c r="L452" i="2"/>
  <c r="L471" i="2"/>
  <c r="L472" i="2"/>
  <c r="L467" i="2"/>
  <c r="L475" i="2"/>
  <c r="L426" i="2"/>
  <c r="L390" i="2"/>
  <c r="L422" i="2"/>
  <c r="L405" i="2"/>
  <c r="L403" i="2"/>
  <c r="L414" i="2"/>
  <c r="L421" i="2"/>
  <c r="L408" i="2"/>
  <c r="L10" i="4"/>
  <c r="L449" i="2"/>
  <c r="L439" i="2"/>
  <c r="L468" i="2"/>
  <c r="L465" i="2"/>
  <c r="L462" i="2"/>
  <c r="L432" i="2"/>
  <c r="L458" i="2"/>
  <c r="L442" i="2"/>
  <c r="L428" i="2"/>
  <c r="L455" i="2"/>
  <c r="L438" i="2"/>
  <c r="L425" i="2"/>
  <c r="L476" i="2"/>
  <c r="L473" i="2"/>
  <c r="L461" i="2"/>
  <c r="L463" i="2"/>
  <c r="L470" i="2"/>
  <c r="L441" i="2"/>
  <c r="L457" i="2"/>
  <c r="L451" i="2"/>
  <c r="L437" i="2"/>
  <c r="L453" i="2"/>
  <c r="L447" i="2"/>
  <c r="L444" i="2"/>
  <c r="L433" i="2"/>
  <c r="L430" i="2"/>
  <c r="L427" i="2"/>
  <c r="L469" i="2"/>
  <c r="L466" i="2"/>
  <c r="L450" i="2"/>
  <c r="L440" i="2"/>
  <c r="L436" i="2"/>
  <c r="L477" i="2"/>
  <c r="L459" i="2"/>
  <c r="L443" i="2"/>
  <c r="L412" i="2"/>
  <c r="L396" i="2"/>
  <c r="L389" i="2"/>
  <c r="L397" i="2"/>
  <c r="L415" i="2"/>
  <c r="L406" i="2"/>
  <c r="L392" i="2"/>
  <c r="L418" i="2"/>
  <c r="L399" i="2"/>
  <c r="L404" i="2"/>
  <c r="L402" i="2"/>
  <c r="L395" i="2"/>
  <c r="L417" i="2"/>
  <c r="L398" i="2"/>
  <c r="L391" i="2"/>
  <c r="L407" i="2"/>
  <c r="L420" i="2"/>
  <c r="L401" i="2"/>
  <c r="L394" i="2"/>
  <c r="L419" i="2"/>
  <c r="L400" i="2"/>
  <c r="L393" i="2"/>
  <c r="L66" i="5"/>
  <c r="L46" i="5"/>
  <c r="L48" i="5"/>
  <c r="L47" i="5"/>
  <c r="M66" i="5"/>
  <c r="M46" i="5"/>
  <c r="M48" i="5"/>
  <c r="M47" i="5"/>
  <c r="L10" i="2"/>
  <c r="L220" i="2"/>
  <c r="L423" i="2"/>
  <c r="L424" i="2"/>
  <c r="L221" i="2"/>
  <c r="L10" i="5"/>
  <c r="L11" i="5"/>
  <c r="M10" i="5"/>
  <c r="M11" i="5"/>
  <c r="L9" i="4"/>
  <c r="M9" i="4"/>
  <c r="L86" i="4"/>
  <c r="M86" i="4"/>
  <c r="L27" i="4"/>
  <c r="M27" i="4"/>
  <c r="L12" i="3"/>
  <c r="L20" i="3"/>
  <c r="L19" i="3"/>
  <c r="M12" i="3"/>
  <c r="M20" i="3"/>
  <c r="M19" i="3"/>
  <c r="L9" i="2"/>
  <c r="L214" i="2"/>
  <c r="L218" i="2"/>
  <c r="L213" i="2"/>
  <c r="L217" i="2"/>
  <c r="L219" i="2"/>
  <c r="L216" i="2"/>
  <c r="L215" i="2"/>
  <c r="L26" i="4"/>
  <c r="M26" i="4"/>
  <c r="L9" i="5"/>
  <c r="M9" i="5"/>
  <c r="L212" i="2"/>
  <c r="L105" i="2"/>
  <c r="L96" i="2"/>
  <c r="L85" i="2"/>
  <c r="L47" i="2"/>
  <c r="L99" i="2"/>
  <c r="L92" i="2"/>
  <c r="L87" i="2"/>
  <c r="L211" i="2"/>
  <c r="L104" i="2"/>
  <c r="L89" i="2"/>
  <c r="L50" i="2"/>
  <c r="L106" i="2"/>
  <c r="L101" i="2"/>
  <c r="L95" i="2"/>
  <c r="L91" i="2"/>
  <c r="L86" i="2"/>
  <c r="L46" i="2"/>
  <c r="L98" i="2"/>
  <c r="L102" i="2"/>
  <c r="L107" i="2"/>
  <c r="L103" i="2"/>
  <c r="L49" i="2"/>
  <c r="L48" i="2"/>
  <c r="L100" i="2"/>
  <c r="L94" i="2"/>
  <c r="L90" i="2"/>
  <c r="L97" i="2"/>
  <c r="L88" i="2"/>
  <c r="L93" i="2"/>
  <c r="L519" i="2"/>
  <c r="L24" i="4"/>
  <c r="M24" i="4"/>
  <c r="L45" i="2"/>
  <c r="L11" i="3"/>
  <c r="M11" i="3"/>
  <c r="L8" i="5"/>
  <c r="L44" i="5"/>
  <c r="L89" i="5"/>
  <c r="M8" i="5"/>
  <c r="M89" i="5"/>
  <c r="M44" i="5"/>
  <c r="L8" i="4"/>
  <c r="M8" i="4"/>
  <c r="L43" i="2"/>
  <c r="L8" i="2"/>
  <c r="K43" i="2" l="1"/>
  <c r="L579" i="1"/>
  <c r="M579" i="1" l="1"/>
  <c r="I11" i="3"/>
  <c r="J11" i="3" s="1"/>
  <c r="K11" i="3" l="1"/>
  <c r="M10" i="2" l="1"/>
  <c r="M220" i="2"/>
  <c r="M424" i="2"/>
  <c r="M423" i="2"/>
  <c r="M221" i="2"/>
  <c r="M9" i="2"/>
  <c r="M214" i="2"/>
  <c r="M218" i="2"/>
  <c r="M213" i="2"/>
  <c r="M217" i="2"/>
  <c r="M216" i="2"/>
  <c r="M215" i="2"/>
  <c r="M219" i="2"/>
  <c r="M212" i="2"/>
  <c r="M105" i="2"/>
  <c r="M96" i="2"/>
  <c r="M85" i="2"/>
  <c r="M47" i="2"/>
  <c r="M102" i="2"/>
  <c r="M88" i="2"/>
  <c r="M99" i="2"/>
  <c r="M92" i="2"/>
  <c r="M87" i="2"/>
  <c r="M211" i="2"/>
  <c r="M104" i="2"/>
  <c r="M89" i="2"/>
  <c r="M50" i="2"/>
  <c r="M101" i="2"/>
  <c r="M95" i="2"/>
  <c r="M91" i="2"/>
  <c r="M86" i="2"/>
  <c r="M46" i="2"/>
  <c r="M106" i="2"/>
  <c r="M48" i="2"/>
  <c r="M98" i="2"/>
  <c r="M107" i="2"/>
  <c r="M103" i="2"/>
  <c r="M49" i="2"/>
  <c r="M100" i="2"/>
  <c r="M94" i="2"/>
  <c r="M90" i="2"/>
  <c r="M97" i="2"/>
  <c r="M93" i="2"/>
  <c r="M519" i="2"/>
  <c r="M45" i="2"/>
  <c r="M43" i="2"/>
  <c r="M8" i="2"/>
  <c r="I8" i="3" l="1"/>
  <c r="I9" i="3" l="1"/>
  <c r="I14" i="3" s="1"/>
  <c r="K89" i="5" l="1"/>
  <c r="J8" i="5"/>
  <c r="K8" i="5" s="1"/>
  <c r="J9" i="3"/>
  <c r="J8" i="3"/>
  <c r="K8" i="3" s="1"/>
  <c r="J14" i="3" l="1"/>
  <c r="K9" i="3"/>
  <c r="L22" i="3"/>
  <c r="M22" i="3"/>
  <c r="L14" i="3"/>
  <c r="M14" i="3"/>
  <c r="K44" i="5" l="1"/>
  <c r="I8" i="2" l="1"/>
  <c r="J8" i="2" s="1"/>
  <c r="K8" i="2" s="1"/>
  <c r="K22" i="3" l="1"/>
  <c r="K14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<sst xmlns="http://schemas.openxmlformats.org/spreadsheetml/2006/main" count="2565" uniqueCount="591">
  <si>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</si>
  <si>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</si>
  <si>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</si>
  <si>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</si>
  <si>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</si>
  <si>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</si>
  <si>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</si>
  <si>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</si>
  <si>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</si>
  <si>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</si>
  <si>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</si>
  <si>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</si>
  <si>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</si>
  <si>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</si>
  <si>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</si>
  <si>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</si>
  <si>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</si>
  <si>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</si>
  <si>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</si>
  <si>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</si>
  <si>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</si>
  <si>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</si>
  <si>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</si>
  <si>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</si>
  <si>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</si>
  <si>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</si>
  <si>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</si>
  <si>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</si>
  <si>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</si>
  <si>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</si>
  <si>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</si>
  <si>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</si>
  <si>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</si>
  <si>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</si>
  <si>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</si>
  <si>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</si>
  <si>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</si>
  <si>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</si>
  <si>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FY2025 GENERAL FUND (DETAIL)</t>
  </si>
  <si>
    <t>FY2025 SCHOOL NUTRITION (DETAIL)</t>
  </si>
  <si>
    <t>FY2025 CAPITAL PROJECTS (DETAIL)</t>
  </si>
  <si>
    <t>FY2025 DEBT SERVICE (DETAIL)</t>
  </si>
  <si>
    <t>FY2025 SPECIAL REVENUE (DETAIL)</t>
  </si>
  <si>
    <t>451000</t>
  </si>
  <si>
    <t>ISSUANCE OF BONDS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</si>
  <si>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</si>
  <si>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</si>
  <si>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</si>
  <si>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</si>
  <si>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</si>
  <si>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</si>
  <si>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</si>
  <si>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</si>
  <si>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</si>
  <si>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</si>
  <si>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</si>
  <si>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</si>
  <si>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</si>
  <si>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</si>
  <si>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</si>
  <si>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</si>
  <si>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</si>
  <si>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</si>
  <si>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</si>
  <si>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</si>
  <si>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</si>
  <si>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</si>
  <si>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</si>
  <si>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</si>
  <si>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</si>
  <si>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419951</t>
  </si>
  <si>
    <t>10% - 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</si>
  <si>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</si>
  <si>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</si>
  <si>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</si>
  <si>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</si>
  <si>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</si>
  <si>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</si>
  <si>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</si>
  <si>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</si>
  <si>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</si>
  <si>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</si>
  <si>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</si>
  <si>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</si>
  <si>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</si>
  <si>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</si>
  <si>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</si>
  <si>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</si>
  <si>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</si>
  <si>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</si>
  <si>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</si>
  <si>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</si>
  <si>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</si>
  <si>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</si>
  <si>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</si>
  <si>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</si>
  <si>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443000</t>
  </si>
  <si>
    <t>CAT GRANTS - DIRECT FED GOVT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</si>
  <si>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</si>
  <si>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</si>
  <si>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</si>
  <si>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</si>
  <si>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</si>
  <si>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</si>
  <si>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</si>
  <si>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</si>
  <si>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</si>
  <si>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</si>
  <si>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</si>
  <si>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</si>
  <si>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</si>
  <si>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</si>
  <si>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</si>
  <si>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</si>
  <si>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</si>
  <si>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</si>
  <si>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</si>
  <si>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</si>
  <si>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</si>
  <si>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</si>
  <si>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</si>
  <si>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</si>
  <si>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</si>
  <si>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</si>
  <si>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</si>
  <si>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</si>
  <si>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</si>
  <si>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</si>
  <si>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</si>
  <si>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</si>
  <si>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</si>
  <si>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516300</t>
  </si>
  <si>
    <t>SCH NURSE/SPEC EDUC NURSE LPN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</si>
  <si>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</si>
  <si>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</si>
  <si>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</si>
  <si>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</si>
  <si>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</si>
  <si>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</si>
  <si>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</si>
  <si>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</si>
  <si>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</si>
  <si>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</si>
  <si>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</si>
  <si>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</si>
  <si>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</si>
  <si>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</si>
  <si>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</si>
  <si>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</si>
  <si>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</si>
  <si>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</si>
  <si>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</si>
  <si>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</si>
  <si>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</si>
  <si>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</si>
  <si>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524000</t>
  </si>
  <si>
    <t>EMPLOYEES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</si>
  <si>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</si>
  <si>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</si>
  <si>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</si>
  <si>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</si>
  <si>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</si>
  <si>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</si>
  <si>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</si>
  <si>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</si>
  <si>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</si>
  <si>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</si>
  <si>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</si>
  <si>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</si>
  <si>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</si>
  <si>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</si>
  <si>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</si>
  <si>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</si>
  <si>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</si>
  <si>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</si>
  <si>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</si>
  <si>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</si>
  <si>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</si>
  <si>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</si>
  <si>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541000</t>
  </si>
  <si>
    <t>WATER-SEWER &amp; CLEANING SERVIC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</si>
  <si>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</si>
  <si>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</si>
  <si>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</si>
  <si>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</si>
  <si>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</si>
  <si>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</si>
  <si>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544400</t>
  </si>
  <si>
    <t>OTHER RENTALS</t>
  </si>
  <si>
    <t>553000</t>
  </si>
  <si>
    <t>COMMUNICATION</t>
  </si>
  <si>
    <t>553200</t>
  </si>
  <si>
    <t>COMMUNICATION-WEB SUBSCRPT/LIC</t>
  </si>
  <si>
    <t>556100</t>
  </si>
  <si>
    <t>TUITION TO OTHER GEORGIA LUAS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</si>
  <si>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</si>
  <si>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</si>
  <si>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</si>
  <si>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</si>
  <si>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</si>
  <si>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</si>
  <si>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</si>
  <si>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</si>
  <si>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</si>
  <si>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</si>
  <si>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</si>
  <si>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</si>
  <si>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</si>
  <si>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</si>
  <si>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</si>
  <si>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</si>
  <si>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</si>
  <si>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</si>
  <si>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</si>
  <si>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</si>
  <si>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</si>
  <si>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</si>
  <si>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</si>
  <si>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</si>
  <si>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</si>
  <si>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</si>
  <si>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</si>
  <si>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</si>
  <si>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</si>
  <si>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</si>
  <si>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</si>
  <si>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</si>
  <si>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</si>
  <si>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</si>
  <si>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</si>
  <si>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</si>
  <si>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</si>
  <si>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</si>
  <si>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</si>
  <si>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</si>
  <si>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</si>
  <si>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</si>
  <si>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</si>
  <si>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</si>
  <si>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</si>
  <si>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</si>
  <si>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</si>
  <si>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</si>
  <si>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</si>
  <si>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</si>
  <si>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</si>
  <si>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</si>
  <si>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</si>
  <si>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</si>
  <si>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</si>
  <si>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</si>
  <si>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</si>
  <si>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</si>
  <si>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</si>
  <si>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</si>
  <si>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</si>
  <si>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</si>
  <si>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</si>
  <si>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</si>
  <si>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</si>
  <si>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</si>
  <si>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551900</t>
  </si>
  <si>
    <t>STUD TRANSP PURCHASED-OTH SRCE</t>
  </si>
  <si>
    <t>552000</t>
  </si>
  <si>
    <t>INSURANCE (OTHR THAN EMPL BEN)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</si>
  <si>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</si>
  <si>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</si>
  <si>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</si>
  <si>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</si>
  <si>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</si>
  <si>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</si>
  <si>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</si>
  <si>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</si>
  <si>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</si>
  <si>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</si>
  <si>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</si>
  <si>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</si>
  <si>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</si>
  <si>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</si>
  <si>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</si>
  <si>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</si>
  <si>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</si>
  <si>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</si>
  <si>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</si>
  <si>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</si>
  <si>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</si>
  <si>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</si>
  <si>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</si>
  <si>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</si>
  <si>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</si>
  <si>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</si>
  <si>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</si>
  <si>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</si>
  <si>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514100</t>
  </si>
  <si>
    <t>SALARY OF SERETARIAL STAFF</t>
  </si>
  <si>
    <t>519999</t>
  </si>
  <si>
    <t>EMPLOYEE MASTER GENERIC SALARY</t>
  </si>
  <si>
    <t>527000</t>
  </si>
  <si>
    <t>ON BEHALF PAYMENTS</t>
  </si>
  <si>
    <t>530002</t>
  </si>
  <si>
    <t>OTHER COST-BOARD LEGAL FEES</t>
  </si>
  <si>
    <t>533200</t>
  </si>
  <si>
    <t>DRUG&amp;ALCOHOL TEST-FINGERPRINT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</si>
  <si>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</si>
  <si>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</si>
  <si>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</si>
  <si>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</si>
  <si>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</si>
  <si>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</si>
  <si>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</si>
  <si>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</si>
  <si>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</si>
  <si>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</si>
  <si>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</si>
  <si>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</si>
  <si>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</si>
  <si>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</si>
  <si>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</si>
  <si>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</si>
  <si>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</si>
  <si>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</si>
  <si>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</si>
  <si>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</si>
  <si>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</si>
  <si>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</si>
  <si>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</si>
  <si>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</si>
  <si>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</si>
  <si>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</si>
  <si>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>588000</t>
  </si>
  <si>
    <t>FEDERAL INDIRECT COST CHARGES</t>
  </si>
  <si>
    <t xml:space="preserve">   GENERAL ADMINISTRATION Total</t>
  </si>
  <si>
    <t xml:space="preserve">   SCHOOL ADMINISTRATION</t>
  </si>
  <si>
    <t>513100</t>
  </si>
  <si>
    <t>ASSISTANT PRINCIPAL</t>
  </si>
  <si>
    <t>514800</t>
  </si>
  <si>
    <t>ACCOUNTANT</t>
  </si>
  <si>
    <t>518600</t>
  </si>
  <si>
    <t>CUSTODIAL PERSONNEL</t>
  </si>
  <si>
    <t xml:space="preserve">   SCHOOL ADMINISTRATION Total</t>
  </si>
  <si>
    <t xml:space="preserve">   SUPPORT SERVICES - BUSINESS</t>
  </si>
  <si>
    <t>518100</t>
  </si>
  <si>
    <t>MAINT PERSONNEL-TRANS MECHANIC</t>
  </si>
  <si>
    <t>599000</t>
  </si>
  <si>
    <t>OTHER USES</t>
  </si>
  <si>
    <t>599015</t>
  </si>
  <si>
    <t>PCCARD DEFAULT EXP-M. JOHNSON</t>
  </si>
  <si>
    <t>599016</t>
  </si>
  <si>
    <t>PCCARD DEFAULT EXP-J. MCMAHAN</t>
  </si>
  <si>
    <t>599017</t>
  </si>
  <si>
    <t>PCCARD DEFAULT EXP-M. ORSON</t>
  </si>
  <si>
    <t>599019</t>
  </si>
  <si>
    <t>PCCARD DEFAULT EXP-M. ERWIN</t>
  </si>
  <si>
    <t>599021</t>
  </si>
  <si>
    <t>PCCARD DEFAULT EXP-J. MORLEY</t>
  </si>
  <si>
    <t>599024</t>
  </si>
  <si>
    <t>PCCARD DEFAULT EXP-S. JESTER</t>
  </si>
  <si>
    <t>599025</t>
  </si>
  <si>
    <t>PCCARD DEFAULT EXP-V. TURNER</t>
  </si>
  <si>
    <t>599028</t>
  </si>
  <si>
    <t>PCCARD DEFAULT EXP-W.MCGINNISS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</si>
  <si>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</si>
  <si>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</si>
  <si>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</si>
  <si>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</si>
  <si>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</si>
  <si>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</si>
  <si>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</si>
  <si>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</si>
  <si>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</si>
  <si>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</si>
  <si>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</si>
  <si>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</si>
  <si>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</si>
  <si>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</si>
  <si>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</si>
  <si>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</si>
  <si>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</si>
  <si>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</si>
  <si>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</si>
  <si>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</si>
  <si>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</si>
  <si>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</si>
  <si>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</si>
  <si>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</si>
  <si>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</si>
  <si>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</si>
  <si>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</si>
  <si>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</si>
  <si>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</si>
  <si>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</si>
  <si>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</si>
  <si>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</si>
  <si>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</si>
  <si>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</si>
  <si>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</si>
  <si>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</si>
  <si>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</si>
  <si>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</si>
  <si>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</si>
  <si>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</si>
  <si>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</si>
  <si>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</si>
  <si>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</si>
  <si>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</si>
  <si>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</si>
  <si>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</si>
  <si>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</si>
  <si>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</si>
  <si>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</si>
  <si>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</si>
  <si>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</si>
  <si>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</si>
  <si>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</si>
  <si>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</si>
  <si>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</si>
  <si>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</si>
  <si>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</si>
  <si>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</si>
  <si>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</si>
  <si>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</si>
  <si>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</si>
  <si>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SCHOOL SAFETY AND SECURITY</t>
  </si>
  <si>
    <t>518300</t>
  </si>
  <si>
    <t>SAFETY AND SECURITY PERSONNEL</t>
  </si>
  <si>
    <t xml:space="preserve">   SCHOOL SAFETY AND SECURITY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</si>
  <si>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</si>
  <si>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</si>
  <si>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</si>
  <si>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</si>
  <si>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</si>
  <si>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</si>
  <si>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</si>
  <si>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</si>
  <si>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</si>
  <si>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</si>
  <si>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</si>
  <si>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</si>
  <si>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</si>
  <si>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</si>
  <si>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</si>
  <si>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>530500</t>
  </si>
  <si>
    <t>ATHLETIC EVENT STAFF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</si>
  <si>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</si>
  <si>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</si>
  <si>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</si>
  <si>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</si>
  <si>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</si>
  <si>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</si>
  <si>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</si>
  <si>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</si>
  <si>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</si>
  <si>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</si>
  <si>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</si>
  <si>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</si>
  <si>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</si>
  <si>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</si>
  <si>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</si>
  <si>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</si>
  <si>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</si>
  <si>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</si>
  <si>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</si>
  <si>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</si>
  <si>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</si>
  <si>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</si>
  <si>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</si>
  <si>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</si>
  <si>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</si>
  <si>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</si>
  <si>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</si>
  <si>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436000</t>
  </si>
  <si>
    <t>CAPITAL OUTLAY GRANTS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</si>
  <si>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</si>
  <si>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</si>
  <si>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</si>
  <si>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</si>
  <si>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</si>
  <si>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</si>
  <si>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</si>
  <si>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</si>
  <si>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</si>
  <si>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</si>
  <si>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</si>
  <si>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</si>
  <si>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561099</t>
  </si>
  <si>
    <t>SURPLUS</t>
  </si>
  <si>
    <t>517800</t>
  </si>
  <si>
    <t>GRADUATION COACH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</si>
  <si>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</si>
  <si>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</si>
  <si>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</si>
  <si>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</si>
  <si>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</si>
  <si>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</si>
  <si>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</si>
  <si>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</si>
  <si>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</si>
  <si>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</si>
  <si>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</si>
  <si>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531000</t>
  </si>
  <si>
    <t>CONTRACTED SERVICE -ADMIN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</si>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</sst>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91"/>
  <sheetViews>
    <sheetView tabSelected="1" workbookViewId="0">
      <pane ySplit="7" topLeftCell="A8" activePane="bottomLeft" state="frozen"/>
      <selection activeCell="A2" sqref="A2:M2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45626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5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66" t="s">
        <v>46</v>
      </c>
      <c r="C8" s="51" t="s">
        <v>47</v>
      </c>
      <c r="D8" s="56">
        <v>919668398</v>
      </c>
      <c r="E8" s="56">
        <v>919668398</v>
      </c>
      <c r="F8" s="56">
        <v>291751998.29000002</v>
      </c>
      <c r="G8" s="56">
        <v>808603940.03999996</v>
      </c>
      <c r="H8" s="56">
        <v>0</v>
      </c>
      <c r="I8" s="56">
        <f t="shared" ref="I8" si="0">SUM(G8:H8)</f>
        <v>808603940.03999996</v>
      </c>
      <c r="J8" s="56">
        <f t="shared" ref="J8" si="1">E8-I8</f>
        <v>111064457.96000004</v>
      </c>
      <c r="K8" s="57">
        <f t="shared" ref="K8:K10" si="2">IF(E8=0,"NA",J8/E8)</f>
        <v>0.12076576535796116</v>
      </c>
      <c r="L8" s="57">
        <f t="shared" ref="L8:L10" si="3">IF(E8=0,"NA",(  ( F8 - (E8/$L$6)) / (E8/$L$6)))</f>
        <v>-0.68276391912076995</v>
      </c>
      <c r="M8" s="57">
        <f t="shared" ref="M8:M10" si="4">IF(E8=0,"NA",(  ( G8 - ($M$6*(E8/12))) / ($M$6*(E8/12))))</f>
        <v>1.1101621631408929</v>
      </c>
      <c r="R8" s="53"/>
      <c r="S8" s="53"/>
      <c r="T8" s="53"/>
      <c r="U8" s="53"/>
      <c r="V8" s="53"/>
    </row>
    <row r="9" spans="1:25" s="51" customFormat="1" x14ac:dyDescent="0.2">
      <c r="B9" s="66" t="s">
        <v>48</v>
      </c>
      <c r="C9" s="51" t="s">
        <v>49</v>
      </c>
      <c r="D9" s="56">
        <v>6500000</v>
      </c>
      <c r="E9" s="56">
        <v>6500000</v>
      </c>
      <c r="F9" s="56">
        <v>481035.8</v>
      </c>
      <c r="G9" s="56">
        <v>1315350.8</v>
      </c>
      <c r="H9" s="56">
        <v>0</v>
      </c>
      <c r="I9" s="56">
        <f t="shared" ref="I9:I11" si="5">SUM(G9:H9)</f>
        <v>1315350.8</v>
      </c>
      <c r="J9" s="56">
        <f t="shared" ref="J9:J11" si="6">E9-I9</f>
        <v>5184649.2</v>
      </c>
      <c r="K9" s="57">
        <f t="shared" si="2"/>
        <v>0.79763833846153853</v>
      </c>
      <c r="L9" s="57">
        <f t="shared" si="3"/>
        <v>-0.92599449230769237</v>
      </c>
      <c r="M9" s="57">
        <f t="shared" si="4"/>
        <v>-0.51433201230769221</v>
      </c>
      <c r="R9" s="53"/>
      <c r="S9" s="53"/>
      <c r="T9" s="53"/>
      <c r="U9" s="53"/>
      <c r="V9" s="53"/>
    </row>
    <row r="10" spans="1:25" s="51" customFormat="1" x14ac:dyDescent="0.2">
      <c r="B10" s="66" t="s">
        <v>50</v>
      </c>
      <c r="C10" s="51" t="s">
        <v>51</v>
      </c>
      <c r="D10" s="56">
        <v>3000000</v>
      </c>
      <c r="E10" s="56">
        <v>3000000</v>
      </c>
      <c r="F10" s="56">
        <v>1419.19</v>
      </c>
      <c r="G10" s="56">
        <v>962876.94</v>
      </c>
      <c r="H10" s="56">
        <v>0</v>
      </c>
      <c r="I10" s="56">
        <f t="shared" si="5"/>
        <v>962876.94</v>
      </c>
      <c r="J10" s="56">
        <f t="shared" si="6"/>
        <v>2037123.06</v>
      </c>
      <c r="K10" s="57">
        <f t="shared" si="2"/>
        <v>0.67904102</v>
      </c>
      <c r="L10" s="57">
        <f t="shared" si="3"/>
        <v>-0.9995269366666667</v>
      </c>
      <c r="M10" s="57">
        <f t="shared" si="4"/>
        <v>-0.22969844800000006</v>
      </c>
      <c r="R10" s="53"/>
      <c r="S10" s="53"/>
      <c r="T10" s="53"/>
      <c r="U10" s="53"/>
      <c r="V10" s="53"/>
    </row>
    <row r="11" spans="1:25" s="51" customFormat="1" x14ac:dyDescent="0.2">
      <c r="B11" s="66" t="s">
        <v>52</v>
      </c>
      <c r="C11" s="51" t="s">
        <v>53</v>
      </c>
      <c r="D11" s="56">
        <v>33600000</v>
      </c>
      <c r="E11" s="56">
        <v>33600000</v>
      </c>
      <c r="F11" s="56">
        <v>3026976.82</v>
      </c>
      <c r="G11" s="56">
        <v>12044244.76</v>
      </c>
      <c r="H11" s="56">
        <v>0</v>
      </c>
      <c r="I11" s="56">
        <f t="shared" si="5"/>
        <v>12044244.76</v>
      </c>
      <c r="J11" s="56">
        <f t="shared" si="6"/>
        <v>21555755.240000002</v>
      </c>
      <c r="K11" s="57">
        <f t="shared" ref="K11:K28" si="7">IF(E11=0,"NA",J11/E11)</f>
        <v>0.64154033452380954</v>
      </c>
      <c r="L11" s="57">
        <f t="shared" ref="L11:L28" si="8">IF(E11=0,"NA",(  ( F11 - (E11/$L$6)) / (E11/$L$6)))</f>
        <v>-0.9099114041666666</v>
      </c>
      <c r="M11" s="57">
        <f t="shared" ref="M11:M28" si="9">IF(E11=0,"NA",(  ( G11 - ($M$6*(E11/12))) / ($M$6*(E11/12))))</f>
        <v>-0.13969680285714287</v>
      </c>
      <c r="R11" s="53"/>
      <c r="S11" s="53"/>
      <c r="T11" s="53"/>
      <c r="U11" s="53"/>
      <c r="V11" s="53"/>
    </row>
    <row r="12" spans="1:25" s="51" customFormat="1" x14ac:dyDescent="0.2">
      <c r="B12" s="66" t="s">
        <v>54</v>
      </c>
      <c r="C12" s="51" t="s">
        <v>55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28" si="10">SUM(G12:H12)</f>
        <v>0</v>
      </c>
      <c r="J12" s="56">
        <f t="shared" ref="J12:J28" si="11">E12-I12</f>
        <v>0</v>
      </c>
      <c r="K12" s="57" t="str">
        <f t="shared" si="7"/>
        <v>NA</v>
      </c>
      <c r="L12" s="57" t="str">
        <f t="shared" si="8"/>
        <v>NA</v>
      </c>
      <c r="M12" s="57" t="str">
        <f t="shared" si="9"/>
        <v>NA</v>
      </c>
      <c r="R12" s="53"/>
      <c r="S12" s="53"/>
      <c r="T12" s="53"/>
      <c r="U12" s="53"/>
      <c r="V12" s="53"/>
    </row>
    <row r="13" spans="1:25" s="51" customFormat="1" x14ac:dyDescent="0.2">
      <c r="B13" s="66" t="s">
        <v>56</v>
      </c>
      <c r="C13" s="51" t="s">
        <v>57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58</v>
      </c>
      <c r="C14" s="51" t="s">
        <v>59</v>
      </c>
      <c r="D14" s="56">
        <v>775000</v>
      </c>
      <c r="E14" s="56">
        <v>775000</v>
      </c>
      <c r="F14" s="56">
        <v>8628.7000000000007</v>
      </c>
      <c r="G14" s="56">
        <v>820527.98</v>
      </c>
      <c r="H14" s="56">
        <v>0</v>
      </c>
      <c r="I14" s="56">
        <f t="shared" si="10"/>
        <v>820527.98</v>
      </c>
      <c r="J14" s="56">
        <f t="shared" si="11"/>
        <v>-45527.979999999981</v>
      </c>
      <c r="K14" s="57">
        <f t="shared" si="7"/>
        <v>-5.8745780645161269E-2</v>
      </c>
      <c r="L14" s="57">
        <f t="shared" si="8"/>
        <v>-0.98886619354838712</v>
      </c>
      <c r="M14" s="57">
        <f t="shared" si="9"/>
        <v>1.5409898735483869</v>
      </c>
      <c r="R14" s="53"/>
      <c r="S14" s="53"/>
      <c r="T14" s="53"/>
      <c r="U14" s="53"/>
      <c r="V14" s="53"/>
    </row>
    <row r="15" spans="1:25" s="51" customFormat="1" x14ac:dyDescent="0.2">
      <c r="B15" s="66" t="s">
        <v>60</v>
      </c>
      <c r="C15" s="51" t="s">
        <v>61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62</v>
      </c>
      <c r="C16" s="51" t="s">
        <v>63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ref="I16" si="12">SUM(G16:H16)</f>
        <v>0</v>
      </c>
      <c r="J16" s="56">
        <f t="shared" ref="J16:J27" si="13">E16-I16</f>
        <v>0</v>
      </c>
      <c r="K16" s="57" t="str">
        <f t="shared" ref="K16:K27" si="14">IF(E16=0,"NA",J16/E16)</f>
        <v>NA</v>
      </c>
      <c r="L16" s="57" t="str">
        <f t="shared" ref="L16:L27" si="15">IF(E16=0,"NA",(  ( F16 - (E16/$L$6)) / (E16/$L$6)))</f>
        <v>NA</v>
      </c>
      <c r="M16" s="57" t="str">
        <f t="shared" ref="M16:M27" si="16">IF(E16=0,"NA",(  ( G16 - ($M$6*(E16/12))) / ($M$6*(E16/12))))</f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64</v>
      </c>
      <c r="C17" s="51" t="s">
        <v>65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7">SUM(G17:H17)</f>
        <v>0</v>
      </c>
      <c r="J17" s="56">
        <f t="shared" si="13"/>
        <v>0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66</v>
      </c>
      <c r="C18" s="51" t="s">
        <v>67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7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68</v>
      </c>
      <c r="C19" s="51" t="s">
        <v>69</v>
      </c>
      <c r="D19" s="56">
        <v>1730000</v>
      </c>
      <c r="E19" s="56">
        <v>1730000</v>
      </c>
      <c r="F19" s="56">
        <v>12915.310000000001</v>
      </c>
      <c r="G19" s="56">
        <v>739374.98</v>
      </c>
      <c r="H19" s="56">
        <v>0</v>
      </c>
      <c r="I19" s="56">
        <f t="shared" si="17"/>
        <v>739374.98</v>
      </c>
      <c r="J19" s="56">
        <f t="shared" si="13"/>
        <v>990625.02</v>
      </c>
      <c r="K19" s="57">
        <f t="shared" si="14"/>
        <v>0.57261561849710985</v>
      </c>
      <c r="L19" s="57">
        <f t="shared" si="15"/>
        <v>-0.99253450289017342</v>
      </c>
      <c r="M19" s="57">
        <f t="shared" si="16"/>
        <v>2.5722515606936502E-2</v>
      </c>
      <c r="R19" s="53"/>
      <c r="S19" s="53"/>
      <c r="T19" s="53"/>
      <c r="U19" s="53"/>
      <c r="V19" s="53"/>
    </row>
    <row r="20" spans="1:22" s="51" customFormat="1" x14ac:dyDescent="0.2">
      <c r="B20" s="66" t="s">
        <v>70</v>
      </c>
      <c r="C20" s="51" t="s">
        <v>71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7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66" t="s">
        <v>72</v>
      </c>
      <c r="C21" s="51" t="s">
        <v>73</v>
      </c>
      <c r="D21" s="56">
        <v>0</v>
      </c>
      <c r="E21" s="56">
        <v>0</v>
      </c>
      <c r="F21" s="56">
        <v>1006.63</v>
      </c>
      <c r="G21" s="56">
        <v>1006.63</v>
      </c>
      <c r="H21" s="56">
        <v>0</v>
      </c>
      <c r="I21" s="56">
        <f t="shared" si="17"/>
        <v>1006.63</v>
      </c>
      <c r="J21" s="56">
        <f t="shared" si="13"/>
        <v>-1006.63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ht="14.1" customHeight="1" x14ac:dyDescent="0.2">
      <c r="A22" s="63" t="s">
        <v>74</v>
      </c>
      <c r="B22" s="71"/>
      <c r="C22" s="63"/>
      <c r="D22" s="64">
        <v>970273398</v>
      </c>
      <c r="E22" s="64">
        <v>970273398</v>
      </c>
      <c r="F22" s="64">
        <v>295283980.74000001</v>
      </c>
      <c r="G22" s="64">
        <v>824487322.13</v>
      </c>
      <c r="H22" s="64">
        <v>0</v>
      </c>
      <c r="I22" s="64">
        <f t="shared" si="17"/>
        <v>824487322.13</v>
      </c>
      <c r="J22" s="64">
        <f t="shared" si="13"/>
        <v>145786075.87</v>
      </c>
      <c r="K22" s="65">
        <f t="shared" si="14"/>
        <v>0.15025257434709141</v>
      </c>
      <c r="L22" s="65">
        <f t="shared" si="15"/>
        <v>-0.69566930171572117</v>
      </c>
      <c r="M22" s="65">
        <f t="shared" si="16"/>
        <v>1.0393938215669807</v>
      </c>
      <c r="R22" s="53"/>
      <c r="S22" s="53"/>
      <c r="T22" s="53"/>
      <c r="U22" s="53"/>
      <c r="V22" s="53"/>
    </row>
    <row r="23" spans="1:22" s="51" customFormat="1" x14ac:dyDescent="0.2">
      <c r="A23" s="51" t="s">
        <v>20</v>
      </c>
      <c r="B23" s="66" t="s">
        <v>21</v>
      </c>
      <c r="C23" s="51" t="s">
        <v>22</v>
      </c>
      <c r="D23" s="56">
        <v>15000000</v>
      </c>
      <c r="E23" s="56">
        <v>15000000</v>
      </c>
      <c r="F23" s="56">
        <v>0</v>
      </c>
      <c r="G23" s="56">
        <v>6549863.8399999999</v>
      </c>
      <c r="H23" s="56">
        <v>0</v>
      </c>
      <c r="I23" s="56">
        <f t="shared" si="17"/>
        <v>6549863.8399999999</v>
      </c>
      <c r="J23" s="56">
        <f t="shared" si="13"/>
        <v>8450136.1600000001</v>
      </c>
      <c r="K23" s="57">
        <f t="shared" si="14"/>
        <v>0.56334241066666668</v>
      </c>
      <c r="L23" s="57">
        <f t="shared" si="15"/>
        <v>-1</v>
      </c>
      <c r="M23" s="57">
        <f t="shared" si="16"/>
        <v>4.7978214399999976E-2</v>
      </c>
      <c r="R23" s="53"/>
      <c r="S23" s="53"/>
      <c r="T23" s="53"/>
      <c r="U23" s="53"/>
      <c r="V23" s="53"/>
    </row>
    <row r="24" spans="1:22" s="51" customFormat="1" ht="14.1" customHeight="1" x14ac:dyDescent="0.2">
      <c r="A24" s="63" t="s">
        <v>23</v>
      </c>
      <c r="B24" s="71"/>
      <c r="C24" s="63"/>
      <c r="D24" s="64">
        <v>15000000</v>
      </c>
      <c r="E24" s="64">
        <v>15000000</v>
      </c>
      <c r="F24" s="64">
        <v>0</v>
      </c>
      <c r="G24" s="64">
        <v>6549863.8399999999</v>
      </c>
      <c r="H24" s="64">
        <v>0</v>
      </c>
      <c r="I24" s="64">
        <f t="shared" ref="I24:I25" si="18">SUM(G24:H24)</f>
        <v>6549863.8399999999</v>
      </c>
      <c r="J24" s="64">
        <f t="shared" si="13"/>
        <v>8450136.1600000001</v>
      </c>
      <c r="K24" s="65">
        <f t="shared" si="14"/>
        <v>0.56334241066666668</v>
      </c>
      <c r="L24" s="65">
        <f t="shared" si="15"/>
        <v>-1</v>
      </c>
      <c r="M24" s="65">
        <f t="shared" si="16"/>
        <v>4.7978214399999976E-2</v>
      </c>
      <c r="R24" s="53"/>
      <c r="S24" s="53"/>
      <c r="T24" s="53"/>
      <c r="U24" s="53"/>
      <c r="V24" s="53"/>
    </row>
    <row r="25" spans="1:22" s="51" customFormat="1" x14ac:dyDescent="0.2">
      <c r="A25" s="51" t="s">
        <v>75</v>
      </c>
      <c r="B25" s="66" t="s">
        <v>76</v>
      </c>
      <c r="C25" s="51" t="s">
        <v>77</v>
      </c>
      <c r="D25" s="56">
        <v>669730614</v>
      </c>
      <c r="E25" s="56">
        <v>669730614</v>
      </c>
      <c r="F25" s="56">
        <v>55759059</v>
      </c>
      <c r="G25" s="56">
        <v>217894902.19999999</v>
      </c>
      <c r="H25" s="56">
        <v>0</v>
      </c>
      <c r="I25" s="56">
        <f t="shared" si="18"/>
        <v>217894902.19999999</v>
      </c>
      <c r="J25" s="56">
        <f t="shared" si="13"/>
        <v>451835711.80000001</v>
      </c>
      <c r="K25" s="57">
        <f t="shared" si="14"/>
        <v>0.67465291619474932</v>
      </c>
      <c r="L25" s="57">
        <f t="shared" si="15"/>
        <v>-0.91674404927232434</v>
      </c>
      <c r="M25" s="57">
        <f t="shared" si="16"/>
        <v>-0.21916699886739838</v>
      </c>
      <c r="R25" s="53"/>
      <c r="S25" s="53"/>
      <c r="T25" s="53"/>
      <c r="U25" s="53"/>
      <c r="V25" s="53"/>
    </row>
    <row r="26" spans="1:22" s="51" customFormat="1" x14ac:dyDescent="0.2">
      <c r="B26" s="66" t="s">
        <v>78</v>
      </c>
      <c r="C26" s="51" t="s">
        <v>79</v>
      </c>
      <c r="D26" s="56">
        <v>39838074</v>
      </c>
      <c r="E26" s="56">
        <v>39838074</v>
      </c>
      <c r="F26" s="56">
        <v>3318037</v>
      </c>
      <c r="G26" s="56">
        <v>16607437</v>
      </c>
      <c r="H26" s="56">
        <v>0</v>
      </c>
      <c r="I26" s="56">
        <f t="shared" ref="I26:I27" si="19">SUM(G26:H26)</f>
        <v>16607437</v>
      </c>
      <c r="J26" s="56">
        <f t="shared" si="13"/>
        <v>23230637</v>
      </c>
      <c r="K26" s="57">
        <f t="shared" si="14"/>
        <v>0.58312650857569071</v>
      </c>
      <c r="L26" s="57">
        <f t="shared" si="15"/>
        <v>-0.91671191232789018</v>
      </c>
      <c r="M26" s="57">
        <f t="shared" si="16"/>
        <v>4.9637941834236262E-4</v>
      </c>
      <c r="R26" s="53"/>
      <c r="S26" s="53"/>
      <c r="T26" s="53"/>
      <c r="U26" s="53"/>
      <c r="V26" s="53"/>
    </row>
    <row r="27" spans="1:22" s="51" customFormat="1" x14ac:dyDescent="0.2">
      <c r="B27" s="66" t="s">
        <v>80</v>
      </c>
      <c r="C27" s="51" t="s">
        <v>81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9"/>
        <v>0</v>
      </c>
      <c r="J27" s="56">
        <f t="shared" si="13"/>
        <v>0</v>
      </c>
      <c r="K27" s="57" t="str">
        <f t="shared" si="14"/>
        <v>NA</v>
      </c>
      <c r="L27" s="57" t="str">
        <f t="shared" si="15"/>
        <v>NA</v>
      </c>
      <c r="M27" s="57" t="str">
        <f t="shared" si="16"/>
        <v>NA</v>
      </c>
      <c r="R27" s="53"/>
      <c r="S27" s="53"/>
      <c r="T27" s="53"/>
      <c r="U27" s="53"/>
      <c r="V27" s="53"/>
    </row>
    <row r="28" spans="1:22" s="51" customFormat="1" x14ac:dyDescent="0.2">
      <c r="B28" s="66" t="s">
        <v>82</v>
      </c>
      <c r="C28" s="51" t="s">
        <v>83</v>
      </c>
      <c r="D28" s="56">
        <v>17951797</v>
      </c>
      <c r="E28" s="56">
        <v>17951797</v>
      </c>
      <c r="F28" s="56">
        <v>1496676</v>
      </c>
      <c r="G28" s="56">
        <v>7040882.2000000002</v>
      </c>
      <c r="H28" s="56">
        <v>0</v>
      </c>
      <c r="I28" s="56">
        <f t="shared" si="10"/>
        <v>7040882.2000000002</v>
      </c>
      <c r="J28" s="56">
        <f t="shared" si="11"/>
        <v>10910914.800000001</v>
      </c>
      <c r="K28" s="57">
        <f t="shared" si="7"/>
        <v>0.60778956000895068</v>
      </c>
      <c r="L28" s="57">
        <f t="shared" si="8"/>
        <v>-0.91662806793102658</v>
      </c>
      <c r="M28" s="57">
        <f t="shared" si="9"/>
        <v>-5.8694944021481427E-2</v>
      </c>
      <c r="R28" s="53"/>
      <c r="S28" s="53"/>
      <c r="T28" s="53"/>
      <c r="U28" s="53"/>
      <c r="V28" s="53"/>
    </row>
    <row r="29" spans="1:22" s="51" customFormat="1" x14ac:dyDescent="0.2">
      <c r="B29" s="66" t="s">
        <v>84</v>
      </c>
      <c r="C29" s="51" t="s">
        <v>85</v>
      </c>
      <c r="D29" s="56">
        <v>-183008042</v>
      </c>
      <c r="E29" s="56">
        <v>-183008042</v>
      </c>
      <c r="F29" s="56">
        <v>-15250726</v>
      </c>
      <c r="G29" s="56">
        <v>-76253576</v>
      </c>
      <c r="H29" s="56">
        <v>0</v>
      </c>
      <c r="I29" s="56">
        <f t="shared" ref="I29:I35" si="20">SUM(G29:H29)</f>
        <v>-76253576</v>
      </c>
      <c r="J29" s="56">
        <f t="shared" ref="J29:J37" si="21">E29-I29</f>
        <v>-106754466</v>
      </c>
      <c r="K29" s="57">
        <f t="shared" ref="K29:K37" si="22">IF(E29=0,"NA",J29/E29)</f>
        <v>0.58333210296845861</v>
      </c>
      <c r="L29" s="57">
        <f t="shared" ref="L29:L37" si="23">IF(E29=0,"NA",(  ( F29 - (E29/$L$6)) / (E29/$L$6)))</f>
        <v>-0.91666636157989168</v>
      </c>
      <c r="M29" s="57">
        <f t="shared" ref="M29:M37" si="24">IF(E29=0,"NA",(  ( G29 - ($M$6*(E29/12))) / ($M$6*(E29/12))))</f>
        <v>2.9528756993745717E-6</v>
      </c>
      <c r="R29" s="53"/>
      <c r="S29" s="53"/>
      <c r="T29" s="53"/>
      <c r="U29" s="53"/>
      <c r="V29" s="53"/>
    </row>
    <row r="30" spans="1:22" s="51" customFormat="1" x14ac:dyDescent="0.2">
      <c r="B30" s="66" t="s">
        <v>86</v>
      </c>
      <c r="C30" s="51" t="s">
        <v>87</v>
      </c>
      <c r="D30" s="56">
        <v>13212300</v>
      </c>
      <c r="E30" s="56">
        <v>13709859</v>
      </c>
      <c r="F30" s="56">
        <v>621205</v>
      </c>
      <c r="G30" s="56">
        <v>3182417</v>
      </c>
      <c r="H30" s="56">
        <v>0</v>
      </c>
      <c r="I30" s="56">
        <f t="shared" si="20"/>
        <v>3182417</v>
      </c>
      <c r="J30" s="56">
        <f t="shared" si="21"/>
        <v>10527442</v>
      </c>
      <c r="K30" s="57">
        <f t="shared" si="22"/>
        <v>0.76787383444279045</v>
      </c>
      <c r="L30" s="57">
        <f t="shared" si="23"/>
        <v>-0.95468917659911745</v>
      </c>
      <c r="M30" s="57">
        <f t="shared" si="24"/>
        <v>-0.44289720266269694</v>
      </c>
      <c r="R30" s="53"/>
      <c r="S30" s="53"/>
      <c r="T30" s="53"/>
      <c r="U30" s="53"/>
      <c r="V30" s="53"/>
    </row>
    <row r="31" spans="1:22" s="51" customFormat="1" x14ac:dyDescent="0.2">
      <c r="B31" s="66" t="s">
        <v>88</v>
      </c>
      <c r="C31" s="51" t="s">
        <v>89</v>
      </c>
      <c r="D31" s="56">
        <v>188000</v>
      </c>
      <c r="E31" s="56">
        <v>188000</v>
      </c>
      <c r="F31" s="56">
        <v>0</v>
      </c>
      <c r="G31" s="56">
        <v>0</v>
      </c>
      <c r="H31" s="56">
        <v>0</v>
      </c>
      <c r="I31" s="56">
        <f t="shared" si="20"/>
        <v>0</v>
      </c>
      <c r="J31" s="56">
        <f t="shared" si="21"/>
        <v>188000</v>
      </c>
      <c r="K31" s="57">
        <f t="shared" si="22"/>
        <v>1</v>
      </c>
      <c r="L31" s="57">
        <f t="shared" si="23"/>
        <v>-1</v>
      </c>
      <c r="M31" s="57">
        <f t="shared" si="24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90</v>
      </c>
      <c r="C32" s="51" t="s">
        <v>91</v>
      </c>
      <c r="D32" s="56">
        <v>1917413</v>
      </c>
      <c r="E32" s="56">
        <v>1917413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1917413</v>
      </c>
      <c r="K32" s="57">
        <f t="shared" si="22"/>
        <v>1</v>
      </c>
      <c r="L32" s="57">
        <f t="shared" si="23"/>
        <v>-1</v>
      </c>
      <c r="M32" s="57">
        <f t="shared" si="24"/>
        <v>-1</v>
      </c>
      <c r="R32" s="53"/>
      <c r="S32" s="53"/>
      <c r="T32" s="53"/>
      <c r="U32" s="53"/>
      <c r="V32" s="53"/>
    </row>
    <row r="33" spans="1:25" s="51" customFormat="1" x14ac:dyDescent="0.2">
      <c r="B33" s="66" t="s">
        <v>92</v>
      </c>
      <c r="C33" s="51" t="s">
        <v>93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25" s="51" customFormat="1" ht="14.1" customHeight="1" x14ac:dyDescent="0.2">
      <c r="A34" s="63" t="s">
        <v>94</v>
      </c>
      <c r="B34" s="71"/>
      <c r="C34" s="63"/>
      <c r="D34" s="64">
        <v>559830156</v>
      </c>
      <c r="E34" s="64">
        <v>560327715</v>
      </c>
      <c r="F34" s="64">
        <v>45944251</v>
      </c>
      <c r="G34" s="64">
        <v>168472062.39999998</v>
      </c>
      <c r="H34" s="64">
        <v>0</v>
      </c>
      <c r="I34" s="64">
        <f t="shared" si="20"/>
        <v>168472062.39999998</v>
      </c>
      <c r="J34" s="64">
        <f t="shared" si="21"/>
        <v>391855652.60000002</v>
      </c>
      <c r="K34" s="65">
        <f t="shared" si="22"/>
        <v>0.69933298337741512</v>
      </c>
      <c r="L34" s="65">
        <f t="shared" si="23"/>
        <v>-0.91800467874411673</v>
      </c>
      <c r="M34" s="65">
        <f t="shared" si="24"/>
        <v>-0.27839916010579641</v>
      </c>
      <c r="R34" s="53"/>
      <c r="S34" s="53"/>
      <c r="T34" s="53"/>
      <c r="U34" s="53"/>
      <c r="V34" s="53"/>
    </row>
    <row r="35" spans="1:25" s="51" customFormat="1" x14ac:dyDescent="0.2">
      <c r="A35" s="51" t="s">
        <v>95</v>
      </c>
      <c r="B35" s="66" t="s">
        <v>96</v>
      </c>
      <c r="C35" s="51" t="s">
        <v>97</v>
      </c>
      <c r="D35" s="56">
        <v>0</v>
      </c>
      <c r="E35" s="56">
        <v>8725000</v>
      </c>
      <c r="F35" s="56">
        <v>0</v>
      </c>
      <c r="G35" s="56">
        <v>0</v>
      </c>
      <c r="H35" s="56">
        <v>0</v>
      </c>
      <c r="I35" s="56">
        <f t="shared" si="20"/>
        <v>0</v>
      </c>
      <c r="J35" s="56">
        <f t="shared" si="21"/>
        <v>8725000</v>
      </c>
      <c r="K35" s="57">
        <f t="shared" si="22"/>
        <v>1</v>
      </c>
      <c r="L35" s="57">
        <f t="shared" si="23"/>
        <v>-1</v>
      </c>
      <c r="M35" s="57">
        <f t="shared" si="24"/>
        <v>-1</v>
      </c>
      <c r="R35" s="53"/>
      <c r="S35" s="53"/>
      <c r="T35" s="53"/>
      <c r="U35" s="53"/>
      <c r="V35" s="53"/>
    </row>
    <row r="36" spans="1:25" s="51" customFormat="1" x14ac:dyDescent="0.2">
      <c r="B36" s="66" t="s">
        <v>98</v>
      </c>
      <c r="C36" s="51" t="s">
        <v>99</v>
      </c>
      <c r="D36" s="56">
        <v>0</v>
      </c>
      <c r="E36" s="56">
        <v>-1650000</v>
      </c>
      <c r="F36" s="56">
        <v>0</v>
      </c>
      <c r="G36" s="56">
        <v>0</v>
      </c>
      <c r="H36" s="56">
        <v>0</v>
      </c>
      <c r="I36" s="56">
        <f t="shared" ref="I36:I37" si="25">SUM(G36:H36)</f>
        <v>0</v>
      </c>
      <c r="J36" s="56">
        <f t="shared" si="21"/>
        <v>-1650000</v>
      </c>
      <c r="K36" s="57">
        <f t="shared" si="22"/>
        <v>1</v>
      </c>
      <c r="L36" s="57">
        <f t="shared" si="23"/>
        <v>-1</v>
      </c>
      <c r="M36" s="57">
        <f t="shared" si="24"/>
        <v>-1</v>
      </c>
      <c r="R36" s="53"/>
      <c r="S36" s="53"/>
      <c r="T36" s="53"/>
      <c r="U36" s="53"/>
      <c r="V36" s="53"/>
    </row>
    <row r="37" spans="1:25" s="51" customFormat="1" ht="14.1" customHeight="1" x14ac:dyDescent="0.2">
      <c r="A37" s="63" t="s">
        <v>100</v>
      </c>
      <c r="B37" s="71"/>
      <c r="C37" s="63"/>
      <c r="D37" s="64">
        <v>0</v>
      </c>
      <c r="E37" s="64">
        <v>7075000</v>
      </c>
      <c r="F37" s="64">
        <v>0</v>
      </c>
      <c r="G37" s="64">
        <v>0</v>
      </c>
      <c r="H37" s="64">
        <v>0</v>
      </c>
      <c r="I37" s="64">
        <f t="shared" si="25"/>
        <v>0</v>
      </c>
      <c r="J37" s="64">
        <f t="shared" si="21"/>
        <v>7075000</v>
      </c>
      <c r="K37" s="65">
        <f t="shared" si="22"/>
        <v>1</v>
      </c>
      <c r="L37" s="65">
        <f t="shared" si="23"/>
        <v>-1</v>
      </c>
      <c r="M37" s="65">
        <f t="shared" si="24"/>
        <v>-1</v>
      </c>
      <c r="R37" s="53"/>
      <c r="S37" s="53"/>
      <c r="T37" s="53"/>
      <c r="U37" s="53"/>
      <c r="V37" s="53"/>
    </row>
    <row r="38" spans="1:25" s="51" customFormat="1" x14ac:dyDescent="0.2">
      <c r="A38" s="51" t="s">
        <v>24</v>
      </c>
      <c r="B38" s="66" t="s">
        <v>25</v>
      </c>
      <c r="C38" s="51" t="s">
        <v>26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ref="I38:I41" si="26">SUM(G38:H38)</f>
        <v>0</v>
      </c>
      <c r="J38" s="56">
        <f t="shared" ref="J38:J42" si="27">E38-I38</f>
        <v>0</v>
      </c>
      <c r="K38" s="57" t="str">
        <f t="shared" ref="K38:K42" si="28">IF(E38=0,"NA",J38/E38)</f>
        <v>NA</v>
      </c>
      <c r="L38" s="57" t="str">
        <f t="shared" ref="L38:L42" si="29">IF(E38=0,"NA",(  ( F38 - (E38/$L$6)) / (E38/$L$6)))</f>
        <v>NA</v>
      </c>
      <c r="M38" s="57" t="str">
        <f t="shared" ref="M38:M42" si="30">IF(E38=0,"NA",(  ( G38 - ($M$6*(E38/12))) / ($M$6*(E38/12))))</f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101</v>
      </c>
      <c r="C39" s="51" t="s">
        <v>102</v>
      </c>
      <c r="D39" s="56">
        <v>0</v>
      </c>
      <c r="E39" s="56">
        <v>0</v>
      </c>
      <c r="F39" s="56">
        <v>10516.88</v>
      </c>
      <c r="G39" s="56">
        <v>109545.11</v>
      </c>
      <c r="H39" s="56">
        <v>0</v>
      </c>
      <c r="I39" s="56">
        <f t="shared" si="26"/>
        <v>109545.11</v>
      </c>
      <c r="J39" s="56">
        <f t="shared" si="27"/>
        <v>-109545.11</v>
      </c>
      <c r="K39" s="57" t="str">
        <f t="shared" si="28"/>
        <v>NA</v>
      </c>
      <c r="L39" s="57" t="str">
        <f t="shared" si="29"/>
        <v>NA</v>
      </c>
      <c r="M39" s="57" t="str">
        <f t="shared" si="30"/>
        <v>NA</v>
      </c>
      <c r="R39" s="53"/>
      <c r="S39" s="53"/>
      <c r="T39" s="53"/>
      <c r="U39" s="53"/>
      <c r="V39" s="53"/>
    </row>
    <row r="40" spans="1:25" s="51" customFormat="1" x14ac:dyDescent="0.2">
      <c r="B40" s="66" t="s">
        <v>103</v>
      </c>
      <c r="C40" s="51" t="s">
        <v>104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6"/>
        <v>0</v>
      </c>
      <c r="J40" s="56">
        <f t="shared" si="27"/>
        <v>0</v>
      </c>
      <c r="K40" s="57" t="str">
        <f t="shared" si="28"/>
        <v>NA</v>
      </c>
      <c r="L40" s="57" t="str">
        <f t="shared" si="29"/>
        <v>NA</v>
      </c>
      <c r="M40" s="57" t="str">
        <f t="shared" si="30"/>
        <v>NA</v>
      </c>
      <c r="R40" s="53"/>
      <c r="S40" s="53"/>
      <c r="T40" s="53"/>
      <c r="U40" s="53"/>
      <c r="V40" s="53"/>
    </row>
    <row r="41" spans="1:25" s="51" customFormat="1" x14ac:dyDescent="0.2">
      <c r="B41" s="66" t="s">
        <v>105</v>
      </c>
      <c r="C41" s="51" t="s">
        <v>106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26"/>
        <v>0</v>
      </c>
      <c r="J41" s="56">
        <f t="shared" si="27"/>
        <v>0</v>
      </c>
      <c r="K41" s="57" t="str">
        <f t="shared" si="28"/>
        <v>NA</v>
      </c>
      <c r="L41" s="57" t="str">
        <f t="shared" si="29"/>
        <v>NA</v>
      </c>
      <c r="M41" s="57" t="str">
        <f t="shared" si="30"/>
        <v>NA</v>
      </c>
      <c r="R41" s="53"/>
      <c r="S41" s="53"/>
      <c r="T41" s="53"/>
      <c r="U41" s="53"/>
      <c r="V41" s="53"/>
    </row>
    <row r="42" spans="1:25" s="51" customFormat="1" ht="14.1" customHeight="1" x14ac:dyDescent="0.2">
      <c r="A42" s="63" t="s">
        <v>27</v>
      </c>
      <c r="B42" s="71"/>
      <c r="C42" s="63"/>
      <c r="D42" s="64">
        <v>0</v>
      </c>
      <c r="E42" s="64">
        <v>0</v>
      </c>
      <c r="F42" s="64">
        <v>10516.88</v>
      </c>
      <c r="G42" s="64">
        <v>109545.11</v>
      </c>
      <c r="H42" s="64">
        <v>0</v>
      </c>
      <c r="I42" s="64">
        <f t="shared" ref="I42" si="31">SUM(G42:H42)</f>
        <v>109545.11</v>
      </c>
      <c r="J42" s="64">
        <f t="shared" si="27"/>
        <v>-109545.11</v>
      </c>
      <c r="K42" s="65" t="str">
        <f t="shared" si="28"/>
        <v>NA</v>
      </c>
      <c r="L42" s="65" t="str">
        <f t="shared" si="29"/>
        <v>NA</v>
      </c>
      <c r="M42" s="65" t="str">
        <f t="shared" si="30"/>
        <v>NA</v>
      </c>
      <c r="R42" s="53"/>
      <c r="S42" s="53"/>
      <c r="T42" s="53"/>
      <c r="U42" s="53"/>
      <c r="V42" s="53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4" customFormat="1" ht="15.75" x14ac:dyDescent="0.25">
      <c r="A44" s="25" t="s">
        <v>12</v>
      </c>
      <c r="B44" s="32"/>
      <c r="C44" s="25"/>
      <c r="D44" s="6">
        <f>+D22+D24+D34+D37+D42</f>
        <v>1545103554</v>
      </c>
      <c r="E44" s="6">
        <f t="shared" ref="E44:J44" si="32">+E22+E24+E34+E37+E42</f>
        <v>1552676113</v>
      </c>
      <c r="F44" s="6">
        <f t="shared" si="32"/>
        <v>341238748.62</v>
      </c>
      <c r="G44" s="6">
        <f t="shared" si="32"/>
        <v>999618793.48000002</v>
      </c>
      <c r="H44" s="6">
        <f t="shared" si="32"/>
        <v>0</v>
      </c>
      <c r="I44" s="6">
        <f t="shared" si="32"/>
        <v>999618793.48000002</v>
      </c>
      <c r="J44" s="6">
        <f t="shared" si="32"/>
        <v>553057319.51999998</v>
      </c>
      <c r="K44" s="38">
        <f>IF(E44=0,"NA",J44/E44)</f>
        <v>0.3561961924250972</v>
      </c>
      <c r="L44" s="38">
        <f>IF(E44=0,"NA",(  ( F44 - (E44/12)) / (E44/12)))</f>
        <v>1.6372950219013258</v>
      </c>
      <c r="M44" s="38">
        <f>IF(E44=0,"NA",(  ( G44 - ($M$6*(E44/12))) / ($M$6*(E44/12))))</f>
        <v>0.54512913817976683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s="17" customFormat="1" ht="12" customHeight="1" x14ac:dyDescent="0.2">
      <c r="B45" s="43"/>
      <c r="D45" s="18"/>
      <c r="E45" s="18"/>
      <c r="F45" s="18"/>
      <c r="G45" s="18"/>
      <c r="H45" s="18"/>
      <c r="I45" s="18"/>
      <c r="J45" s="18"/>
      <c r="K45" s="37"/>
      <c r="L45" s="37"/>
      <c r="M45" s="37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s="51" customFormat="1" x14ac:dyDescent="0.2">
      <c r="A46" s="51" t="s">
        <v>107</v>
      </c>
      <c r="B46" s="66" t="s">
        <v>108</v>
      </c>
      <c r="C46" s="51" t="s">
        <v>109</v>
      </c>
      <c r="D46" s="56">
        <v>447376792.34999818</v>
      </c>
      <c r="E46" s="56">
        <v>446819357.17999822</v>
      </c>
      <c r="F46" s="56">
        <v>38249975.129999898</v>
      </c>
      <c r="G46" s="56">
        <v>145328131.54999986</v>
      </c>
      <c r="H46" s="56">
        <v>0</v>
      </c>
      <c r="I46" s="56">
        <f t="shared" ref="I46" si="33">SUM(G46:H46)</f>
        <v>145328131.54999986</v>
      </c>
      <c r="J46" s="56">
        <f t="shared" ref="J46" si="34">E46-I46</f>
        <v>301491225.62999833</v>
      </c>
      <c r="K46" s="57">
        <f t="shared" ref="K46" si="35">IF(E46=0,"NA",J46/E46)</f>
        <v>0.67474969646076588</v>
      </c>
      <c r="L46" s="57">
        <f t="shared" ref="L46" si="36">IF(E46=0,"NA",(  ( F46 - (E46/$L$6)) / (E46/$L$6)))</f>
        <v>-0.91439499091667342</v>
      </c>
      <c r="M46" s="57">
        <f t="shared" ref="M46" si="37">IF(E46=0,"NA",(  ( G46 - ($M$6*(E46/12))) / ($M$6*(E46/12))))</f>
        <v>-0.21939927150583824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111</v>
      </c>
      <c r="D47" s="56">
        <v>1885000</v>
      </c>
      <c r="E47" s="56">
        <v>1978000</v>
      </c>
      <c r="F47" s="56">
        <v>279417.38</v>
      </c>
      <c r="G47" s="56">
        <v>449076.6</v>
      </c>
      <c r="H47" s="56">
        <v>0</v>
      </c>
      <c r="I47" s="56">
        <f t="shared" ref="I47:I122" si="38">SUM(G47:H47)</f>
        <v>449076.6</v>
      </c>
      <c r="J47" s="56">
        <f t="shared" ref="J47:J122" si="39">E47-I47</f>
        <v>1528923.4</v>
      </c>
      <c r="K47" s="57">
        <f t="shared" ref="K47:K122" si="40">IF(E47=0,"NA",J47/E47)</f>
        <v>0.77296430738119304</v>
      </c>
      <c r="L47" s="57">
        <f t="shared" ref="L47:L122" si="41">IF(E47=0,"NA",(  ( F47 - (E47/$L$6)) / (E47/$L$6)))</f>
        <v>-0.85873742163801825</v>
      </c>
      <c r="M47" s="57">
        <f t="shared" ref="M47:M122" si="42">IF(E47=0,"NA",(  ( G47 - ($M$6*(E47/12))) / ($M$6*(E47/12))))</f>
        <v>-0.45511433771486359</v>
      </c>
      <c r="R47" s="53"/>
      <c r="S47" s="53"/>
      <c r="T47" s="53"/>
      <c r="U47" s="53"/>
      <c r="V47" s="53"/>
    </row>
    <row r="48" spans="1:25" s="51" customFormat="1" x14ac:dyDescent="0.2">
      <c r="B48" s="66" t="s">
        <v>112</v>
      </c>
      <c r="C48" s="51" t="s">
        <v>111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8"/>
        <v>0</v>
      </c>
      <c r="J48" s="56">
        <f t="shared" si="39"/>
        <v>0</v>
      </c>
      <c r="K48" s="57" t="str">
        <f t="shared" si="40"/>
        <v>NA</v>
      </c>
      <c r="L48" s="57" t="str">
        <f t="shared" si="41"/>
        <v>NA</v>
      </c>
      <c r="M48" s="57" t="str">
        <f t="shared" si="42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113</v>
      </c>
      <c r="C49" s="51" t="s">
        <v>114</v>
      </c>
      <c r="D49" s="56">
        <v>930671.75</v>
      </c>
      <c r="E49" s="56">
        <v>515909</v>
      </c>
      <c r="F49" s="56">
        <v>0</v>
      </c>
      <c r="G49" s="56">
        <v>0</v>
      </c>
      <c r="H49" s="56">
        <v>0</v>
      </c>
      <c r="I49" s="56">
        <f t="shared" si="38"/>
        <v>0</v>
      </c>
      <c r="J49" s="56">
        <f t="shared" si="39"/>
        <v>515909</v>
      </c>
      <c r="K49" s="57">
        <f t="shared" si="40"/>
        <v>1</v>
      </c>
      <c r="L49" s="57">
        <f t="shared" si="41"/>
        <v>-1</v>
      </c>
      <c r="M49" s="57">
        <f t="shared" si="42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115</v>
      </c>
      <c r="C50" s="51" t="s">
        <v>116</v>
      </c>
      <c r="D50" s="56">
        <v>0</v>
      </c>
      <c r="E50" s="56">
        <v>101000</v>
      </c>
      <c r="F50" s="56">
        <v>4924.3599999999997</v>
      </c>
      <c r="G50" s="56">
        <v>55898.22</v>
      </c>
      <c r="H50" s="56">
        <v>0</v>
      </c>
      <c r="I50" s="56">
        <f t="shared" si="38"/>
        <v>55898.22</v>
      </c>
      <c r="J50" s="56">
        <f t="shared" si="39"/>
        <v>45101.78</v>
      </c>
      <c r="K50" s="57">
        <f t="shared" si="40"/>
        <v>0.44655227722772278</v>
      </c>
      <c r="L50" s="57">
        <f t="shared" si="41"/>
        <v>-0.95124396039603965</v>
      </c>
      <c r="M50" s="57">
        <f t="shared" si="42"/>
        <v>0.32827453465346551</v>
      </c>
      <c r="R50" s="53"/>
      <c r="S50" s="53"/>
      <c r="T50" s="53"/>
      <c r="U50" s="53"/>
      <c r="V50" s="53"/>
    </row>
    <row r="51" spans="2:22" s="51" customFormat="1" x14ac:dyDescent="0.2">
      <c r="B51" s="66" t="s">
        <v>117</v>
      </c>
      <c r="C51" s="51" t="s">
        <v>118</v>
      </c>
      <c r="D51" s="56">
        <v>0</v>
      </c>
      <c r="E51" s="56">
        <v>15911</v>
      </c>
      <c r="F51" s="56">
        <v>0</v>
      </c>
      <c r="G51" s="56">
        <v>1867.51</v>
      </c>
      <c r="H51" s="56">
        <v>0</v>
      </c>
      <c r="I51" s="56">
        <f t="shared" si="38"/>
        <v>1867.51</v>
      </c>
      <c r="J51" s="56">
        <f t="shared" si="39"/>
        <v>14043.49</v>
      </c>
      <c r="K51" s="57">
        <f t="shared" si="40"/>
        <v>0.88262774181383952</v>
      </c>
      <c r="L51" s="57">
        <f t="shared" si="41"/>
        <v>-1</v>
      </c>
      <c r="M51" s="57">
        <f t="shared" si="42"/>
        <v>-0.71830658035321471</v>
      </c>
      <c r="R51" s="53"/>
      <c r="S51" s="53"/>
      <c r="T51" s="53"/>
      <c r="U51" s="53"/>
      <c r="V51" s="53"/>
    </row>
    <row r="52" spans="2:22" s="51" customFormat="1" x14ac:dyDescent="0.2">
      <c r="B52" s="66" t="s">
        <v>119</v>
      </c>
      <c r="C52" s="51" t="s">
        <v>120</v>
      </c>
      <c r="D52" s="56">
        <v>44328950.24000001</v>
      </c>
      <c r="E52" s="56">
        <v>44315404.49000001</v>
      </c>
      <c r="F52" s="56">
        <v>3412458.1400000011</v>
      </c>
      <c r="G52" s="56">
        <v>10959503.809999993</v>
      </c>
      <c r="H52" s="56">
        <v>0</v>
      </c>
      <c r="I52" s="56">
        <f t="shared" si="38"/>
        <v>10959503.809999993</v>
      </c>
      <c r="J52" s="56">
        <f t="shared" si="39"/>
        <v>33355900.680000015</v>
      </c>
      <c r="K52" s="57">
        <f t="shared" si="40"/>
        <v>0.75269313377308644</v>
      </c>
      <c r="L52" s="57">
        <f t="shared" si="41"/>
        <v>-0.92299611886042832</v>
      </c>
      <c r="M52" s="57">
        <f t="shared" si="42"/>
        <v>-0.40646352105540767</v>
      </c>
      <c r="R52" s="53"/>
      <c r="S52" s="53"/>
      <c r="T52" s="53"/>
      <c r="U52" s="53"/>
      <c r="V52" s="53"/>
    </row>
    <row r="53" spans="2:22" s="51" customFormat="1" x14ac:dyDescent="0.2">
      <c r="B53" s="66" t="s">
        <v>121</v>
      </c>
      <c r="C53" s="51" t="s">
        <v>122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ref="I53:I91" si="43">SUM(G53:H53)</f>
        <v>0</v>
      </c>
      <c r="J53" s="56">
        <f t="shared" ref="J53:J91" si="44">E53-I53</f>
        <v>0</v>
      </c>
      <c r="K53" s="57" t="str">
        <f t="shared" ref="K53:K91" si="45">IF(E53=0,"NA",J53/E53)</f>
        <v>NA</v>
      </c>
      <c r="L53" s="57" t="str">
        <f t="shared" ref="L53:L91" si="46">IF(E53=0,"NA",(  ( F53 - (E53/$L$6)) / (E53/$L$6)))</f>
        <v>NA</v>
      </c>
      <c r="M53" s="57" t="str">
        <f t="shared" ref="M53:M91" si="47">IF(E53=0,"NA",(  ( G53 - ($M$6*(E53/12))) / ($M$6*(E53/12))))</f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123</v>
      </c>
      <c r="C54" s="51" t="s">
        <v>124</v>
      </c>
      <c r="D54" s="56">
        <v>25017302.889999982</v>
      </c>
      <c r="E54" s="56">
        <v>25009640.249999981</v>
      </c>
      <c r="F54" s="56">
        <v>2400085.6399999992</v>
      </c>
      <c r="G54" s="56">
        <v>8925020.3199999966</v>
      </c>
      <c r="H54" s="56">
        <v>0</v>
      </c>
      <c r="I54" s="56">
        <f t="shared" si="43"/>
        <v>8925020.3199999966</v>
      </c>
      <c r="J54" s="56">
        <f t="shared" si="44"/>
        <v>16084619.929999985</v>
      </c>
      <c r="K54" s="57">
        <f t="shared" si="45"/>
        <v>0.64313679721962402</v>
      </c>
      <c r="L54" s="57">
        <f t="shared" si="46"/>
        <v>-0.90403358001121181</v>
      </c>
      <c r="M54" s="57">
        <f t="shared" si="47"/>
        <v>-0.14352831332709765</v>
      </c>
      <c r="R54" s="53"/>
      <c r="S54" s="53"/>
      <c r="T54" s="53"/>
      <c r="U54" s="53"/>
      <c r="V54" s="53"/>
    </row>
    <row r="55" spans="2:22" s="51" customFormat="1" x14ac:dyDescent="0.2">
      <c r="B55" s="66" t="s">
        <v>125</v>
      </c>
      <c r="C55" s="51" t="s">
        <v>126</v>
      </c>
      <c r="D55" s="56">
        <v>9227324.3199999984</v>
      </c>
      <c r="E55" s="56">
        <v>9227324.3199999984</v>
      </c>
      <c r="F55" s="56">
        <v>0</v>
      </c>
      <c r="G55" s="56">
        <v>0</v>
      </c>
      <c r="H55" s="56">
        <v>0</v>
      </c>
      <c r="I55" s="56">
        <f t="shared" ref="I55:I72" si="48">SUM(G55:H55)</f>
        <v>0</v>
      </c>
      <c r="J55" s="56">
        <f t="shared" ref="J55:J72" si="49">E55-I55</f>
        <v>9227324.3199999984</v>
      </c>
      <c r="K55" s="57">
        <f t="shared" ref="K55:K72" si="50">IF(E55=0,"NA",J55/E55)</f>
        <v>1</v>
      </c>
      <c r="L55" s="57">
        <f t="shared" ref="L55:L72" si="51">IF(E55=0,"NA",(  ( F55 - (E55/$L$6)) / (E55/$L$6)))</f>
        <v>-1</v>
      </c>
      <c r="M55" s="57">
        <f t="shared" ref="M55:M72" si="52">IF(E55=0,"NA",(  ( G55 - ($M$6*(E55/12))) / ($M$6*(E55/12))))</f>
        <v>-1</v>
      </c>
      <c r="R55" s="53"/>
      <c r="S55" s="53"/>
      <c r="T55" s="53"/>
      <c r="U55" s="53"/>
      <c r="V55" s="53"/>
    </row>
    <row r="56" spans="2:22" s="51" customFormat="1" x14ac:dyDescent="0.2">
      <c r="B56" s="66" t="s">
        <v>127</v>
      </c>
      <c r="C56" s="51" t="s">
        <v>128</v>
      </c>
      <c r="D56" s="56">
        <v>0</v>
      </c>
      <c r="E56" s="56">
        <v>0</v>
      </c>
      <c r="F56" s="56">
        <v>24483.34</v>
      </c>
      <c r="G56" s="56">
        <v>88374.18</v>
      </c>
      <c r="H56" s="56">
        <v>0</v>
      </c>
      <c r="I56" s="56">
        <f t="shared" si="48"/>
        <v>88374.18</v>
      </c>
      <c r="J56" s="56">
        <f t="shared" si="49"/>
        <v>-88374.18</v>
      </c>
      <c r="K56" s="57" t="str">
        <f t="shared" si="50"/>
        <v>NA</v>
      </c>
      <c r="L56" s="57" t="str">
        <f t="shared" si="51"/>
        <v>NA</v>
      </c>
      <c r="M56" s="57" t="str">
        <f t="shared" si="52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129</v>
      </c>
      <c r="C57" s="51" t="s">
        <v>130</v>
      </c>
      <c r="D57" s="56">
        <v>83317</v>
      </c>
      <c r="E57" s="56">
        <v>83317</v>
      </c>
      <c r="F57" s="56">
        <v>0</v>
      </c>
      <c r="G57" s="56">
        <v>0</v>
      </c>
      <c r="H57" s="56">
        <v>0</v>
      </c>
      <c r="I57" s="56">
        <f t="shared" si="48"/>
        <v>0</v>
      </c>
      <c r="J57" s="56">
        <f t="shared" si="49"/>
        <v>83317</v>
      </c>
      <c r="K57" s="57">
        <f t="shared" si="50"/>
        <v>1</v>
      </c>
      <c r="L57" s="57">
        <f t="shared" si="51"/>
        <v>-1</v>
      </c>
      <c r="M57" s="57">
        <f t="shared" si="52"/>
        <v>-1</v>
      </c>
      <c r="R57" s="53"/>
      <c r="S57" s="53"/>
      <c r="T57" s="53"/>
      <c r="U57" s="53"/>
      <c r="V57" s="53"/>
    </row>
    <row r="58" spans="2:22" s="51" customFormat="1" x14ac:dyDescent="0.2">
      <c r="B58" s="66" t="s">
        <v>131</v>
      </c>
      <c r="C58" s="51" t="s">
        <v>132</v>
      </c>
      <c r="D58" s="56">
        <v>47283.68</v>
      </c>
      <c r="E58" s="56">
        <v>47283.68</v>
      </c>
      <c r="F58" s="56">
        <v>0</v>
      </c>
      <c r="G58" s="56">
        <v>0</v>
      </c>
      <c r="H58" s="56">
        <v>0</v>
      </c>
      <c r="I58" s="56">
        <f t="shared" si="48"/>
        <v>0</v>
      </c>
      <c r="J58" s="56">
        <f t="shared" si="49"/>
        <v>47283.68</v>
      </c>
      <c r="K58" s="57">
        <f t="shared" si="50"/>
        <v>1</v>
      </c>
      <c r="L58" s="57">
        <f t="shared" si="51"/>
        <v>-1</v>
      </c>
      <c r="M58" s="57">
        <f t="shared" si="52"/>
        <v>-1</v>
      </c>
      <c r="R58" s="53"/>
      <c r="S58" s="53"/>
      <c r="T58" s="53"/>
      <c r="U58" s="53"/>
      <c r="V58" s="53"/>
    </row>
    <row r="59" spans="2:22" s="51" customFormat="1" x14ac:dyDescent="0.2">
      <c r="B59" s="66" t="s">
        <v>133</v>
      </c>
      <c r="C59" s="51" t="s">
        <v>134</v>
      </c>
      <c r="D59" s="56">
        <v>9558767.5199999996</v>
      </c>
      <c r="E59" s="56">
        <v>9558767.5199999996</v>
      </c>
      <c r="F59" s="56">
        <v>584930.87</v>
      </c>
      <c r="G59" s="56">
        <v>1986915.51</v>
      </c>
      <c r="H59" s="56">
        <v>0</v>
      </c>
      <c r="I59" s="56">
        <f t="shared" si="48"/>
        <v>1986915.51</v>
      </c>
      <c r="J59" s="56">
        <f t="shared" si="49"/>
        <v>7571852.0099999998</v>
      </c>
      <c r="K59" s="57">
        <f t="shared" si="50"/>
        <v>0.79213685176015247</v>
      </c>
      <c r="L59" s="57">
        <f t="shared" si="51"/>
        <v>-0.93880687350370884</v>
      </c>
      <c r="M59" s="57">
        <f t="shared" si="52"/>
        <v>-0.50112844422436587</v>
      </c>
      <c r="R59" s="53"/>
      <c r="S59" s="53"/>
      <c r="T59" s="53"/>
      <c r="U59" s="53"/>
      <c r="V59" s="53"/>
    </row>
    <row r="60" spans="2:22" s="51" customFormat="1" x14ac:dyDescent="0.2">
      <c r="B60" s="66" t="s">
        <v>135</v>
      </c>
      <c r="C60" s="51" t="s">
        <v>136</v>
      </c>
      <c r="D60" s="56">
        <v>0</v>
      </c>
      <c r="E60" s="56">
        <v>0</v>
      </c>
      <c r="F60" s="56">
        <v>55341.42</v>
      </c>
      <c r="G60" s="56">
        <v>157777.91</v>
      </c>
      <c r="H60" s="56">
        <v>0</v>
      </c>
      <c r="I60" s="56">
        <f t="shared" si="48"/>
        <v>157777.91</v>
      </c>
      <c r="J60" s="56">
        <f t="shared" si="49"/>
        <v>-157777.91</v>
      </c>
      <c r="K60" s="57" t="str">
        <f t="shared" si="50"/>
        <v>NA</v>
      </c>
      <c r="L60" s="57" t="str">
        <f t="shared" si="51"/>
        <v>NA</v>
      </c>
      <c r="M60" s="57" t="str">
        <f t="shared" si="52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137</v>
      </c>
      <c r="C61" s="51" t="s">
        <v>138</v>
      </c>
      <c r="D61" s="56">
        <v>0</v>
      </c>
      <c r="E61" s="56">
        <v>0</v>
      </c>
      <c r="F61" s="56">
        <v>31633.919999999998</v>
      </c>
      <c r="G61" s="56">
        <v>102026.58</v>
      </c>
      <c r="H61" s="56">
        <v>0</v>
      </c>
      <c r="I61" s="56">
        <f t="shared" si="48"/>
        <v>102026.58</v>
      </c>
      <c r="J61" s="56">
        <f t="shared" si="49"/>
        <v>-102026.58</v>
      </c>
      <c r="K61" s="57" t="str">
        <f t="shared" si="50"/>
        <v>NA</v>
      </c>
      <c r="L61" s="57" t="str">
        <f t="shared" si="51"/>
        <v>NA</v>
      </c>
      <c r="M61" s="57" t="str">
        <f t="shared" si="52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139</v>
      </c>
      <c r="C62" s="51" t="s">
        <v>140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48"/>
        <v>0</v>
      </c>
      <c r="J62" s="56">
        <f t="shared" si="49"/>
        <v>0</v>
      </c>
      <c r="K62" s="57" t="str">
        <f t="shared" si="50"/>
        <v>NA</v>
      </c>
      <c r="L62" s="57" t="str">
        <f t="shared" si="51"/>
        <v>NA</v>
      </c>
      <c r="M62" s="57" t="str">
        <f t="shared" si="52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141</v>
      </c>
      <c r="C63" s="51" t="s">
        <v>142</v>
      </c>
      <c r="D63" s="56">
        <v>7354915.3200000077</v>
      </c>
      <c r="E63" s="56">
        <v>7344915.3200000077</v>
      </c>
      <c r="F63" s="56">
        <v>0</v>
      </c>
      <c r="G63" s="56">
        <v>0</v>
      </c>
      <c r="H63" s="56">
        <v>0</v>
      </c>
      <c r="I63" s="56">
        <f t="shared" si="48"/>
        <v>0</v>
      </c>
      <c r="J63" s="56">
        <f t="shared" si="49"/>
        <v>7344915.3200000077</v>
      </c>
      <c r="K63" s="57">
        <f t="shared" si="50"/>
        <v>1</v>
      </c>
      <c r="L63" s="57">
        <f t="shared" si="51"/>
        <v>-1</v>
      </c>
      <c r="M63" s="57">
        <f t="shared" si="52"/>
        <v>-1</v>
      </c>
      <c r="R63" s="53"/>
      <c r="S63" s="53"/>
      <c r="T63" s="53"/>
      <c r="U63" s="53"/>
      <c r="V63" s="53"/>
    </row>
    <row r="64" spans="2:22" s="51" customFormat="1" x14ac:dyDescent="0.2">
      <c r="B64" s="66" t="s">
        <v>143</v>
      </c>
      <c r="C64" s="51" t="s">
        <v>144</v>
      </c>
      <c r="D64" s="56">
        <v>-12107184.460000001</v>
      </c>
      <c r="E64" s="56">
        <v>-12029684.460000001</v>
      </c>
      <c r="F64" s="56">
        <v>10756.869999999999</v>
      </c>
      <c r="G64" s="56">
        <v>24686.620000000003</v>
      </c>
      <c r="H64" s="56">
        <v>0</v>
      </c>
      <c r="I64" s="56">
        <f t="shared" si="48"/>
        <v>24686.620000000003</v>
      </c>
      <c r="J64" s="56">
        <f t="shared" si="49"/>
        <v>-12054371.08</v>
      </c>
      <c r="K64" s="57">
        <f t="shared" si="50"/>
        <v>1.0020521419395567</v>
      </c>
      <c r="L64" s="57">
        <f t="shared" si="51"/>
        <v>-1.000894193861507</v>
      </c>
      <c r="M64" s="57">
        <f t="shared" si="52"/>
        <v>-1.0049251406549362</v>
      </c>
      <c r="R64" s="53"/>
      <c r="S64" s="53"/>
      <c r="T64" s="53"/>
      <c r="U64" s="53"/>
      <c r="V64" s="53"/>
    </row>
    <row r="65" spans="2:22" s="51" customFormat="1" x14ac:dyDescent="0.2">
      <c r="B65" s="66" t="s">
        <v>145</v>
      </c>
      <c r="C65" s="51" t="s">
        <v>146</v>
      </c>
      <c r="D65" s="56">
        <v>101793</v>
      </c>
      <c r="E65" s="56">
        <v>101793</v>
      </c>
      <c r="F65" s="56">
        <v>105</v>
      </c>
      <c r="G65" s="56">
        <v>5645</v>
      </c>
      <c r="H65" s="56">
        <v>0</v>
      </c>
      <c r="I65" s="56">
        <f t="shared" si="48"/>
        <v>5645</v>
      </c>
      <c r="J65" s="56">
        <f t="shared" si="49"/>
        <v>96148</v>
      </c>
      <c r="K65" s="57">
        <f t="shared" si="50"/>
        <v>0.94454432033636893</v>
      </c>
      <c r="L65" s="57">
        <f t="shared" si="51"/>
        <v>-0.99896849488668182</v>
      </c>
      <c r="M65" s="57">
        <f t="shared" si="52"/>
        <v>-0.86690636880728533</v>
      </c>
      <c r="R65" s="53"/>
      <c r="S65" s="53"/>
      <c r="T65" s="53"/>
      <c r="U65" s="53"/>
      <c r="V65" s="53"/>
    </row>
    <row r="66" spans="2:22" s="51" customFormat="1" x14ac:dyDescent="0.2">
      <c r="B66" s="66" t="s">
        <v>147</v>
      </c>
      <c r="C66" s="51" t="s">
        <v>148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8"/>
        <v>0</v>
      </c>
      <c r="J66" s="56">
        <f t="shared" si="49"/>
        <v>0</v>
      </c>
      <c r="K66" s="57" t="str">
        <f t="shared" si="50"/>
        <v>NA</v>
      </c>
      <c r="L66" s="57" t="str">
        <f t="shared" si="51"/>
        <v>NA</v>
      </c>
      <c r="M66" s="57" t="str">
        <f t="shared" si="52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149</v>
      </c>
      <c r="C67" s="51" t="s">
        <v>150</v>
      </c>
      <c r="D67" s="56">
        <v>114666435</v>
      </c>
      <c r="E67" s="56">
        <v>114632156.45999999</v>
      </c>
      <c r="F67" s="56">
        <v>9012598.1699999981</v>
      </c>
      <c r="G67" s="56">
        <v>31878514.389999982</v>
      </c>
      <c r="H67" s="56">
        <v>0</v>
      </c>
      <c r="I67" s="56">
        <f t="shared" si="48"/>
        <v>31878514.389999982</v>
      </c>
      <c r="J67" s="56">
        <f t="shared" si="49"/>
        <v>82753642.070000008</v>
      </c>
      <c r="K67" s="57">
        <f t="shared" si="50"/>
        <v>0.72190600461116028</v>
      </c>
      <c r="L67" s="57">
        <f t="shared" si="51"/>
        <v>-0.92137809801087645</v>
      </c>
      <c r="M67" s="57">
        <f t="shared" si="52"/>
        <v>-0.33257441106678487</v>
      </c>
      <c r="R67" s="53"/>
      <c r="S67" s="53"/>
      <c r="T67" s="53"/>
      <c r="U67" s="53"/>
      <c r="V67" s="53"/>
    </row>
    <row r="68" spans="2:22" s="51" customFormat="1" x14ac:dyDescent="0.2">
      <c r="B68" s="66" t="s">
        <v>151</v>
      </c>
      <c r="C68" s="51" t="s">
        <v>152</v>
      </c>
      <c r="D68" s="56">
        <v>0</v>
      </c>
      <c r="E68" s="56">
        <v>0</v>
      </c>
      <c r="F68" s="56">
        <v>714284.80999999971</v>
      </c>
      <c r="G68" s="56">
        <v>2786994.39</v>
      </c>
      <c r="H68" s="56">
        <v>0</v>
      </c>
      <c r="I68" s="56">
        <f t="shared" si="48"/>
        <v>2786994.39</v>
      </c>
      <c r="J68" s="56">
        <f t="shared" si="49"/>
        <v>-2786994.39</v>
      </c>
      <c r="K68" s="57" t="str">
        <f t="shared" si="50"/>
        <v>NA</v>
      </c>
      <c r="L68" s="57" t="str">
        <f t="shared" si="51"/>
        <v>NA</v>
      </c>
      <c r="M68" s="57" t="str">
        <f t="shared" si="52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153</v>
      </c>
      <c r="C69" s="51" t="s">
        <v>154</v>
      </c>
      <c r="D69" s="56">
        <v>109111522.10000002</v>
      </c>
      <c r="E69" s="56">
        <v>109176598.18000002</v>
      </c>
      <c r="F69" s="56">
        <v>8948872.1800000202</v>
      </c>
      <c r="G69" s="56">
        <v>32740092.830000039</v>
      </c>
      <c r="H69" s="56">
        <v>0</v>
      </c>
      <c r="I69" s="56">
        <f t="shared" si="48"/>
        <v>32740092.830000039</v>
      </c>
      <c r="J69" s="56">
        <f t="shared" si="49"/>
        <v>76436505.349999979</v>
      </c>
      <c r="K69" s="57">
        <f t="shared" si="50"/>
        <v>0.70011803467240041</v>
      </c>
      <c r="L69" s="57">
        <f t="shared" si="51"/>
        <v>-0.91803305535087321</v>
      </c>
      <c r="M69" s="57">
        <f t="shared" si="52"/>
        <v>-0.28028328321376095</v>
      </c>
      <c r="R69" s="53"/>
      <c r="S69" s="53"/>
      <c r="T69" s="53"/>
      <c r="U69" s="53"/>
      <c r="V69" s="53"/>
    </row>
    <row r="70" spans="2:22" s="51" customFormat="1" x14ac:dyDescent="0.2">
      <c r="B70" s="66" t="s">
        <v>155</v>
      </c>
      <c r="C70" s="51" t="s">
        <v>156</v>
      </c>
      <c r="D70" s="56">
        <v>0</v>
      </c>
      <c r="E70" s="56">
        <v>0</v>
      </c>
      <c r="F70" s="56">
        <v>3513.24</v>
      </c>
      <c r="G70" s="56">
        <v>12435.73</v>
      </c>
      <c r="H70" s="56">
        <v>0</v>
      </c>
      <c r="I70" s="56">
        <f t="shared" si="48"/>
        <v>12435.73</v>
      </c>
      <c r="J70" s="56">
        <f t="shared" si="49"/>
        <v>-12435.73</v>
      </c>
      <c r="K70" s="57" t="str">
        <f t="shared" si="50"/>
        <v>NA</v>
      </c>
      <c r="L70" s="57" t="str">
        <f t="shared" si="51"/>
        <v>NA</v>
      </c>
      <c r="M70" s="57" t="str">
        <f t="shared" si="52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157</v>
      </c>
      <c r="C71" s="51" t="s">
        <v>158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48"/>
        <v>0</v>
      </c>
      <c r="J71" s="56">
        <f t="shared" si="49"/>
        <v>0</v>
      </c>
      <c r="K71" s="57" t="str">
        <f t="shared" si="50"/>
        <v>NA</v>
      </c>
      <c r="L71" s="57" t="str">
        <f t="shared" si="51"/>
        <v>NA</v>
      </c>
      <c r="M71" s="57" t="str">
        <f t="shared" si="52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159</v>
      </c>
      <c r="C72" s="51" t="s">
        <v>160</v>
      </c>
      <c r="D72" s="56">
        <v>8500000</v>
      </c>
      <c r="E72" s="56">
        <v>8500000</v>
      </c>
      <c r="F72" s="56">
        <v>-35.5</v>
      </c>
      <c r="G72" s="56">
        <v>2625987.92</v>
      </c>
      <c r="H72" s="56">
        <v>0</v>
      </c>
      <c r="I72" s="56">
        <f t="shared" si="48"/>
        <v>2625987.92</v>
      </c>
      <c r="J72" s="56">
        <f t="shared" si="49"/>
        <v>5874012.0800000001</v>
      </c>
      <c r="K72" s="57">
        <f t="shared" si="50"/>
        <v>0.69106024470588234</v>
      </c>
      <c r="L72" s="57">
        <f t="shared" si="51"/>
        <v>-1.0000041764705883</v>
      </c>
      <c r="M72" s="57">
        <f t="shared" si="52"/>
        <v>-0.25854458729411772</v>
      </c>
      <c r="R72" s="53"/>
      <c r="S72" s="53"/>
      <c r="T72" s="53"/>
      <c r="U72" s="53"/>
      <c r="V72" s="53"/>
    </row>
    <row r="73" spans="2:22" s="51" customFormat="1" x14ac:dyDescent="0.2">
      <c r="B73" s="66" t="s">
        <v>161</v>
      </c>
      <c r="C73" s="51" t="s">
        <v>162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3"/>
        <v>0</v>
      </c>
      <c r="J73" s="56">
        <f t="shared" si="44"/>
        <v>0</v>
      </c>
      <c r="K73" s="57" t="str">
        <f t="shared" si="45"/>
        <v>NA</v>
      </c>
      <c r="L73" s="57" t="str">
        <f t="shared" si="46"/>
        <v>NA</v>
      </c>
      <c r="M73" s="57" t="str">
        <f t="shared" si="47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163</v>
      </c>
      <c r="C74" s="51" t="s">
        <v>164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3"/>
        <v>0</v>
      </c>
      <c r="J74" s="56">
        <f t="shared" si="44"/>
        <v>0</v>
      </c>
      <c r="K74" s="57" t="str">
        <f t="shared" si="45"/>
        <v>NA</v>
      </c>
      <c r="L74" s="57" t="str">
        <f t="shared" si="46"/>
        <v>NA</v>
      </c>
      <c r="M74" s="57" t="str">
        <f t="shared" si="47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165</v>
      </c>
      <c r="C75" s="51" t="s">
        <v>166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43"/>
        <v>0</v>
      </c>
      <c r="J75" s="56">
        <f t="shared" si="44"/>
        <v>0</v>
      </c>
      <c r="K75" s="57" t="str">
        <f t="shared" si="45"/>
        <v>NA</v>
      </c>
      <c r="L75" s="57" t="str">
        <f t="shared" si="46"/>
        <v>NA</v>
      </c>
      <c r="M75" s="57" t="str">
        <f t="shared" si="47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167</v>
      </c>
      <c r="C76" s="51" t="s">
        <v>168</v>
      </c>
      <c r="D76" s="56">
        <v>0</v>
      </c>
      <c r="E76" s="56">
        <v>0</v>
      </c>
      <c r="F76" s="56">
        <v>3257.8100000000004</v>
      </c>
      <c r="G76" s="56">
        <v>11579.439999999999</v>
      </c>
      <c r="H76" s="56">
        <v>0</v>
      </c>
      <c r="I76" s="56">
        <f t="shared" si="43"/>
        <v>11579.439999999999</v>
      </c>
      <c r="J76" s="56">
        <f t="shared" si="44"/>
        <v>-11579.439999999999</v>
      </c>
      <c r="K76" s="57" t="str">
        <f t="shared" si="45"/>
        <v>NA</v>
      </c>
      <c r="L76" s="57" t="str">
        <f t="shared" si="46"/>
        <v>NA</v>
      </c>
      <c r="M76" s="57" t="str">
        <f t="shared" si="47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169</v>
      </c>
      <c r="C77" s="51" t="s">
        <v>170</v>
      </c>
      <c r="D77" s="56">
        <v>19675370.799999971</v>
      </c>
      <c r="E77" s="56">
        <v>19598743.329999972</v>
      </c>
      <c r="F77" s="56">
        <v>535661.60999999975</v>
      </c>
      <c r="G77" s="56">
        <v>1692556.9900000009</v>
      </c>
      <c r="H77" s="56">
        <v>0</v>
      </c>
      <c r="I77" s="56">
        <f t="shared" si="43"/>
        <v>1692556.9900000009</v>
      </c>
      <c r="J77" s="56">
        <f t="shared" si="44"/>
        <v>17906186.33999997</v>
      </c>
      <c r="K77" s="57">
        <f t="shared" si="45"/>
        <v>0.91363951445758307</v>
      </c>
      <c r="L77" s="57">
        <f t="shared" si="46"/>
        <v>-0.97266857364369597</v>
      </c>
      <c r="M77" s="57">
        <f t="shared" si="47"/>
        <v>-0.79273483469819961</v>
      </c>
      <c r="R77" s="53"/>
      <c r="S77" s="53"/>
      <c r="T77" s="53"/>
      <c r="U77" s="53"/>
      <c r="V77" s="53"/>
    </row>
    <row r="78" spans="2:22" s="51" customFormat="1" x14ac:dyDescent="0.2">
      <c r="B78" s="66" t="s">
        <v>171</v>
      </c>
      <c r="C78" s="51" t="s">
        <v>172</v>
      </c>
      <c r="D78" s="56">
        <v>4223439.3</v>
      </c>
      <c r="E78" s="56">
        <v>5492084.4000000004</v>
      </c>
      <c r="F78" s="56">
        <v>267361.25</v>
      </c>
      <c r="G78" s="56">
        <v>466217.05</v>
      </c>
      <c r="H78" s="56">
        <v>1272703.75</v>
      </c>
      <c r="I78" s="56">
        <f t="shared" si="43"/>
        <v>1738920.8</v>
      </c>
      <c r="J78" s="56">
        <f t="shared" si="44"/>
        <v>3753163.6000000006</v>
      </c>
      <c r="K78" s="57">
        <f t="shared" si="45"/>
        <v>0.68337689784956701</v>
      </c>
      <c r="L78" s="57">
        <f t="shared" si="46"/>
        <v>-0.95131880165570648</v>
      </c>
      <c r="M78" s="57">
        <f t="shared" si="47"/>
        <v>-0.79626661964626766</v>
      </c>
      <c r="R78" s="53"/>
      <c r="S78" s="53"/>
      <c r="T78" s="53"/>
      <c r="U78" s="53"/>
      <c r="V78" s="53"/>
    </row>
    <row r="79" spans="2:22" s="51" customFormat="1" x14ac:dyDescent="0.2">
      <c r="B79" s="66" t="s">
        <v>173</v>
      </c>
      <c r="C79" s="51" t="s">
        <v>174</v>
      </c>
      <c r="D79" s="56">
        <v>1530558</v>
      </c>
      <c r="E79" s="56">
        <v>1567058</v>
      </c>
      <c r="F79" s="56">
        <v>-7001</v>
      </c>
      <c r="G79" s="56">
        <v>1413133.5</v>
      </c>
      <c r="H79" s="56">
        <v>81233.61</v>
      </c>
      <c r="I79" s="56">
        <f t="shared" si="43"/>
        <v>1494367.11</v>
      </c>
      <c r="J79" s="56">
        <f t="shared" si="44"/>
        <v>72690.889999999898</v>
      </c>
      <c r="K79" s="57">
        <f t="shared" si="45"/>
        <v>4.6386853581679745E-2</v>
      </c>
      <c r="L79" s="57">
        <f t="shared" si="46"/>
        <v>-1.0044676074529468</v>
      </c>
      <c r="M79" s="57">
        <f t="shared" si="47"/>
        <v>1.1642596508872038</v>
      </c>
      <c r="R79" s="53"/>
      <c r="S79" s="53"/>
      <c r="T79" s="53"/>
      <c r="U79" s="53"/>
      <c r="V79" s="53"/>
    </row>
    <row r="80" spans="2:22" s="51" customFormat="1" x14ac:dyDescent="0.2">
      <c r="B80" s="66" t="s">
        <v>175</v>
      </c>
      <c r="C80" s="51" t="s">
        <v>176</v>
      </c>
      <c r="D80" s="56">
        <v>0</v>
      </c>
      <c r="E80" s="56">
        <v>17000</v>
      </c>
      <c r="F80" s="56">
        <v>0</v>
      </c>
      <c r="G80" s="56">
        <v>2317.96</v>
      </c>
      <c r="H80" s="56">
        <v>0.4</v>
      </c>
      <c r="I80" s="56">
        <f t="shared" si="43"/>
        <v>2318.36</v>
      </c>
      <c r="J80" s="56">
        <f t="shared" si="44"/>
        <v>14681.64</v>
      </c>
      <c r="K80" s="57">
        <f t="shared" si="45"/>
        <v>0.86362588235294113</v>
      </c>
      <c r="L80" s="57">
        <f t="shared" si="46"/>
        <v>-1</v>
      </c>
      <c r="M80" s="57">
        <f t="shared" si="47"/>
        <v>-0.67275858823529411</v>
      </c>
      <c r="R80" s="53"/>
      <c r="S80" s="53"/>
      <c r="T80" s="53"/>
      <c r="U80" s="53"/>
      <c r="V80" s="53"/>
    </row>
    <row r="81" spans="2:22" s="51" customFormat="1" x14ac:dyDescent="0.2">
      <c r="B81" s="66" t="s">
        <v>177</v>
      </c>
      <c r="C81" s="51" t="s">
        <v>178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43"/>
        <v>0</v>
      </c>
      <c r="J81" s="56">
        <f t="shared" si="44"/>
        <v>0</v>
      </c>
      <c r="K81" s="57" t="str">
        <f t="shared" si="45"/>
        <v>NA</v>
      </c>
      <c r="L81" s="57" t="str">
        <f t="shared" si="46"/>
        <v>NA</v>
      </c>
      <c r="M81" s="57" t="str">
        <f t="shared" si="47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179</v>
      </c>
      <c r="C82" s="51" t="s">
        <v>180</v>
      </c>
      <c r="D82" s="56">
        <v>0</v>
      </c>
      <c r="E82" s="56">
        <v>7000</v>
      </c>
      <c r="F82" s="56">
        <v>0</v>
      </c>
      <c r="G82" s="56">
        <v>0</v>
      </c>
      <c r="H82" s="56">
        <v>0</v>
      </c>
      <c r="I82" s="56">
        <f t="shared" si="43"/>
        <v>0</v>
      </c>
      <c r="J82" s="56">
        <f t="shared" si="44"/>
        <v>7000</v>
      </c>
      <c r="K82" s="57">
        <f t="shared" si="45"/>
        <v>1</v>
      </c>
      <c r="L82" s="57">
        <f t="shared" si="46"/>
        <v>-1</v>
      </c>
      <c r="M82" s="57">
        <f t="shared" si="47"/>
        <v>-1</v>
      </c>
      <c r="R82" s="53"/>
      <c r="S82" s="53"/>
      <c r="T82" s="53"/>
      <c r="U82" s="53"/>
      <c r="V82" s="53"/>
    </row>
    <row r="83" spans="2:22" s="51" customFormat="1" x14ac:dyDescent="0.2">
      <c r="B83" s="66" t="s">
        <v>181</v>
      </c>
      <c r="C83" s="51" t="s">
        <v>182</v>
      </c>
      <c r="D83" s="56">
        <v>1097700</v>
      </c>
      <c r="E83" s="56">
        <v>1100045</v>
      </c>
      <c r="F83" s="56">
        <v>48319.5</v>
      </c>
      <c r="G83" s="56">
        <v>1866354.07</v>
      </c>
      <c r="H83" s="56">
        <v>685097.07000000007</v>
      </c>
      <c r="I83" s="56">
        <f t="shared" si="43"/>
        <v>2551451.14</v>
      </c>
      <c r="J83" s="56">
        <f t="shared" si="44"/>
        <v>-1451406.1400000001</v>
      </c>
      <c r="K83" s="57">
        <f t="shared" si="45"/>
        <v>-1.319406151566527</v>
      </c>
      <c r="L83" s="57">
        <f t="shared" si="46"/>
        <v>-0.95607497875086933</v>
      </c>
      <c r="M83" s="57">
        <f t="shared" si="47"/>
        <v>3.0718786667818136</v>
      </c>
      <c r="R83" s="53"/>
      <c r="S83" s="53"/>
      <c r="T83" s="53"/>
      <c r="U83" s="53"/>
      <c r="V83" s="53"/>
    </row>
    <row r="84" spans="2:22" s="51" customFormat="1" x14ac:dyDescent="0.2">
      <c r="B84" s="66" t="s">
        <v>183</v>
      </c>
      <c r="C84" s="51" t="s">
        <v>184</v>
      </c>
      <c r="D84" s="56">
        <v>36200</v>
      </c>
      <c r="E84" s="56">
        <v>110200</v>
      </c>
      <c r="F84" s="56">
        <v>0</v>
      </c>
      <c r="G84" s="56">
        <v>79917</v>
      </c>
      <c r="H84" s="56">
        <v>0</v>
      </c>
      <c r="I84" s="56">
        <f t="shared" si="43"/>
        <v>79917</v>
      </c>
      <c r="J84" s="56">
        <f t="shared" si="44"/>
        <v>30283</v>
      </c>
      <c r="K84" s="57">
        <f t="shared" si="45"/>
        <v>0.27480036297640653</v>
      </c>
      <c r="L84" s="57">
        <f t="shared" si="46"/>
        <v>-1</v>
      </c>
      <c r="M84" s="57">
        <f t="shared" si="47"/>
        <v>0.74047912885662415</v>
      </c>
      <c r="R84" s="53"/>
      <c r="S84" s="53"/>
      <c r="T84" s="53"/>
      <c r="U84" s="53"/>
      <c r="V84" s="53"/>
    </row>
    <row r="85" spans="2:22" s="51" customFormat="1" x14ac:dyDescent="0.2">
      <c r="B85" s="66" t="s">
        <v>185</v>
      </c>
      <c r="C85" s="51" t="s">
        <v>186</v>
      </c>
      <c r="D85" s="56">
        <v>85863</v>
      </c>
      <c r="E85" s="56">
        <v>85863</v>
      </c>
      <c r="F85" s="56">
        <v>0</v>
      </c>
      <c r="G85" s="56">
        <v>827.6</v>
      </c>
      <c r="H85" s="56">
        <v>0</v>
      </c>
      <c r="I85" s="56">
        <f t="shared" si="43"/>
        <v>827.6</v>
      </c>
      <c r="J85" s="56">
        <f t="shared" si="44"/>
        <v>85035.4</v>
      </c>
      <c r="K85" s="57">
        <f t="shared" si="45"/>
        <v>0.99036138965561415</v>
      </c>
      <c r="L85" s="57">
        <f t="shared" si="46"/>
        <v>-1</v>
      </c>
      <c r="M85" s="57">
        <f t="shared" si="47"/>
        <v>-0.97686733517347402</v>
      </c>
      <c r="R85" s="53"/>
      <c r="S85" s="53"/>
      <c r="T85" s="53"/>
      <c r="U85" s="53"/>
      <c r="V85" s="53"/>
    </row>
    <row r="86" spans="2:22" s="51" customFormat="1" x14ac:dyDescent="0.2">
      <c r="B86" s="66" t="s">
        <v>187</v>
      </c>
      <c r="C86" s="51" t="s">
        <v>188</v>
      </c>
      <c r="D86" s="56">
        <v>0</v>
      </c>
      <c r="E86" s="56">
        <v>6000</v>
      </c>
      <c r="F86" s="56">
        <v>0</v>
      </c>
      <c r="G86" s="56">
        <v>4870.75</v>
      </c>
      <c r="H86" s="56">
        <v>0</v>
      </c>
      <c r="I86" s="56">
        <f t="shared" si="43"/>
        <v>4870.75</v>
      </c>
      <c r="J86" s="56">
        <f t="shared" si="44"/>
        <v>1129.25</v>
      </c>
      <c r="K86" s="57">
        <f t="shared" si="45"/>
        <v>0.18820833333333334</v>
      </c>
      <c r="L86" s="57">
        <f t="shared" si="46"/>
        <v>-1</v>
      </c>
      <c r="M86" s="57">
        <f t="shared" si="47"/>
        <v>0.94830000000000003</v>
      </c>
      <c r="R86" s="53"/>
      <c r="S86" s="53"/>
      <c r="T86" s="53"/>
      <c r="U86" s="53"/>
      <c r="V86" s="53"/>
    </row>
    <row r="87" spans="2:22" s="51" customFormat="1" x14ac:dyDescent="0.2">
      <c r="B87" s="66" t="s">
        <v>189</v>
      </c>
      <c r="C87" s="51" t="s">
        <v>190</v>
      </c>
      <c r="D87" s="56">
        <v>43850</v>
      </c>
      <c r="E87" s="56">
        <v>29218.05</v>
      </c>
      <c r="F87" s="56">
        <v>0</v>
      </c>
      <c r="G87" s="56">
        <v>271.3</v>
      </c>
      <c r="H87" s="56">
        <v>0</v>
      </c>
      <c r="I87" s="56">
        <f t="shared" si="43"/>
        <v>271.3</v>
      </c>
      <c r="J87" s="56">
        <f t="shared" si="44"/>
        <v>28946.75</v>
      </c>
      <c r="K87" s="57">
        <f t="shared" si="45"/>
        <v>0.99071464385884755</v>
      </c>
      <c r="L87" s="57">
        <f t="shared" si="46"/>
        <v>-1</v>
      </c>
      <c r="M87" s="57">
        <f t="shared" si="47"/>
        <v>-0.97771514526123415</v>
      </c>
      <c r="R87" s="53"/>
      <c r="S87" s="53"/>
      <c r="T87" s="53"/>
      <c r="U87" s="53"/>
      <c r="V87" s="53"/>
    </row>
    <row r="88" spans="2:22" s="51" customFormat="1" x14ac:dyDescent="0.2">
      <c r="B88" s="66" t="s">
        <v>191</v>
      </c>
      <c r="C88" s="51" t="s">
        <v>192</v>
      </c>
      <c r="D88" s="56">
        <v>1530380</v>
      </c>
      <c r="E88" s="56">
        <v>2171923.52</v>
      </c>
      <c r="F88" s="56">
        <v>729164.44</v>
      </c>
      <c r="G88" s="56">
        <v>1163059.4099999999</v>
      </c>
      <c r="H88" s="56">
        <v>267565.95</v>
      </c>
      <c r="I88" s="56">
        <f t="shared" si="43"/>
        <v>1430625.3599999999</v>
      </c>
      <c r="J88" s="56">
        <f t="shared" si="44"/>
        <v>741298.16000000015</v>
      </c>
      <c r="K88" s="57">
        <f t="shared" si="45"/>
        <v>0.3413095135136251</v>
      </c>
      <c r="L88" s="57">
        <f t="shared" si="46"/>
        <v>-0.66427711045737015</v>
      </c>
      <c r="M88" s="57">
        <f t="shared" si="47"/>
        <v>0.28519377330560863</v>
      </c>
      <c r="R88" s="53"/>
      <c r="S88" s="53"/>
      <c r="T88" s="53"/>
      <c r="U88" s="53"/>
      <c r="V88" s="53"/>
    </row>
    <row r="89" spans="2:22" s="51" customFormat="1" x14ac:dyDescent="0.2">
      <c r="B89" s="66" t="s">
        <v>193</v>
      </c>
      <c r="C89" s="51" t="s">
        <v>194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43"/>
        <v>0</v>
      </c>
      <c r="J89" s="56">
        <f t="shared" si="44"/>
        <v>0</v>
      </c>
      <c r="K89" s="57" t="str">
        <f t="shared" si="45"/>
        <v>NA</v>
      </c>
      <c r="L89" s="57" t="str">
        <f t="shared" si="46"/>
        <v>NA</v>
      </c>
      <c r="M89" s="57" t="str">
        <f t="shared" si="47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195</v>
      </c>
      <c r="C90" s="51" t="s">
        <v>196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43"/>
        <v>0</v>
      </c>
      <c r="J90" s="56">
        <f t="shared" si="44"/>
        <v>0</v>
      </c>
      <c r="K90" s="57" t="str">
        <f t="shared" si="45"/>
        <v>NA</v>
      </c>
      <c r="L90" s="57" t="str">
        <f t="shared" si="46"/>
        <v>NA</v>
      </c>
      <c r="M90" s="57" t="str">
        <f t="shared" si="47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197</v>
      </c>
      <c r="C91" s="51" t="s">
        <v>198</v>
      </c>
      <c r="D91" s="56">
        <v>16500</v>
      </c>
      <c r="E91" s="56">
        <v>16500</v>
      </c>
      <c r="F91" s="56">
        <v>0</v>
      </c>
      <c r="G91" s="56">
        <v>0</v>
      </c>
      <c r="H91" s="56">
        <v>0</v>
      </c>
      <c r="I91" s="56">
        <f t="shared" si="43"/>
        <v>0</v>
      </c>
      <c r="J91" s="56">
        <f t="shared" si="44"/>
        <v>16500</v>
      </c>
      <c r="K91" s="57">
        <f t="shared" si="45"/>
        <v>1</v>
      </c>
      <c r="L91" s="57">
        <f t="shared" si="46"/>
        <v>-1</v>
      </c>
      <c r="M91" s="57">
        <f t="shared" si="47"/>
        <v>-1</v>
      </c>
      <c r="R91" s="53"/>
      <c r="S91" s="53"/>
      <c r="T91" s="53"/>
      <c r="U91" s="53"/>
      <c r="V91" s="53"/>
    </row>
    <row r="92" spans="2:22" s="51" customFormat="1" x14ac:dyDescent="0.2">
      <c r="B92" s="66" t="s">
        <v>199</v>
      </c>
      <c r="C92" s="51" t="s">
        <v>200</v>
      </c>
      <c r="D92" s="56">
        <v>823050</v>
      </c>
      <c r="E92" s="56">
        <v>966996.47</v>
      </c>
      <c r="F92" s="56">
        <v>29930.670000000006</v>
      </c>
      <c r="G92" s="56">
        <v>159351.01999999999</v>
      </c>
      <c r="H92" s="56">
        <v>0</v>
      </c>
      <c r="I92" s="56">
        <f t="shared" si="38"/>
        <v>159351.01999999999</v>
      </c>
      <c r="J92" s="56">
        <f t="shared" si="39"/>
        <v>807645.45</v>
      </c>
      <c r="K92" s="57">
        <f t="shared" si="40"/>
        <v>0.83521033949586188</v>
      </c>
      <c r="L92" s="57">
        <f t="shared" si="41"/>
        <v>-0.96904779807520902</v>
      </c>
      <c r="M92" s="57">
        <f t="shared" si="42"/>
        <v>-0.60450481479006857</v>
      </c>
      <c r="R92" s="53"/>
      <c r="S92" s="53"/>
      <c r="T92" s="53"/>
      <c r="U92" s="53"/>
      <c r="V92" s="53"/>
    </row>
    <row r="93" spans="2:22" s="51" customFormat="1" x14ac:dyDescent="0.2">
      <c r="B93" s="66" t="s">
        <v>201</v>
      </c>
      <c r="C93" s="51" t="s">
        <v>202</v>
      </c>
      <c r="D93" s="56">
        <v>1399654</v>
      </c>
      <c r="E93" s="56">
        <v>985551</v>
      </c>
      <c r="F93" s="56">
        <v>73387.08</v>
      </c>
      <c r="G93" s="56">
        <v>449118.4</v>
      </c>
      <c r="H93" s="56">
        <v>0</v>
      </c>
      <c r="I93" s="56">
        <f t="shared" si="38"/>
        <v>449118.4</v>
      </c>
      <c r="J93" s="56">
        <f t="shared" si="39"/>
        <v>536432.6</v>
      </c>
      <c r="K93" s="57">
        <f t="shared" si="40"/>
        <v>0.54429714951331787</v>
      </c>
      <c r="L93" s="57">
        <f t="shared" si="41"/>
        <v>-0.92553700417330009</v>
      </c>
      <c r="M93" s="57">
        <f t="shared" si="42"/>
        <v>9.3686841168037022E-2</v>
      </c>
      <c r="R93" s="53"/>
      <c r="S93" s="53"/>
      <c r="T93" s="53"/>
      <c r="U93" s="53"/>
      <c r="V93" s="53"/>
    </row>
    <row r="94" spans="2:22" s="51" customFormat="1" x14ac:dyDescent="0.2">
      <c r="B94" s="66" t="s">
        <v>203</v>
      </c>
      <c r="C94" s="51" t="s">
        <v>204</v>
      </c>
      <c r="D94" s="56">
        <v>62568382.320000008</v>
      </c>
      <c r="E94" s="56">
        <v>62568382.320000008</v>
      </c>
      <c r="F94" s="56">
        <v>5704909.96</v>
      </c>
      <c r="G94" s="56">
        <v>28801243.66</v>
      </c>
      <c r="H94" s="56">
        <v>0</v>
      </c>
      <c r="I94" s="56">
        <f t="shared" si="38"/>
        <v>28801243.66</v>
      </c>
      <c r="J94" s="56">
        <f t="shared" si="39"/>
        <v>33767138.660000011</v>
      </c>
      <c r="K94" s="57">
        <f t="shared" si="40"/>
        <v>0.53968374133921526</v>
      </c>
      <c r="L94" s="57">
        <f t="shared" si="41"/>
        <v>-0.90882120092504892</v>
      </c>
      <c r="M94" s="57">
        <f t="shared" si="42"/>
        <v>0.1047590207858837</v>
      </c>
      <c r="R94" s="53"/>
      <c r="S94" s="53"/>
      <c r="T94" s="53"/>
      <c r="U94" s="53"/>
      <c r="V94" s="53"/>
    </row>
    <row r="95" spans="2:22" s="51" customFormat="1" x14ac:dyDescent="0.2">
      <c r="B95" s="66" t="s">
        <v>205</v>
      </c>
      <c r="C95" s="51" t="s">
        <v>206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38"/>
        <v>0</v>
      </c>
      <c r="J95" s="56">
        <f t="shared" si="39"/>
        <v>0</v>
      </c>
      <c r="K95" s="57" t="str">
        <f t="shared" si="40"/>
        <v>NA</v>
      </c>
      <c r="L95" s="57" t="str">
        <f t="shared" si="41"/>
        <v>NA</v>
      </c>
      <c r="M95" s="57" t="str">
        <f t="shared" si="42"/>
        <v>NA</v>
      </c>
      <c r="R95" s="53"/>
      <c r="S95" s="53"/>
      <c r="T95" s="53"/>
      <c r="U95" s="53"/>
      <c r="V95" s="53"/>
    </row>
    <row r="96" spans="2:22" s="51" customFormat="1" x14ac:dyDescent="0.2">
      <c r="B96" s="66" t="s">
        <v>207</v>
      </c>
      <c r="C96" s="51" t="s">
        <v>208</v>
      </c>
      <c r="D96" s="56">
        <v>2700568.88</v>
      </c>
      <c r="E96" s="56">
        <v>7550835.5900000026</v>
      </c>
      <c r="F96" s="56">
        <v>320334.1999999999</v>
      </c>
      <c r="G96" s="56">
        <v>1434143.9400000002</v>
      </c>
      <c r="H96" s="56">
        <v>710137.70000000019</v>
      </c>
      <c r="I96" s="56">
        <f t="shared" si="38"/>
        <v>2144281.6400000006</v>
      </c>
      <c r="J96" s="56">
        <f t="shared" si="39"/>
        <v>5406553.950000002</v>
      </c>
      <c r="K96" s="57">
        <f t="shared" si="40"/>
        <v>0.71602061593821564</v>
      </c>
      <c r="L96" s="57">
        <f t="shared" si="41"/>
        <v>-0.9575763243442571</v>
      </c>
      <c r="M96" s="57">
        <f t="shared" si="42"/>
        <v>-0.54416363394822653</v>
      </c>
      <c r="R96" s="53"/>
      <c r="S96" s="53"/>
      <c r="T96" s="53"/>
      <c r="U96" s="53"/>
      <c r="V96" s="53"/>
    </row>
    <row r="97" spans="2:22" s="51" customFormat="1" x14ac:dyDescent="0.2">
      <c r="B97" s="66" t="s">
        <v>209</v>
      </c>
      <c r="C97" s="51" t="s">
        <v>210</v>
      </c>
      <c r="D97" s="56">
        <v>22500</v>
      </c>
      <c r="E97" s="56">
        <v>-4500</v>
      </c>
      <c r="F97" s="56">
        <v>0</v>
      </c>
      <c r="G97" s="56">
        <v>1696.18</v>
      </c>
      <c r="H97" s="56">
        <v>0</v>
      </c>
      <c r="I97" s="56">
        <f t="shared" si="38"/>
        <v>1696.18</v>
      </c>
      <c r="J97" s="56">
        <f t="shared" si="39"/>
        <v>-6196.18</v>
      </c>
      <c r="K97" s="57">
        <f t="shared" si="40"/>
        <v>1.3769288888888889</v>
      </c>
      <c r="L97" s="57">
        <f t="shared" si="41"/>
        <v>-1</v>
      </c>
      <c r="M97" s="57">
        <f t="shared" si="42"/>
        <v>-1.9046293333333335</v>
      </c>
      <c r="R97" s="53"/>
      <c r="S97" s="53"/>
      <c r="T97" s="53"/>
      <c r="U97" s="53"/>
      <c r="V97" s="53"/>
    </row>
    <row r="98" spans="2:22" s="51" customFormat="1" x14ac:dyDescent="0.2">
      <c r="B98" s="66" t="s">
        <v>211</v>
      </c>
      <c r="C98" s="51" t="s">
        <v>212</v>
      </c>
      <c r="D98" s="56">
        <v>140962</v>
      </c>
      <c r="E98" s="56">
        <v>315821.13</v>
      </c>
      <c r="F98" s="56">
        <v>19501.260000000006</v>
      </c>
      <c r="G98" s="56">
        <v>77790.020000000019</v>
      </c>
      <c r="H98" s="56">
        <v>30070.57</v>
      </c>
      <c r="I98" s="56">
        <f t="shared" si="38"/>
        <v>107860.59000000003</v>
      </c>
      <c r="J98" s="56">
        <f t="shared" si="39"/>
        <v>207960.53999999998</v>
      </c>
      <c r="K98" s="57">
        <f t="shared" si="40"/>
        <v>0.65847570110334286</v>
      </c>
      <c r="L98" s="57">
        <f t="shared" si="41"/>
        <v>-0.93825219990822017</v>
      </c>
      <c r="M98" s="57">
        <f t="shared" si="42"/>
        <v>-0.40885510731976665</v>
      </c>
      <c r="R98" s="53"/>
      <c r="S98" s="53"/>
      <c r="T98" s="53"/>
      <c r="U98" s="53"/>
      <c r="V98" s="53"/>
    </row>
    <row r="99" spans="2:22" s="51" customFormat="1" x14ac:dyDescent="0.2">
      <c r="B99" s="66" t="s">
        <v>213</v>
      </c>
      <c r="C99" s="51" t="s">
        <v>214</v>
      </c>
      <c r="D99" s="56">
        <v>7869441.5899999999</v>
      </c>
      <c r="E99" s="56">
        <v>8242738.9299999997</v>
      </c>
      <c r="F99" s="56">
        <v>540984.86</v>
      </c>
      <c r="G99" s="56">
        <v>5478903.7199999997</v>
      </c>
      <c r="H99" s="56">
        <v>1503094.44</v>
      </c>
      <c r="I99" s="56">
        <f t="shared" si="38"/>
        <v>6981998.1600000001</v>
      </c>
      <c r="J99" s="56">
        <f t="shared" si="39"/>
        <v>1260740.7699999996</v>
      </c>
      <c r="K99" s="57">
        <f t="shared" si="40"/>
        <v>0.15295168034637724</v>
      </c>
      <c r="L99" s="57">
        <f t="shared" si="41"/>
        <v>-0.93436831317912428</v>
      </c>
      <c r="M99" s="57">
        <f t="shared" si="42"/>
        <v>0.59526694217403786</v>
      </c>
      <c r="R99" s="53"/>
      <c r="S99" s="53"/>
      <c r="T99" s="53"/>
      <c r="U99" s="53"/>
      <c r="V99" s="53"/>
    </row>
    <row r="100" spans="2:22" s="51" customFormat="1" x14ac:dyDescent="0.2">
      <c r="B100" s="66" t="s">
        <v>215</v>
      </c>
      <c r="C100" s="51" t="s">
        <v>216</v>
      </c>
      <c r="D100" s="56">
        <v>661268</v>
      </c>
      <c r="E100" s="56">
        <v>2704419.1899999985</v>
      </c>
      <c r="F100" s="56">
        <v>232743.99</v>
      </c>
      <c r="G100" s="56">
        <v>577290.83000000007</v>
      </c>
      <c r="H100" s="56">
        <v>226052.37000000011</v>
      </c>
      <c r="I100" s="56">
        <f t="shared" si="38"/>
        <v>803343.20000000019</v>
      </c>
      <c r="J100" s="56">
        <f t="shared" si="39"/>
        <v>1901075.9899999984</v>
      </c>
      <c r="K100" s="57">
        <f t="shared" si="40"/>
        <v>0.70295167148255566</v>
      </c>
      <c r="L100" s="57">
        <f t="shared" si="41"/>
        <v>-0.9139393808250561</v>
      </c>
      <c r="M100" s="57">
        <f t="shared" si="42"/>
        <v>-0.48769111048942054</v>
      </c>
      <c r="R100" s="53"/>
      <c r="S100" s="53"/>
      <c r="T100" s="53"/>
      <c r="U100" s="53"/>
      <c r="V100" s="53"/>
    </row>
    <row r="101" spans="2:22" s="51" customFormat="1" x14ac:dyDescent="0.2">
      <c r="B101" s="66" t="s">
        <v>217</v>
      </c>
      <c r="C101" s="51" t="s">
        <v>218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8"/>
        <v>0</v>
      </c>
      <c r="J101" s="56">
        <f t="shared" si="39"/>
        <v>0</v>
      </c>
      <c r="K101" s="57" t="str">
        <f t="shared" si="40"/>
        <v>NA</v>
      </c>
      <c r="L101" s="57" t="str">
        <f t="shared" si="41"/>
        <v>NA</v>
      </c>
      <c r="M101" s="57" t="str">
        <f t="shared" si="42"/>
        <v>NA</v>
      </c>
      <c r="R101" s="53"/>
      <c r="S101" s="53"/>
      <c r="T101" s="53"/>
      <c r="U101" s="53"/>
      <c r="V101" s="53"/>
    </row>
    <row r="102" spans="2:22" s="51" customFormat="1" x14ac:dyDescent="0.2">
      <c r="B102" s="66" t="s">
        <v>219</v>
      </c>
      <c r="C102" s="51" t="s">
        <v>220</v>
      </c>
      <c r="D102" s="56">
        <v>745400</v>
      </c>
      <c r="E102" s="56">
        <v>1006631.05</v>
      </c>
      <c r="F102" s="56">
        <v>21450.67</v>
      </c>
      <c r="G102" s="56">
        <v>125490.25000000001</v>
      </c>
      <c r="H102" s="56">
        <v>71196.51999999999</v>
      </c>
      <c r="I102" s="56">
        <f t="shared" si="38"/>
        <v>196686.77000000002</v>
      </c>
      <c r="J102" s="56">
        <f t="shared" si="39"/>
        <v>809944.28</v>
      </c>
      <c r="K102" s="57">
        <f t="shared" si="40"/>
        <v>0.80460887829756489</v>
      </c>
      <c r="L102" s="57">
        <f t="shared" si="41"/>
        <v>-0.97869063347489627</v>
      </c>
      <c r="M102" s="57">
        <f t="shared" si="42"/>
        <v>-0.70080736134654298</v>
      </c>
      <c r="R102" s="53"/>
      <c r="S102" s="53"/>
      <c r="T102" s="53"/>
      <c r="U102" s="53"/>
      <c r="V102" s="53"/>
    </row>
    <row r="103" spans="2:22" s="51" customFormat="1" x14ac:dyDescent="0.2">
      <c r="B103" s="66" t="s">
        <v>221</v>
      </c>
      <c r="C103" s="51" t="s">
        <v>222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8"/>
        <v>0</v>
      </c>
      <c r="J103" s="56">
        <f t="shared" si="39"/>
        <v>0</v>
      </c>
      <c r="K103" s="57" t="str">
        <f t="shared" si="40"/>
        <v>NA</v>
      </c>
      <c r="L103" s="57" t="str">
        <f t="shared" si="41"/>
        <v>NA</v>
      </c>
      <c r="M103" s="57" t="str">
        <f t="shared" si="42"/>
        <v>NA</v>
      </c>
      <c r="R103" s="53"/>
      <c r="S103" s="53"/>
      <c r="T103" s="53"/>
      <c r="U103" s="53"/>
      <c r="V103" s="53"/>
    </row>
    <row r="104" spans="2:22" s="51" customFormat="1" x14ac:dyDescent="0.2">
      <c r="B104" s="66" t="s">
        <v>223</v>
      </c>
      <c r="C104" s="51" t="s">
        <v>224</v>
      </c>
      <c r="D104" s="56">
        <v>713172.1</v>
      </c>
      <c r="E104" s="56">
        <v>1348361.2</v>
      </c>
      <c r="F104" s="56">
        <v>4626.3</v>
      </c>
      <c r="G104" s="56">
        <v>189985.97</v>
      </c>
      <c r="H104" s="56">
        <v>827473.95</v>
      </c>
      <c r="I104" s="56">
        <f t="shared" si="38"/>
        <v>1017459.9199999999</v>
      </c>
      <c r="J104" s="56">
        <f t="shared" si="39"/>
        <v>330901.28000000003</v>
      </c>
      <c r="K104" s="57">
        <f t="shared" si="40"/>
        <v>0.24540996878284546</v>
      </c>
      <c r="L104" s="57">
        <f t="shared" si="41"/>
        <v>-0.99656894606578705</v>
      </c>
      <c r="M104" s="57">
        <f t="shared" si="42"/>
        <v>-0.66183665919784707</v>
      </c>
      <c r="R104" s="53"/>
      <c r="S104" s="53"/>
      <c r="T104" s="53"/>
      <c r="U104" s="53"/>
      <c r="V104" s="53"/>
    </row>
    <row r="105" spans="2:22" s="51" customFormat="1" x14ac:dyDescent="0.2">
      <c r="B105" s="66" t="s">
        <v>225</v>
      </c>
      <c r="C105" s="51" t="s">
        <v>226</v>
      </c>
      <c r="D105" s="56">
        <v>5486524.4000000004</v>
      </c>
      <c r="E105" s="56">
        <v>6420990.8499999996</v>
      </c>
      <c r="F105" s="56">
        <v>3854.3599999999997</v>
      </c>
      <c r="G105" s="56">
        <v>3610809.31</v>
      </c>
      <c r="H105" s="56">
        <v>2710442.13</v>
      </c>
      <c r="I105" s="56">
        <f t="shared" si="38"/>
        <v>6321251.4399999995</v>
      </c>
      <c r="J105" s="56">
        <f t="shared" si="39"/>
        <v>99739.410000000149</v>
      </c>
      <c r="K105" s="57">
        <f t="shared" si="40"/>
        <v>1.5533336260711251E-2</v>
      </c>
      <c r="L105" s="57">
        <f t="shared" si="41"/>
        <v>-0.99939972504399377</v>
      </c>
      <c r="M105" s="57">
        <f t="shared" si="42"/>
        <v>0.34962695734101545</v>
      </c>
      <c r="R105" s="53"/>
      <c r="S105" s="53"/>
      <c r="T105" s="53"/>
      <c r="U105" s="53"/>
      <c r="V105" s="53"/>
    </row>
    <row r="106" spans="2:22" s="51" customFormat="1" x14ac:dyDescent="0.2">
      <c r="B106" s="66" t="s">
        <v>227</v>
      </c>
      <c r="C106" s="51" t="s">
        <v>228</v>
      </c>
      <c r="D106" s="56">
        <v>55650</v>
      </c>
      <c r="E106" s="56">
        <v>101763.25</v>
      </c>
      <c r="F106" s="56">
        <v>7834.52</v>
      </c>
      <c r="G106" s="56">
        <v>29175.47</v>
      </c>
      <c r="H106" s="56">
        <v>9177.85</v>
      </c>
      <c r="I106" s="56">
        <f t="shared" si="38"/>
        <v>38353.32</v>
      </c>
      <c r="J106" s="56">
        <f t="shared" si="39"/>
        <v>63409.93</v>
      </c>
      <c r="K106" s="57">
        <f t="shared" si="40"/>
        <v>0.62311227284899018</v>
      </c>
      <c r="L106" s="57">
        <f t="shared" si="41"/>
        <v>-0.92301228586940764</v>
      </c>
      <c r="M106" s="57">
        <f t="shared" si="42"/>
        <v>-0.31192126823779709</v>
      </c>
      <c r="R106" s="53"/>
      <c r="S106" s="53"/>
      <c r="T106" s="53"/>
      <c r="U106" s="53"/>
      <c r="V106" s="53"/>
    </row>
    <row r="107" spans="2:22" s="51" customFormat="1" x14ac:dyDescent="0.2">
      <c r="B107" s="66" t="s">
        <v>229</v>
      </c>
      <c r="C107" s="51" t="s">
        <v>230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8"/>
        <v>0</v>
      </c>
      <c r="J107" s="56">
        <f t="shared" si="39"/>
        <v>0</v>
      </c>
      <c r="K107" s="57" t="str">
        <f t="shared" si="40"/>
        <v>NA</v>
      </c>
      <c r="L107" s="57" t="str">
        <f t="shared" si="41"/>
        <v>NA</v>
      </c>
      <c r="M107" s="57" t="str">
        <f t="shared" si="42"/>
        <v>NA</v>
      </c>
      <c r="R107" s="53"/>
      <c r="S107" s="53"/>
      <c r="T107" s="53"/>
      <c r="U107" s="53"/>
      <c r="V107" s="53"/>
    </row>
    <row r="108" spans="2:22" s="51" customFormat="1" x14ac:dyDescent="0.2">
      <c r="B108" s="66" t="s">
        <v>231</v>
      </c>
      <c r="C108" s="51" t="s">
        <v>232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8"/>
        <v>0</v>
      </c>
      <c r="J108" s="56">
        <f t="shared" si="39"/>
        <v>0</v>
      </c>
      <c r="K108" s="57" t="str">
        <f t="shared" si="40"/>
        <v>NA</v>
      </c>
      <c r="L108" s="57" t="str">
        <f t="shared" si="41"/>
        <v>NA</v>
      </c>
      <c r="M108" s="57" t="str">
        <f t="shared" si="42"/>
        <v>NA</v>
      </c>
      <c r="R108" s="53"/>
      <c r="S108" s="53"/>
      <c r="T108" s="53"/>
      <c r="U108" s="53"/>
      <c r="V108" s="53"/>
    </row>
    <row r="109" spans="2:22" s="51" customFormat="1" x14ac:dyDescent="0.2">
      <c r="B109" s="66" t="s">
        <v>233</v>
      </c>
      <c r="C109" s="51" t="s">
        <v>234</v>
      </c>
      <c r="D109" s="56">
        <v>1878340</v>
      </c>
      <c r="E109" s="56">
        <v>1648449</v>
      </c>
      <c r="F109" s="56">
        <v>324000</v>
      </c>
      <c r="G109" s="56">
        <v>324000</v>
      </c>
      <c r="H109" s="56">
        <v>113845.22</v>
      </c>
      <c r="I109" s="56">
        <f t="shared" si="38"/>
        <v>437845.22</v>
      </c>
      <c r="J109" s="56">
        <f t="shared" si="39"/>
        <v>1210603.78</v>
      </c>
      <c r="K109" s="57">
        <f t="shared" si="40"/>
        <v>0.73438958681766919</v>
      </c>
      <c r="L109" s="57">
        <f t="shared" si="41"/>
        <v>-0.80345160814802274</v>
      </c>
      <c r="M109" s="57">
        <f t="shared" si="42"/>
        <v>-0.5282838595552547</v>
      </c>
      <c r="R109" s="53"/>
      <c r="S109" s="53"/>
      <c r="T109" s="53"/>
      <c r="U109" s="53"/>
      <c r="V109" s="53"/>
    </row>
    <row r="110" spans="2:22" s="51" customFormat="1" x14ac:dyDescent="0.2">
      <c r="B110" s="66" t="s">
        <v>235</v>
      </c>
      <c r="C110" s="51" t="s">
        <v>236</v>
      </c>
      <c r="D110" s="56">
        <v>20000</v>
      </c>
      <c r="E110" s="56">
        <v>20000</v>
      </c>
      <c r="F110" s="56">
        <v>0</v>
      </c>
      <c r="G110" s="56">
        <v>0</v>
      </c>
      <c r="H110" s="56">
        <v>0</v>
      </c>
      <c r="I110" s="56">
        <f t="shared" si="38"/>
        <v>0</v>
      </c>
      <c r="J110" s="56">
        <f t="shared" si="39"/>
        <v>20000</v>
      </c>
      <c r="K110" s="57">
        <f t="shared" si="40"/>
        <v>1</v>
      </c>
      <c r="L110" s="57">
        <f t="shared" si="41"/>
        <v>-1</v>
      </c>
      <c r="M110" s="57">
        <f t="shared" si="42"/>
        <v>-1</v>
      </c>
      <c r="R110" s="53"/>
      <c r="S110" s="53"/>
      <c r="T110" s="53"/>
      <c r="U110" s="53"/>
      <c r="V110" s="53"/>
    </row>
    <row r="111" spans="2:22" s="51" customFormat="1" x14ac:dyDescent="0.2">
      <c r="B111" s="66" t="s">
        <v>237</v>
      </c>
      <c r="C111" s="51" t="s">
        <v>238</v>
      </c>
      <c r="D111" s="56">
        <v>809712</v>
      </c>
      <c r="E111" s="56">
        <v>949562.56</v>
      </c>
      <c r="F111" s="56">
        <v>26650.65</v>
      </c>
      <c r="G111" s="56">
        <v>162001.43</v>
      </c>
      <c r="H111" s="56">
        <v>215604.45</v>
      </c>
      <c r="I111" s="56">
        <f t="shared" si="38"/>
        <v>377605.88</v>
      </c>
      <c r="J111" s="56">
        <f t="shared" si="39"/>
        <v>571956.68000000005</v>
      </c>
      <c r="K111" s="57">
        <f t="shared" si="40"/>
        <v>0.60233701716293453</v>
      </c>
      <c r="L111" s="57">
        <f t="shared" si="41"/>
        <v>-0.97193376074136706</v>
      </c>
      <c r="M111" s="57">
        <f t="shared" si="42"/>
        <v>-0.59054469038880386</v>
      </c>
      <c r="R111" s="53"/>
      <c r="S111" s="53"/>
      <c r="T111" s="53"/>
      <c r="U111" s="53"/>
      <c r="V111" s="53"/>
    </row>
    <row r="112" spans="2:22" s="51" customFormat="1" x14ac:dyDescent="0.2">
      <c r="B112" s="66" t="s">
        <v>239</v>
      </c>
      <c r="C112" s="51" t="s">
        <v>240</v>
      </c>
      <c r="D112" s="56">
        <v>1064369.93</v>
      </c>
      <c r="E112" s="56">
        <v>1064369.93</v>
      </c>
      <c r="F112" s="56">
        <v>0</v>
      </c>
      <c r="G112" s="56">
        <v>0</v>
      </c>
      <c r="H112" s="56">
        <v>0</v>
      </c>
      <c r="I112" s="56">
        <f t="shared" si="38"/>
        <v>0</v>
      </c>
      <c r="J112" s="56">
        <f t="shared" si="39"/>
        <v>1064369.93</v>
      </c>
      <c r="K112" s="57">
        <f t="shared" si="40"/>
        <v>1</v>
      </c>
      <c r="L112" s="57">
        <f t="shared" si="41"/>
        <v>-1</v>
      </c>
      <c r="M112" s="57">
        <f t="shared" si="42"/>
        <v>-1</v>
      </c>
      <c r="R112" s="53"/>
      <c r="S112" s="53"/>
      <c r="T112" s="53"/>
      <c r="U112" s="53"/>
      <c r="V112" s="53"/>
    </row>
    <row r="113" spans="1:22" s="51" customFormat="1" ht="14.1" customHeight="1" x14ac:dyDescent="0.2">
      <c r="A113" s="63" t="s">
        <v>241</v>
      </c>
      <c r="B113" s="71"/>
      <c r="C113" s="63"/>
      <c r="D113" s="64">
        <v>881281747.02999818</v>
      </c>
      <c r="E113" s="64">
        <v>891489700.70999825</v>
      </c>
      <c r="F113" s="64">
        <v>72620317.099999934</v>
      </c>
      <c r="G113" s="64">
        <v>286251054.33999997</v>
      </c>
      <c r="H113" s="64">
        <v>8723695.9800000004</v>
      </c>
      <c r="I113" s="64">
        <f t="shared" si="38"/>
        <v>294974750.31999999</v>
      </c>
      <c r="J113" s="64">
        <f t="shared" si="39"/>
        <v>596514950.3899982</v>
      </c>
      <c r="K113" s="65">
        <f t="shared" si="40"/>
        <v>0.66912152761262755</v>
      </c>
      <c r="L113" s="65">
        <f t="shared" si="41"/>
        <v>-0.91854048673566979</v>
      </c>
      <c r="M113" s="65">
        <f t="shared" si="42"/>
        <v>-0.22937692957208713</v>
      </c>
      <c r="R113" s="53"/>
      <c r="S113" s="53"/>
      <c r="T113" s="53"/>
      <c r="U113" s="53"/>
      <c r="V113" s="53"/>
    </row>
    <row r="114" spans="1:22" s="51" customFormat="1" x14ac:dyDescent="0.2">
      <c r="A114" s="51" t="s">
        <v>242</v>
      </c>
      <c r="B114" s="66" t="s">
        <v>108</v>
      </c>
      <c r="C114" s="51" t="s">
        <v>109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38"/>
        <v>0</v>
      </c>
      <c r="J114" s="56">
        <f t="shared" si="39"/>
        <v>0</v>
      </c>
      <c r="K114" s="57" t="str">
        <f t="shared" si="40"/>
        <v>NA</v>
      </c>
      <c r="L114" s="57" t="str">
        <f t="shared" si="41"/>
        <v>NA</v>
      </c>
      <c r="M114" s="57" t="str">
        <f t="shared" si="42"/>
        <v>NA</v>
      </c>
      <c r="R114" s="53"/>
      <c r="S114" s="53"/>
      <c r="T114" s="53"/>
      <c r="U114" s="53"/>
      <c r="V114" s="53"/>
    </row>
    <row r="115" spans="1:22" s="51" customFormat="1" x14ac:dyDescent="0.2">
      <c r="B115" s="66" t="s">
        <v>112</v>
      </c>
      <c r="C115" s="51" t="s">
        <v>111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8"/>
        <v>0</v>
      </c>
      <c r="J115" s="56">
        <f t="shared" si="39"/>
        <v>0</v>
      </c>
      <c r="K115" s="57" t="str">
        <f t="shared" si="40"/>
        <v>NA</v>
      </c>
      <c r="L115" s="57" t="str">
        <f t="shared" si="41"/>
        <v>NA</v>
      </c>
      <c r="M115" s="57" t="str">
        <f t="shared" si="42"/>
        <v>NA</v>
      </c>
      <c r="R115" s="53"/>
      <c r="S115" s="53"/>
      <c r="T115" s="53"/>
      <c r="U115" s="53"/>
      <c r="V115" s="53"/>
    </row>
    <row r="116" spans="1:22" s="51" customFormat="1" x14ac:dyDescent="0.2">
      <c r="B116" s="66" t="s">
        <v>115</v>
      </c>
      <c r="C116" s="51" t="s">
        <v>116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8"/>
        <v>0</v>
      </c>
      <c r="J116" s="56">
        <f t="shared" si="39"/>
        <v>0</v>
      </c>
      <c r="K116" s="57" t="str">
        <f t="shared" si="40"/>
        <v>NA</v>
      </c>
      <c r="L116" s="57" t="str">
        <f t="shared" si="41"/>
        <v>NA</v>
      </c>
      <c r="M116" s="57" t="str">
        <f t="shared" si="42"/>
        <v>NA</v>
      </c>
      <c r="R116" s="53"/>
      <c r="S116" s="53"/>
      <c r="T116" s="53"/>
      <c r="U116" s="53"/>
      <c r="V116" s="53"/>
    </row>
    <row r="117" spans="1:22" s="51" customFormat="1" x14ac:dyDescent="0.2">
      <c r="B117" s="66" t="s">
        <v>123</v>
      </c>
      <c r="C117" s="51" t="s">
        <v>124</v>
      </c>
      <c r="D117" s="56">
        <v>0</v>
      </c>
      <c r="E117" s="56">
        <v>0</v>
      </c>
      <c r="F117" s="56">
        <v>1095</v>
      </c>
      <c r="G117" s="56">
        <v>3892.5</v>
      </c>
      <c r="H117" s="56">
        <v>0</v>
      </c>
      <c r="I117" s="56">
        <f t="shared" si="38"/>
        <v>3892.5</v>
      </c>
      <c r="J117" s="56">
        <f t="shared" si="39"/>
        <v>-3892.5</v>
      </c>
      <c r="K117" s="57" t="str">
        <f t="shared" si="40"/>
        <v>NA</v>
      </c>
      <c r="L117" s="57" t="str">
        <f t="shared" si="41"/>
        <v>NA</v>
      </c>
      <c r="M117" s="57" t="str">
        <f t="shared" si="42"/>
        <v>NA</v>
      </c>
      <c r="R117" s="53"/>
      <c r="S117" s="53"/>
      <c r="T117" s="53"/>
      <c r="U117" s="53"/>
      <c r="V117" s="53"/>
    </row>
    <row r="118" spans="1:22" s="51" customFormat="1" x14ac:dyDescent="0.2">
      <c r="B118" s="66" t="s">
        <v>125</v>
      </c>
      <c r="C118" s="51" t="s">
        <v>126</v>
      </c>
      <c r="D118" s="56">
        <v>2499351.4299999997</v>
      </c>
      <c r="E118" s="56">
        <v>2440136.8299999996</v>
      </c>
      <c r="F118" s="56">
        <v>187667.53</v>
      </c>
      <c r="G118" s="56">
        <v>994469.83</v>
      </c>
      <c r="H118" s="56">
        <v>0</v>
      </c>
      <c r="I118" s="56">
        <f t="shared" si="38"/>
        <v>994469.83</v>
      </c>
      <c r="J118" s="56">
        <f t="shared" si="39"/>
        <v>1445666.9999999995</v>
      </c>
      <c r="K118" s="57">
        <f t="shared" si="40"/>
        <v>0.59245325189407505</v>
      </c>
      <c r="L118" s="57">
        <f t="shared" si="41"/>
        <v>-0.92309139073975621</v>
      </c>
      <c r="M118" s="57">
        <f t="shared" si="42"/>
        <v>-2.1887804545780286E-2</v>
      </c>
      <c r="R118" s="53"/>
      <c r="S118" s="53"/>
      <c r="T118" s="53"/>
      <c r="U118" s="53"/>
      <c r="V118" s="53"/>
    </row>
    <row r="119" spans="1:22" s="51" customFormat="1" x14ac:dyDescent="0.2">
      <c r="B119" s="66" t="s">
        <v>127</v>
      </c>
      <c r="C119" s="51" t="s">
        <v>128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8"/>
        <v>0</v>
      </c>
      <c r="J119" s="56">
        <f t="shared" si="39"/>
        <v>0</v>
      </c>
      <c r="K119" s="57" t="str">
        <f t="shared" si="40"/>
        <v>NA</v>
      </c>
      <c r="L119" s="57" t="str">
        <f t="shared" si="41"/>
        <v>NA</v>
      </c>
      <c r="M119" s="57" t="str">
        <f t="shared" si="42"/>
        <v>NA</v>
      </c>
      <c r="R119" s="53"/>
      <c r="S119" s="53"/>
      <c r="T119" s="53"/>
      <c r="U119" s="53"/>
      <c r="V119" s="53"/>
    </row>
    <row r="120" spans="1:22" s="51" customFormat="1" x14ac:dyDescent="0.2">
      <c r="B120" s="66" t="s">
        <v>243</v>
      </c>
      <c r="C120" s="51" t="s">
        <v>244</v>
      </c>
      <c r="D120" s="56">
        <v>1399391</v>
      </c>
      <c r="E120" s="56">
        <v>1322410.02</v>
      </c>
      <c r="F120" s="56">
        <v>140587.91</v>
      </c>
      <c r="G120" s="56">
        <v>627849.12</v>
      </c>
      <c r="H120" s="56">
        <v>0</v>
      </c>
      <c r="I120" s="56">
        <f t="shared" si="38"/>
        <v>627849.12</v>
      </c>
      <c r="J120" s="56">
        <f t="shared" si="39"/>
        <v>694560.9</v>
      </c>
      <c r="K120" s="57">
        <f t="shared" si="40"/>
        <v>0.52522356114633795</v>
      </c>
      <c r="L120" s="57">
        <f t="shared" si="41"/>
        <v>-0.89368810892706341</v>
      </c>
      <c r="M120" s="57">
        <f t="shared" si="42"/>
        <v>0.13946345324878881</v>
      </c>
      <c r="R120" s="53"/>
      <c r="S120" s="53"/>
      <c r="T120" s="53"/>
      <c r="U120" s="53"/>
      <c r="V120" s="53"/>
    </row>
    <row r="121" spans="1:22" s="51" customFormat="1" x14ac:dyDescent="0.2">
      <c r="B121" s="66" t="s">
        <v>131</v>
      </c>
      <c r="C121" s="51" t="s">
        <v>132</v>
      </c>
      <c r="D121" s="56">
        <v>6414786.179999996</v>
      </c>
      <c r="E121" s="56">
        <v>6414786.179999996</v>
      </c>
      <c r="F121" s="56">
        <v>534548.06000000017</v>
      </c>
      <c r="G121" s="56">
        <v>2090123.5799999998</v>
      </c>
      <c r="H121" s="56">
        <v>0</v>
      </c>
      <c r="I121" s="56">
        <f t="shared" si="38"/>
        <v>2090123.5799999998</v>
      </c>
      <c r="J121" s="56">
        <f t="shared" si="39"/>
        <v>4324662.5999999959</v>
      </c>
      <c r="K121" s="57">
        <f t="shared" si="40"/>
        <v>0.67417096667748921</v>
      </c>
      <c r="L121" s="57">
        <f t="shared" si="41"/>
        <v>-0.91666938772384754</v>
      </c>
      <c r="M121" s="57">
        <f t="shared" si="42"/>
        <v>-0.21801032002597431</v>
      </c>
      <c r="R121" s="53"/>
      <c r="S121" s="53"/>
      <c r="T121" s="53"/>
      <c r="U121" s="53"/>
      <c r="V121" s="53"/>
    </row>
    <row r="122" spans="1:22" s="51" customFormat="1" x14ac:dyDescent="0.2">
      <c r="B122" s="66" t="s">
        <v>133</v>
      </c>
      <c r="C122" s="51" t="s">
        <v>134</v>
      </c>
      <c r="D122" s="56">
        <v>120347</v>
      </c>
      <c r="E122" s="56">
        <v>120347</v>
      </c>
      <c r="F122" s="56">
        <v>0</v>
      </c>
      <c r="G122" s="56">
        <v>0</v>
      </c>
      <c r="H122" s="56">
        <v>0</v>
      </c>
      <c r="I122" s="56">
        <f t="shared" si="38"/>
        <v>0</v>
      </c>
      <c r="J122" s="56">
        <f t="shared" si="39"/>
        <v>120347</v>
      </c>
      <c r="K122" s="57">
        <f t="shared" si="40"/>
        <v>1</v>
      </c>
      <c r="L122" s="57">
        <f t="shared" si="41"/>
        <v>-1</v>
      </c>
      <c r="M122" s="57">
        <f t="shared" si="42"/>
        <v>-1</v>
      </c>
      <c r="R122" s="53"/>
      <c r="S122" s="53"/>
      <c r="T122" s="53"/>
      <c r="U122" s="53"/>
      <c r="V122" s="53"/>
    </row>
    <row r="123" spans="1:22" s="51" customFormat="1" x14ac:dyDescent="0.2">
      <c r="B123" s="66" t="s">
        <v>245</v>
      </c>
      <c r="C123" s="51" t="s">
        <v>246</v>
      </c>
      <c r="D123" s="56">
        <v>813648.53</v>
      </c>
      <c r="E123" s="56">
        <v>813648.53</v>
      </c>
      <c r="F123" s="56">
        <v>106302.43999999999</v>
      </c>
      <c r="G123" s="56">
        <v>216091.11</v>
      </c>
      <c r="H123" s="56">
        <v>0</v>
      </c>
      <c r="I123" s="56">
        <f t="shared" ref="I123:I488" si="53">SUM(G123:H123)</f>
        <v>216091.11</v>
      </c>
      <c r="J123" s="56">
        <f t="shared" ref="J123:J488" si="54">E123-I123</f>
        <v>597557.42000000004</v>
      </c>
      <c r="K123" s="57">
        <f t="shared" ref="K123:K488" si="55">IF(E123=0,"NA",J123/E123)</f>
        <v>0.73441713217376547</v>
      </c>
      <c r="L123" s="57">
        <f t="shared" ref="L123:L488" si="56">IF(E123=0,"NA",(  ( F123 - (E123/$L$6)) / (E123/$L$6)))</f>
        <v>-0.86935091002991183</v>
      </c>
      <c r="M123" s="57">
        <f t="shared" ref="M123:M488" si="57">IF(E123=0,"NA",(  ( G123 - ($M$6*(E123/12))) / ($M$6*(E123/12))))</f>
        <v>-0.36260111721703731</v>
      </c>
      <c r="R123" s="53"/>
      <c r="S123" s="53"/>
      <c r="T123" s="53"/>
      <c r="U123" s="53"/>
      <c r="V123" s="53"/>
    </row>
    <row r="124" spans="1:22" s="51" customFormat="1" x14ac:dyDescent="0.2">
      <c r="B124" s="66" t="s">
        <v>135</v>
      </c>
      <c r="C124" s="51" t="s">
        <v>136</v>
      </c>
      <c r="D124" s="56">
        <v>9451279.5299999919</v>
      </c>
      <c r="E124" s="56">
        <v>9451279.5299999919</v>
      </c>
      <c r="F124" s="56">
        <v>867344.13000000024</v>
      </c>
      <c r="G124" s="56">
        <v>2890206.6200000006</v>
      </c>
      <c r="H124" s="56">
        <v>0</v>
      </c>
      <c r="I124" s="56">
        <f t="shared" si="53"/>
        <v>2890206.6200000006</v>
      </c>
      <c r="J124" s="56">
        <f t="shared" si="54"/>
        <v>6561072.9099999908</v>
      </c>
      <c r="K124" s="57">
        <f t="shared" si="55"/>
        <v>0.69419943502612669</v>
      </c>
      <c r="L124" s="57">
        <f t="shared" si="56"/>
        <v>-0.90822997804192529</v>
      </c>
      <c r="M124" s="57">
        <f t="shared" si="57"/>
        <v>-0.26607864406270432</v>
      </c>
      <c r="R124" s="53"/>
      <c r="S124" s="53"/>
      <c r="T124" s="53"/>
      <c r="U124" s="53"/>
      <c r="V124" s="53"/>
    </row>
    <row r="125" spans="1:22" s="51" customFormat="1" x14ac:dyDescent="0.2">
      <c r="B125" s="66" t="s">
        <v>137</v>
      </c>
      <c r="C125" s="51" t="s">
        <v>138</v>
      </c>
      <c r="D125" s="56">
        <v>12753657.079999989</v>
      </c>
      <c r="E125" s="56">
        <v>12711144.359999988</v>
      </c>
      <c r="F125" s="56">
        <v>1120464.68</v>
      </c>
      <c r="G125" s="56">
        <v>5854700.4699999988</v>
      </c>
      <c r="H125" s="56">
        <v>0</v>
      </c>
      <c r="I125" s="56">
        <f t="shared" si="53"/>
        <v>5854700.4699999988</v>
      </c>
      <c r="J125" s="56">
        <f t="shared" si="54"/>
        <v>6856443.8899999894</v>
      </c>
      <c r="K125" s="57">
        <f t="shared" si="55"/>
        <v>0.5394041398488213</v>
      </c>
      <c r="L125" s="57">
        <f t="shared" si="56"/>
        <v>-0.91185178546741008</v>
      </c>
      <c r="M125" s="57">
        <f t="shared" si="57"/>
        <v>0.10543006436282881</v>
      </c>
      <c r="R125" s="53"/>
      <c r="S125" s="53"/>
      <c r="T125" s="53"/>
      <c r="U125" s="53"/>
      <c r="V125" s="53"/>
    </row>
    <row r="126" spans="1:22" s="51" customFormat="1" x14ac:dyDescent="0.2">
      <c r="B126" s="66" t="s">
        <v>247</v>
      </c>
      <c r="C126" s="51" t="s">
        <v>248</v>
      </c>
      <c r="D126" s="56">
        <v>4020316.8800000101</v>
      </c>
      <c r="E126" s="56">
        <v>4020316.8800000101</v>
      </c>
      <c r="F126" s="56">
        <v>346191.19999999995</v>
      </c>
      <c r="G126" s="56">
        <v>1193782.5</v>
      </c>
      <c r="H126" s="56">
        <v>0</v>
      </c>
      <c r="I126" s="56">
        <f t="shared" si="53"/>
        <v>1193782.5</v>
      </c>
      <c r="J126" s="56">
        <f t="shared" si="54"/>
        <v>2826534.3800000101</v>
      </c>
      <c r="K126" s="57">
        <f t="shared" si="55"/>
        <v>0.70306258545470746</v>
      </c>
      <c r="L126" s="57">
        <f t="shared" si="56"/>
        <v>-0.91388957379896896</v>
      </c>
      <c r="M126" s="57">
        <f t="shared" si="57"/>
        <v>-0.28735020509129794</v>
      </c>
      <c r="R126" s="53"/>
      <c r="S126" s="53"/>
      <c r="T126" s="53"/>
      <c r="U126" s="53"/>
      <c r="V126" s="53"/>
    </row>
    <row r="127" spans="1:22" s="51" customFormat="1" x14ac:dyDescent="0.2">
      <c r="B127" s="66" t="s">
        <v>249</v>
      </c>
      <c r="C127" s="51" t="s">
        <v>250</v>
      </c>
      <c r="D127" s="56">
        <v>5185440.3099999959</v>
      </c>
      <c r="E127" s="56">
        <v>5185440.3099999959</v>
      </c>
      <c r="F127" s="56">
        <v>501905.18</v>
      </c>
      <c r="G127" s="56">
        <v>1777179.49</v>
      </c>
      <c r="H127" s="56">
        <v>0</v>
      </c>
      <c r="I127" s="56">
        <f t="shared" si="53"/>
        <v>1777179.49</v>
      </c>
      <c r="J127" s="56">
        <f t="shared" si="54"/>
        <v>3408260.8199999956</v>
      </c>
      <c r="K127" s="57">
        <f t="shared" si="55"/>
        <v>0.6572751041849324</v>
      </c>
      <c r="L127" s="57">
        <f t="shared" si="56"/>
        <v>-0.90320876338464684</v>
      </c>
      <c r="M127" s="57">
        <f t="shared" si="57"/>
        <v>-0.177460250043838</v>
      </c>
      <c r="R127" s="53"/>
      <c r="S127" s="53"/>
      <c r="T127" s="53"/>
      <c r="U127" s="53"/>
      <c r="V127" s="53"/>
    </row>
    <row r="128" spans="1:22" s="51" customFormat="1" x14ac:dyDescent="0.2">
      <c r="B128" s="66" t="s">
        <v>251</v>
      </c>
      <c r="C128" s="51" t="s">
        <v>252</v>
      </c>
      <c r="D128" s="56">
        <v>2810778.7800000003</v>
      </c>
      <c r="E128" s="56">
        <v>2810778.7800000003</v>
      </c>
      <c r="F128" s="56">
        <v>298040.52</v>
      </c>
      <c r="G128" s="56">
        <v>1405138.56</v>
      </c>
      <c r="H128" s="56">
        <v>0</v>
      </c>
      <c r="I128" s="56">
        <f t="shared" si="53"/>
        <v>1405138.56</v>
      </c>
      <c r="J128" s="56">
        <f t="shared" si="54"/>
        <v>1405640.2200000002</v>
      </c>
      <c r="K128" s="57">
        <f t="shared" si="55"/>
        <v>0.5000892386130793</v>
      </c>
      <c r="L128" s="57">
        <f t="shared" si="56"/>
        <v>-0.89396514513319325</v>
      </c>
      <c r="M128" s="57">
        <f t="shared" si="57"/>
        <v>0.19978582732860947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139</v>
      </c>
      <c r="C129" s="51" t="s">
        <v>140</v>
      </c>
      <c r="D129" s="56">
        <v>2628297.81</v>
      </c>
      <c r="E129" s="56">
        <v>2628297.81</v>
      </c>
      <c r="F129" s="56">
        <v>239892.79</v>
      </c>
      <c r="G129" s="56">
        <v>1216713.79</v>
      </c>
      <c r="H129" s="56">
        <v>0</v>
      </c>
      <c r="I129" s="56">
        <f t="shared" si="53"/>
        <v>1216713.79</v>
      </c>
      <c r="J129" s="56">
        <f t="shared" si="54"/>
        <v>1411584.02</v>
      </c>
      <c r="K129" s="57">
        <f t="shared" si="55"/>
        <v>0.53707156572184644</v>
      </c>
      <c r="L129" s="57">
        <f t="shared" si="56"/>
        <v>-0.90872693760681555</v>
      </c>
      <c r="M129" s="57">
        <f t="shared" si="57"/>
        <v>0.11102824226756873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141</v>
      </c>
      <c r="C130" s="51" t="s">
        <v>142</v>
      </c>
      <c r="D130" s="56">
        <v>3008380.44</v>
      </c>
      <c r="E130" s="56">
        <v>3008380.44</v>
      </c>
      <c r="F130" s="56">
        <v>762915.85</v>
      </c>
      <c r="G130" s="56">
        <v>2703754.7600000002</v>
      </c>
      <c r="H130" s="56">
        <v>0</v>
      </c>
      <c r="I130" s="56">
        <f t="shared" si="53"/>
        <v>2703754.7600000002</v>
      </c>
      <c r="J130" s="56">
        <f t="shared" si="54"/>
        <v>304625.6799999997</v>
      </c>
      <c r="K130" s="57">
        <f t="shared" si="55"/>
        <v>0.10125902826306094</v>
      </c>
      <c r="L130" s="57">
        <f t="shared" si="56"/>
        <v>-0.7464031344386749</v>
      </c>
      <c r="M130" s="57">
        <f t="shared" si="57"/>
        <v>1.1569783321686535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143</v>
      </c>
      <c r="C131" s="51" t="s">
        <v>144</v>
      </c>
      <c r="D131" s="56">
        <v>19078708</v>
      </c>
      <c r="E131" s="56">
        <v>10930708</v>
      </c>
      <c r="F131" s="56">
        <v>34850.730000000003</v>
      </c>
      <c r="G131" s="56">
        <v>79619.8</v>
      </c>
      <c r="H131" s="56">
        <v>0</v>
      </c>
      <c r="I131" s="56">
        <f t="shared" si="53"/>
        <v>79619.8</v>
      </c>
      <c r="J131" s="56">
        <f t="shared" si="54"/>
        <v>10851088.199999999</v>
      </c>
      <c r="K131" s="57">
        <f t="shared" si="55"/>
        <v>0.99271595215973196</v>
      </c>
      <c r="L131" s="57">
        <f t="shared" si="56"/>
        <v>-0.99681166764312057</v>
      </c>
      <c r="M131" s="57">
        <f t="shared" si="57"/>
        <v>-0.98251828518335682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145</v>
      </c>
      <c r="C132" s="51" t="s">
        <v>146</v>
      </c>
      <c r="D132" s="56">
        <v>60000</v>
      </c>
      <c r="E132" s="56">
        <v>60000</v>
      </c>
      <c r="F132" s="56">
        <v>0</v>
      </c>
      <c r="G132" s="56">
        <v>3420</v>
      </c>
      <c r="H132" s="56">
        <v>0</v>
      </c>
      <c r="I132" s="56">
        <f t="shared" si="53"/>
        <v>3420</v>
      </c>
      <c r="J132" s="56">
        <f t="shared" si="54"/>
        <v>56580</v>
      </c>
      <c r="K132" s="57">
        <f t="shared" si="55"/>
        <v>0.94299999999999995</v>
      </c>
      <c r="L132" s="57">
        <f t="shared" si="56"/>
        <v>-1</v>
      </c>
      <c r="M132" s="57">
        <f t="shared" si="57"/>
        <v>-0.86319999999999997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149</v>
      </c>
      <c r="C133" s="51" t="s">
        <v>150</v>
      </c>
      <c r="D133" s="56">
        <v>9462700</v>
      </c>
      <c r="E133" s="56">
        <v>9441605.5099999998</v>
      </c>
      <c r="F133" s="56">
        <v>959396.3899999999</v>
      </c>
      <c r="G133" s="56">
        <v>3255757.5800000005</v>
      </c>
      <c r="H133" s="56">
        <v>0</v>
      </c>
      <c r="I133" s="56">
        <f t="shared" si="53"/>
        <v>3255757.5800000005</v>
      </c>
      <c r="J133" s="56">
        <f t="shared" si="54"/>
        <v>6185847.9299999997</v>
      </c>
      <c r="K133" s="57">
        <f t="shared" si="55"/>
        <v>0.65516907304041772</v>
      </c>
      <c r="L133" s="57">
        <f t="shared" si="56"/>
        <v>-0.89838630845316891</v>
      </c>
      <c r="M133" s="57">
        <f t="shared" si="57"/>
        <v>-0.17240577529700221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151</v>
      </c>
      <c r="C134" s="51" t="s">
        <v>152</v>
      </c>
      <c r="D134" s="56">
        <v>0</v>
      </c>
      <c r="E134" s="56">
        <v>0</v>
      </c>
      <c r="F134" s="56">
        <v>75320.419999999984</v>
      </c>
      <c r="G134" s="56">
        <v>292634.39999999973</v>
      </c>
      <c r="H134" s="56">
        <v>0</v>
      </c>
      <c r="I134" s="56">
        <f t="shared" si="53"/>
        <v>292634.39999999973</v>
      </c>
      <c r="J134" s="56">
        <f t="shared" si="54"/>
        <v>-292634.39999999973</v>
      </c>
      <c r="K134" s="57" t="str">
        <f t="shared" si="55"/>
        <v>NA</v>
      </c>
      <c r="L134" s="57" t="str">
        <f t="shared" si="56"/>
        <v>NA</v>
      </c>
      <c r="M134" s="57" t="str">
        <f t="shared" si="57"/>
        <v>NA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153</v>
      </c>
      <c r="C135" s="51" t="s">
        <v>154</v>
      </c>
      <c r="D135" s="56">
        <v>9568732.3799999934</v>
      </c>
      <c r="E135" s="56">
        <v>9552010.5099999942</v>
      </c>
      <c r="F135" s="56">
        <v>1039253.3499999997</v>
      </c>
      <c r="G135" s="56">
        <v>3597432.1799999978</v>
      </c>
      <c r="H135" s="56">
        <v>0</v>
      </c>
      <c r="I135" s="56">
        <f t="shared" si="53"/>
        <v>3597432.1799999978</v>
      </c>
      <c r="J135" s="56">
        <f t="shared" si="54"/>
        <v>5954578.3299999963</v>
      </c>
      <c r="K135" s="57">
        <f t="shared" si="55"/>
        <v>0.62338481765343035</v>
      </c>
      <c r="L135" s="57">
        <f t="shared" si="56"/>
        <v>-0.89120056464426978</v>
      </c>
      <c r="M135" s="57">
        <f t="shared" si="57"/>
        <v>-9.6123562368232843E-2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157</v>
      </c>
      <c r="C136" s="51" t="s">
        <v>158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53"/>
        <v>0</v>
      </c>
      <c r="J136" s="56">
        <f t="shared" si="54"/>
        <v>0</v>
      </c>
      <c r="K136" s="57" t="str">
        <f t="shared" si="55"/>
        <v>NA</v>
      </c>
      <c r="L136" s="57" t="str">
        <f t="shared" si="56"/>
        <v>NA</v>
      </c>
      <c r="M136" s="57" t="str">
        <f t="shared" si="57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167</v>
      </c>
      <c r="C137" s="51" t="s">
        <v>168</v>
      </c>
      <c r="D137" s="56">
        <v>0</v>
      </c>
      <c r="E137" s="56">
        <v>0</v>
      </c>
      <c r="F137" s="56">
        <v>798.34</v>
      </c>
      <c r="G137" s="56">
        <v>3356.96</v>
      </c>
      <c r="H137" s="56">
        <v>0</v>
      </c>
      <c r="I137" s="56">
        <f t="shared" si="53"/>
        <v>3356.96</v>
      </c>
      <c r="J137" s="56">
        <f t="shared" si="54"/>
        <v>-3356.96</v>
      </c>
      <c r="K137" s="57" t="str">
        <f t="shared" si="55"/>
        <v>NA</v>
      </c>
      <c r="L137" s="57" t="str">
        <f t="shared" si="56"/>
        <v>NA</v>
      </c>
      <c r="M137" s="57" t="str">
        <f t="shared" si="57"/>
        <v>NA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169</v>
      </c>
      <c r="C138" s="51" t="s">
        <v>170</v>
      </c>
      <c r="D138" s="56">
        <v>1239069.690000002</v>
      </c>
      <c r="E138" s="56">
        <v>1236937.2100000021</v>
      </c>
      <c r="F138" s="56">
        <v>70396.840000000011</v>
      </c>
      <c r="G138" s="56">
        <v>262350.12000000017</v>
      </c>
      <c r="H138" s="56">
        <v>0</v>
      </c>
      <c r="I138" s="56">
        <f t="shared" si="53"/>
        <v>262350.12000000017</v>
      </c>
      <c r="J138" s="56">
        <f t="shared" si="54"/>
        <v>974587.09000000195</v>
      </c>
      <c r="K138" s="57">
        <f t="shared" si="55"/>
        <v>0.78790344580223304</v>
      </c>
      <c r="L138" s="57">
        <f t="shared" si="56"/>
        <v>-0.94308778211951438</v>
      </c>
      <c r="M138" s="57">
        <f t="shared" si="57"/>
        <v>-0.49096826992535914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171</v>
      </c>
      <c r="C139" s="51" t="s">
        <v>172</v>
      </c>
      <c r="D139" s="56">
        <v>678440</v>
      </c>
      <c r="E139" s="56">
        <v>4830990.32</v>
      </c>
      <c r="F139" s="56">
        <v>724474.3600000001</v>
      </c>
      <c r="G139" s="56">
        <v>1132756.93</v>
      </c>
      <c r="H139" s="56">
        <v>2430787.85</v>
      </c>
      <c r="I139" s="56">
        <f t="shared" si="53"/>
        <v>3563544.7800000003</v>
      </c>
      <c r="J139" s="56">
        <f t="shared" si="54"/>
        <v>1267445.54</v>
      </c>
      <c r="K139" s="57">
        <f t="shared" si="55"/>
        <v>0.26235729240707728</v>
      </c>
      <c r="L139" s="57">
        <f t="shared" si="56"/>
        <v>-0.85003605637528989</v>
      </c>
      <c r="M139" s="57">
        <f t="shared" si="57"/>
        <v>-0.43725479623813451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253</v>
      </c>
      <c r="C140" s="51" t="s">
        <v>254</v>
      </c>
      <c r="D140" s="56">
        <v>0</v>
      </c>
      <c r="E140" s="56">
        <v>0</v>
      </c>
      <c r="F140" s="56">
        <v>0</v>
      </c>
      <c r="G140" s="56">
        <v>7000</v>
      </c>
      <c r="H140" s="56">
        <v>1875</v>
      </c>
      <c r="I140" s="56">
        <f t="shared" si="53"/>
        <v>8875</v>
      </c>
      <c r="J140" s="56">
        <f t="shared" si="54"/>
        <v>-8875</v>
      </c>
      <c r="K140" s="57" t="str">
        <f t="shared" si="55"/>
        <v>NA</v>
      </c>
      <c r="L140" s="57" t="str">
        <f t="shared" si="56"/>
        <v>NA</v>
      </c>
      <c r="M140" s="57" t="str">
        <f t="shared" si="57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255</v>
      </c>
      <c r="C141" s="51" t="s">
        <v>256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53"/>
        <v>0</v>
      </c>
      <c r="J141" s="56">
        <f t="shared" si="54"/>
        <v>0</v>
      </c>
      <c r="K141" s="57" t="str">
        <f t="shared" si="55"/>
        <v>NA</v>
      </c>
      <c r="L141" s="57" t="str">
        <f t="shared" si="56"/>
        <v>NA</v>
      </c>
      <c r="M141" s="57" t="str">
        <f t="shared" si="57"/>
        <v>NA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257</v>
      </c>
      <c r="C142" s="51" t="s">
        <v>258</v>
      </c>
      <c r="D142" s="56">
        <v>175000</v>
      </c>
      <c r="E142" s="56">
        <v>157500</v>
      </c>
      <c r="F142" s="56">
        <v>0</v>
      </c>
      <c r="G142" s="56">
        <v>0</v>
      </c>
      <c r="H142" s="56">
        <v>0</v>
      </c>
      <c r="I142" s="56">
        <f t="shared" si="53"/>
        <v>0</v>
      </c>
      <c r="J142" s="56">
        <f t="shared" si="54"/>
        <v>157500</v>
      </c>
      <c r="K142" s="57">
        <f t="shared" si="55"/>
        <v>1</v>
      </c>
      <c r="L142" s="57">
        <f t="shared" si="56"/>
        <v>-1</v>
      </c>
      <c r="M142" s="57">
        <f t="shared" si="57"/>
        <v>-1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259</v>
      </c>
      <c r="C143" s="51" t="s">
        <v>260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f t="shared" si="53"/>
        <v>0</v>
      </c>
      <c r="J143" s="56">
        <f t="shared" si="54"/>
        <v>0</v>
      </c>
      <c r="K143" s="57" t="str">
        <f t="shared" si="55"/>
        <v>NA</v>
      </c>
      <c r="L143" s="57" t="str">
        <f t="shared" si="56"/>
        <v>NA</v>
      </c>
      <c r="M143" s="57" t="str">
        <f t="shared" si="57"/>
        <v>NA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183</v>
      </c>
      <c r="C144" s="51" t="s">
        <v>184</v>
      </c>
      <c r="D144" s="56">
        <v>250800</v>
      </c>
      <c r="E144" s="56">
        <v>250800</v>
      </c>
      <c r="F144" s="56">
        <v>0</v>
      </c>
      <c r="G144" s="56">
        <v>67758</v>
      </c>
      <c r="H144" s="56">
        <v>75433.290000000008</v>
      </c>
      <c r="I144" s="56">
        <f t="shared" si="53"/>
        <v>143191.29</v>
      </c>
      <c r="J144" s="56">
        <f t="shared" si="54"/>
        <v>107608.70999999999</v>
      </c>
      <c r="K144" s="57">
        <f t="shared" si="55"/>
        <v>0.4290618421052631</v>
      </c>
      <c r="L144" s="57">
        <f t="shared" si="56"/>
        <v>-1</v>
      </c>
      <c r="M144" s="57">
        <f t="shared" si="57"/>
        <v>-0.35159808612440191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185</v>
      </c>
      <c r="C145" s="51" t="s">
        <v>186</v>
      </c>
      <c r="D145" s="56">
        <v>4000</v>
      </c>
      <c r="E145" s="56">
        <v>4000</v>
      </c>
      <c r="F145" s="56">
        <v>0</v>
      </c>
      <c r="G145" s="56">
        <v>0</v>
      </c>
      <c r="H145" s="56">
        <v>0</v>
      </c>
      <c r="I145" s="56">
        <f t="shared" si="53"/>
        <v>0</v>
      </c>
      <c r="J145" s="56">
        <f t="shared" si="54"/>
        <v>4000</v>
      </c>
      <c r="K145" s="57">
        <f t="shared" si="55"/>
        <v>1</v>
      </c>
      <c r="L145" s="57">
        <f t="shared" si="56"/>
        <v>-1</v>
      </c>
      <c r="M145" s="57">
        <f t="shared" si="57"/>
        <v>-1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187</v>
      </c>
      <c r="C146" s="51" t="s">
        <v>188</v>
      </c>
      <c r="D146" s="56">
        <v>10500</v>
      </c>
      <c r="E146" s="56">
        <v>10500</v>
      </c>
      <c r="F146" s="56">
        <v>155</v>
      </c>
      <c r="G146" s="56">
        <v>4322.5</v>
      </c>
      <c r="H146" s="56">
        <v>0</v>
      </c>
      <c r="I146" s="56">
        <f t="shared" si="53"/>
        <v>4322.5</v>
      </c>
      <c r="J146" s="56">
        <f t="shared" si="54"/>
        <v>6177.5</v>
      </c>
      <c r="K146" s="57">
        <f t="shared" si="55"/>
        <v>0.58833333333333337</v>
      </c>
      <c r="L146" s="57">
        <f t="shared" si="56"/>
        <v>-0.98523809523809525</v>
      </c>
      <c r="M146" s="57">
        <f t="shared" si="57"/>
        <v>-1.2E-2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261</v>
      </c>
      <c r="C147" s="51" t="s">
        <v>262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53"/>
        <v>0</v>
      </c>
      <c r="J147" s="56">
        <f t="shared" si="54"/>
        <v>0</v>
      </c>
      <c r="K147" s="57" t="str">
        <f t="shared" si="55"/>
        <v>NA</v>
      </c>
      <c r="L147" s="57" t="str">
        <f t="shared" si="56"/>
        <v>NA</v>
      </c>
      <c r="M147" s="57" t="str">
        <f t="shared" si="57"/>
        <v>NA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263</v>
      </c>
      <c r="C148" s="51" t="s">
        <v>264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53"/>
        <v>0</v>
      </c>
      <c r="J148" s="56">
        <f t="shared" si="54"/>
        <v>0</v>
      </c>
      <c r="K148" s="57" t="str">
        <f t="shared" si="55"/>
        <v>NA</v>
      </c>
      <c r="L148" s="57" t="str">
        <f t="shared" si="56"/>
        <v>NA</v>
      </c>
      <c r="M148" s="57" t="str">
        <f t="shared" si="57"/>
        <v>NA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189</v>
      </c>
      <c r="C149" s="51" t="s">
        <v>190</v>
      </c>
      <c r="D149" s="56">
        <v>13000</v>
      </c>
      <c r="E149" s="56">
        <v>12500</v>
      </c>
      <c r="F149" s="56">
        <v>0</v>
      </c>
      <c r="G149" s="56">
        <v>0</v>
      </c>
      <c r="H149" s="56">
        <v>0</v>
      </c>
      <c r="I149" s="56">
        <f t="shared" si="53"/>
        <v>0</v>
      </c>
      <c r="J149" s="56">
        <f t="shared" si="54"/>
        <v>12500</v>
      </c>
      <c r="K149" s="57">
        <f t="shared" si="55"/>
        <v>1</v>
      </c>
      <c r="L149" s="57">
        <f t="shared" si="56"/>
        <v>-1</v>
      </c>
      <c r="M149" s="57">
        <f t="shared" si="57"/>
        <v>-1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191</v>
      </c>
      <c r="C150" s="51" t="s">
        <v>192</v>
      </c>
      <c r="D150" s="56">
        <v>500</v>
      </c>
      <c r="E150" s="56">
        <v>53004.87</v>
      </c>
      <c r="F150" s="56">
        <v>2303.04</v>
      </c>
      <c r="G150" s="56">
        <v>19072.060000000001</v>
      </c>
      <c r="H150" s="56">
        <v>4336.32</v>
      </c>
      <c r="I150" s="56">
        <f t="shared" si="53"/>
        <v>23408.38</v>
      </c>
      <c r="J150" s="56">
        <f t="shared" si="54"/>
        <v>29596.49</v>
      </c>
      <c r="K150" s="57">
        <f t="shared" si="55"/>
        <v>0.55837303251569148</v>
      </c>
      <c r="L150" s="57">
        <f t="shared" si="56"/>
        <v>-0.95655040753802434</v>
      </c>
      <c r="M150" s="57">
        <f t="shared" si="57"/>
        <v>-0.13643889702965034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199</v>
      </c>
      <c r="C151" s="51" t="s">
        <v>200</v>
      </c>
      <c r="D151" s="56">
        <v>138900</v>
      </c>
      <c r="E151" s="56">
        <v>120926.7</v>
      </c>
      <c r="F151" s="56">
        <v>3807.43</v>
      </c>
      <c r="G151" s="56">
        <v>22333.999999999996</v>
      </c>
      <c r="H151" s="56">
        <v>0</v>
      </c>
      <c r="I151" s="56">
        <f t="shared" si="53"/>
        <v>22333.999999999996</v>
      </c>
      <c r="J151" s="56">
        <f t="shared" si="54"/>
        <v>98592.7</v>
      </c>
      <c r="K151" s="57">
        <f t="shared" si="55"/>
        <v>0.81530960490942028</v>
      </c>
      <c r="L151" s="57">
        <f t="shared" si="56"/>
        <v>-0.96851456295425253</v>
      </c>
      <c r="M151" s="57">
        <f t="shared" si="57"/>
        <v>-0.55674305178260886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205</v>
      </c>
      <c r="C152" s="51" t="s">
        <v>206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53"/>
        <v>0</v>
      </c>
      <c r="J152" s="56">
        <f t="shared" si="54"/>
        <v>0</v>
      </c>
      <c r="K152" s="57" t="str">
        <f t="shared" si="55"/>
        <v>NA</v>
      </c>
      <c r="L152" s="57" t="str">
        <f t="shared" si="56"/>
        <v>NA</v>
      </c>
      <c r="M152" s="57" t="str">
        <f t="shared" si="57"/>
        <v>NA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207</v>
      </c>
      <c r="C153" s="51" t="s">
        <v>208</v>
      </c>
      <c r="D153" s="56">
        <v>626729.5</v>
      </c>
      <c r="E153" s="56">
        <v>792179.09</v>
      </c>
      <c r="F153" s="56">
        <v>7645.1399999999994</v>
      </c>
      <c r="G153" s="56">
        <v>63059.839999999997</v>
      </c>
      <c r="H153" s="56">
        <v>11726.41</v>
      </c>
      <c r="I153" s="56">
        <f t="shared" si="53"/>
        <v>74786.25</v>
      </c>
      <c r="J153" s="56">
        <f t="shared" si="54"/>
        <v>717392.84</v>
      </c>
      <c r="K153" s="57">
        <f t="shared" si="55"/>
        <v>0.90559426404451049</v>
      </c>
      <c r="L153" s="57">
        <f t="shared" si="56"/>
        <v>-0.99034922772324119</v>
      </c>
      <c r="M153" s="57">
        <f t="shared" si="57"/>
        <v>-0.80895277606986582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211</v>
      </c>
      <c r="C154" s="51" t="s">
        <v>212</v>
      </c>
      <c r="D154" s="56">
        <v>3600</v>
      </c>
      <c r="E154" s="56">
        <v>17100</v>
      </c>
      <c r="F154" s="56">
        <v>0</v>
      </c>
      <c r="G154" s="56">
        <v>11214.68</v>
      </c>
      <c r="H154" s="56">
        <v>0</v>
      </c>
      <c r="I154" s="56">
        <f t="shared" si="53"/>
        <v>11214.68</v>
      </c>
      <c r="J154" s="56">
        <f t="shared" si="54"/>
        <v>5885.32</v>
      </c>
      <c r="K154" s="57">
        <f t="shared" si="55"/>
        <v>0.34417076023391813</v>
      </c>
      <c r="L154" s="57">
        <f t="shared" si="56"/>
        <v>-1</v>
      </c>
      <c r="M154" s="57">
        <f t="shared" si="57"/>
        <v>0.57399017543859654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213</v>
      </c>
      <c r="C155" s="51" t="s">
        <v>214</v>
      </c>
      <c r="D155" s="56">
        <v>15000</v>
      </c>
      <c r="E155" s="56">
        <v>13500</v>
      </c>
      <c r="F155" s="56">
        <v>0</v>
      </c>
      <c r="G155" s="56">
        <v>0</v>
      </c>
      <c r="H155" s="56">
        <v>0</v>
      </c>
      <c r="I155" s="56">
        <f t="shared" si="53"/>
        <v>0</v>
      </c>
      <c r="J155" s="56">
        <f t="shared" si="54"/>
        <v>13500</v>
      </c>
      <c r="K155" s="57">
        <f t="shared" si="55"/>
        <v>1</v>
      </c>
      <c r="L155" s="57">
        <f t="shared" si="56"/>
        <v>-1</v>
      </c>
      <c r="M155" s="57">
        <f t="shared" si="57"/>
        <v>-1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215</v>
      </c>
      <c r="C156" s="51" t="s">
        <v>216</v>
      </c>
      <c r="D156" s="56">
        <v>10000</v>
      </c>
      <c r="E156" s="56">
        <v>16000</v>
      </c>
      <c r="F156" s="56">
        <v>4600</v>
      </c>
      <c r="G156" s="56">
        <v>8558.82</v>
      </c>
      <c r="H156" s="56">
        <v>0</v>
      </c>
      <c r="I156" s="56">
        <f t="shared" si="53"/>
        <v>8558.82</v>
      </c>
      <c r="J156" s="56">
        <f t="shared" si="54"/>
        <v>7441.18</v>
      </c>
      <c r="K156" s="57">
        <f t="shared" si="55"/>
        <v>0.46507375000000001</v>
      </c>
      <c r="L156" s="57">
        <f t="shared" si="56"/>
        <v>-0.71250000000000002</v>
      </c>
      <c r="M156" s="57">
        <f t="shared" si="57"/>
        <v>0.28382300000000005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219</v>
      </c>
      <c r="C157" s="51" t="s">
        <v>220</v>
      </c>
      <c r="D157" s="56">
        <v>102825</v>
      </c>
      <c r="E157" s="56">
        <v>160883.15</v>
      </c>
      <c r="F157" s="56">
        <v>15980</v>
      </c>
      <c r="G157" s="56">
        <v>44590</v>
      </c>
      <c r="H157" s="56">
        <v>58710</v>
      </c>
      <c r="I157" s="56">
        <f t="shared" si="53"/>
        <v>103300</v>
      </c>
      <c r="J157" s="56">
        <f t="shared" si="54"/>
        <v>57583.149999999994</v>
      </c>
      <c r="K157" s="57">
        <f t="shared" si="55"/>
        <v>0.35791908599502181</v>
      </c>
      <c r="L157" s="57">
        <f t="shared" si="56"/>
        <v>-0.90067325260600628</v>
      </c>
      <c r="M157" s="57">
        <f t="shared" si="57"/>
        <v>-0.33482157702655618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223</v>
      </c>
      <c r="C158" s="51" t="s">
        <v>224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53"/>
        <v>0</v>
      </c>
      <c r="J158" s="56">
        <f t="shared" si="54"/>
        <v>0</v>
      </c>
      <c r="K158" s="57" t="str">
        <f t="shared" si="55"/>
        <v>NA</v>
      </c>
      <c r="L158" s="57" t="str">
        <f t="shared" si="56"/>
        <v>NA</v>
      </c>
      <c r="M158" s="57" t="str">
        <f t="shared" si="57"/>
        <v>NA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227</v>
      </c>
      <c r="C159" s="51" t="s">
        <v>228</v>
      </c>
      <c r="D159" s="56">
        <v>0</v>
      </c>
      <c r="E159" s="56">
        <v>7000</v>
      </c>
      <c r="F159" s="56">
        <v>0</v>
      </c>
      <c r="G159" s="56">
        <v>1397</v>
      </c>
      <c r="H159" s="56">
        <v>3800</v>
      </c>
      <c r="I159" s="56">
        <f t="shared" si="53"/>
        <v>5197</v>
      </c>
      <c r="J159" s="56">
        <f t="shared" si="54"/>
        <v>1803</v>
      </c>
      <c r="K159" s="57">
        <f t="shared" si="55"/>
        <v>0.25757142857142856</v>
      </c>
      <c r="L159" s="57">
        <f t="shared" si="56"/>
        <v>-1</v>
      </c>
      <c r="M159" s="57">
        <f t="shared" si="57"/>
        <v>-0.52102857142857151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235</v>
      </c>
      <c r="C160" s="51" t="s">
        <v>236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53"/>
        <v>0</v>
      </c>
      <c r="J160" s="56">
        <f t="shared" si="54"/>
        <v>0</v>
      </c>
      <c r="K160" s="57" t="str">
        <f t="shared" si="55"/>
        <v>NA</v>
      </c>
      <c r="L160" s="57" t="str">
        <f t="shared" si="56"/>
        <v>NA</v>
      </c>
      <c r="M160" s="57" t="str">
        <f t="shared" si="57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265</v>
      </c>
      <c r="C161" s="51" t="s">
        <v>266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53"/>
        <v>0</v>
      </c>
      <c r="J161" s="56">
        <f t="shared" si="54"/>
        <v>0</v>
      </c>
      <c r="K161" s="57" t="str">
        <f t="shared" si="55"/>
        <v>NA</v>
      </c>
      <c r="L161" s="57" t="str">
        <f t="shared" si="56"/>
        <v>NA</v>
      </c>
      <c r="M161" s="57" t="str">
        <f t="shared" si="57"/>
        <v>NA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237</v>
      </c>
      <c r="C162" s="51" t="s">
        <v>238</v>
      </c>
      <c r="D162" s="56">
        <v>46800</v>
      </c>
      <c r="E162" s="56">
        <v>58456</v>
      </c>
      <c r="F162" s="56">
        <v>7395</v>
      </c>
      <c r="G162" s="56">
        <v>14472</v>
      </c>
      <c r="H162" s="56">
        <v>470</v>
      </c>
      <c r="I162" s="56">
        <f t="shared" si="53"/>
        <v>14942</v>
      </c>
      <c r="J162" s="56">
        <f t="shared" si="54"/>
        <v>43514</v>
      </c>
      <c r="K162" s="57">
        <f t="shared" si="55"/>
        <v>0.74438894211030515</v>
      </c>
      <c r="L162" s="57">
        <f t="shared" si="56"/>
        <v>-0.87349459422471598</v>
      </c>
      <c r="M162" s="57">
        <f t="shared" si="57"/>
        <v>-0.40583002600246332</v>
      </c>
      <c r="R162" s="53"/>
      <c r="S162" s="53"/>
      <c r="T162" s="53"/>
      <c r="U162" s="53"/>
      <c r="V162" s="53"/>
    </row>
    <row r="163" spans="1:22" s="51" customFormat="1" x14ac:dyDescent="0.2">
      <c r="B163" s="66" t="s">
        <v>239</v>
      </c>
      <c r="C163" s="51" t="s">
        <v>240</v>
      </c>
      <c r="D163" s="56">
        <v>553678.74</v>
      </c>
      <c r="E163" s="56">
        <v>552178.74</v>
      </c>
      <c r="F163" s="56">
        <v>0</v>
      </c>
      <c r="G163" s="56">
        <v>0</v>
      </c>
      <c r="H163" s="56">
        <v>0</v>
      </c>
      <c r="I163" s="56">
        <f t="shared" si="53"/>
        <v>0</v>
      </c>
      <c r="J163" s="56">
        <f t="shared" si="54"/>
        <v>552178.74</v>
      </c>
      <c r="K163" s="57">
        <f t="shared" si="55"/>
        <v>1</v>
      </c>
      <c r="L163" s="57">
        <f t="shared" si="56"/>
        <v>-1</v>
      </c>
      <c r="M163" s="57">
        <f t="shared" si="57"/>
        <v>-1</v>
      </c>
      <c r="R163" s="53"/>
      <c r="S163" s="53"/>
      <c r="T163" s="53"/>
      <c r="U163" s="53"/>
      <c r="V163" s="53"/>
    </row>
    <row r="164" spans="1:22" s="51" customFormat="1" ht="14.1" customHeight="1" x14ac:dyDescent="0.2">
      <c r="A164" s="63" t="s">
        <v>267</v>
      </c>
      <c r="B164" s="71"/>
      <c r="C164" s="63"/>
      <c r="D164" s="64">
        <v>93144658.279999971</v>
      </c>
      <c r="E164" s="64">
        <v>89205746.769999981</v>
      </c>
      <c r="F164" s="64">
        <v>8053331.3299999991</v>
      </c>
      <c r="G164" s="64">
        <v>29865009.199999999</v>
      </c>
      <c r="H164" s="64">
        <v>2587138.87</v>
      </c>
      <c r="I164" s="64">
        <f t="shared" si="53"/>
        <v>32452148.07</v>
      </c>
      <c r="J164" s="64">
        <f t="shared" si="54"/>
        <v>56753598.699999981</v>
      </c>
      <c r="K164" s="65">
        <f t="shared" si="55"/>
        <v>0.63621011823743057</v>
      </c>
      <c r="L164" s="65">
        <f t="shared" si="56"/>
        <v>-0.90972183271147344</v>
      </c>
      <c r="M164" s="65">
        <f t="shared" si="57"/>
        <v>-0.19650891702299228</v>
      </c>
      <c r="R164" s="53"/>
      <c r="S164" s="53"/>
      <c r="T164" s="53"/>
      <c r="U164" s="53"/>
      <c r="V164" s="53"/>
    </row>
    <row r="165" spans="1:22" s="51" customFormat="1" x14ac:dyDescent="0.2">
      <c r="A165" s="51" t="s">
        <v>268</v>
      </c>
      <c r="B165" s="66" t="s">
        <v>108</v>
      </c>
      <c r="C165" s="51" t="s">
        <v>109</v>
      </c>
      <c r="D165" s="56">
        <v>159405</v>
      </c>
      <c r="E165" s="56">
        <v>159405</v>
      </c>
      <c r="F165" s="56">
        <v>4726.25</v>
      </c>
      <c r="G165" s="56">
        <v>7276.25</v>
      </c>
      <c r="H165" s="56">
        <v>0</v>
      </c>
      <c r="I165" s="56">
        <f t="shared" si="53"/>
        <v>7276.25</v>
      </c>
      <c r="J165" s="56">
        <f t="shared" si="54"/>
        <v>152128.75</v>
      </c>
      <c r="K165" s="57">
        <f t="shared" si="55"/>
        <v>0.95435369028575012</v>
      </c>
      <c r="L165" s="57">
        <f t="shared" si="56"/>
        <v>-0.97035067908785799</v>
      </c>
      <c r="M165" s="57">
        <f t="shared" si="57"/>
        <v>-0.89044885668580032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110</v>
      </c>
      <c r="C166" s="51" t="s">
        <v>111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53"/>
        <v>0</v>
      </c>
      <c r="J166" s="56">
        <f t="shared" si="54"/>
        <v>0</v>
      </c>
      <c r="K166" s="57" t="str">
        <f t="shared" si="55"/>
        <v>NA</v>
      </c>
      <c r="L166" s="57" t="str">
        <f t="shared" si="56"/>
        <v>NA</v>
      </c>
      <c r="M166" s="57" t="str">
        <f t="shared" si="57"/>
        <v>NA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115</v>
      </c>
      <c r="C167" s="51" t="s">
        <v>116</v>
      </c>
      <c r="D167" s="56">
        <v>71000</v>
      </c>
      <c r="E167" s="56">
        <v>131375</v>
      </c>
      <c r="F167" s="56">
        <v>18398</v>
      </c>
      <c r="G167" s="56">
        <v>41246.75</v>
      </c>
      <c r="H167" s="56">
        <v>0</v>
      </c>
      <c r="I167" s="56">
        <f t="shared" si="53"/>
        <v>41246.75</v>
      </c>
      <c r="J167" s="56">
        <f t="shared" si="54"/>
        <v>90128.25</v>
      </c>
      <c r="K167" s="57">
        <f t="shared" si="55"/>
        <v>0.68603805899143677</v>
      </c>
      <c r="L167" s="57">
        <f t="shared" si="56"/>
        <v>-0.85995813510941965</v>
      </c>
      <c r="M167" s="57">
        <f t="shared" si="57"/>
        <v>-0.24649134157944808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269</v>
      </c>
      <c r="C168" s="51" t="s">
        <v>270</v>
      </c>
      <c r="D168" s="56">
        <v>844277.48</v>
      </c>
      <c r="E168" s="56">
        <v>844277.48</v>
      </c>
      <c r="F168" s="56">
        <v>0</v>
      </c>
      <c r="G168" s="56">
        <v>0</v>
      </c>
      <c r="H168" s="56">
        <v>0</v>
      </c>
      <c r="I168" s="56">
        <f t="shared" si="53"/>
        <v>0</v>
      </c>
      <c r="J168" s="56">
        <f t="shared" si="54"/>
        <v>844277.48</v>
      </c>
      <c r="K168" s="57">
        <f t="shared" si="55"/>
        <v>1</v>
      </c>
      <c r="L168" s="57">
        <f t="shared" si="56"/>
        <v>-1</v>
      </c>
      <c r="M168" s="57">
        <f t="shared" si="57"/>
        <v>-1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125</v>
      </c>
      <c r="C169" s="51" t="s">
        <v>126</v>
      </c>
      <c r="D169" s="56">
        <v>206465.5</v>
      </c>
      <c r="E169" s="56">
        <v>206465.5</v>
      </c>
      <c r="F169" s="56">
        <v>4344.74</v>
      </c>
      <c r="G169" s="56">
        <v>21296.37</v>
      </c>
      <c r="H169" s="56">
        <v>0</v>
      </c>
      <c r="I169" s="56">
        <f t="shared" si="53"/>
        <v>21296.37</v>
      </c>
      <c r="J169" s="56">
        <f t="shared" si="54"/>
        <v>185169.13</v>
      </c>
      <c r="K169" s="57">
        <f t="shared" si="55"/>
        <v>0.89685264608372828</v>
      </c>
      <c r="L169" s="57">
        <f t="shared" si="56"/>
        <v>-0.97895658112372286</v>
      </c>
      <c r="M169" s="57">
        <f t="shared" si="57"/>
        <v>-0.75244635060094789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127</v>
      </c>
      <c r="C170" s="51" t="s">
        <v>128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53"/>
        <v>0</v>
      </c>
      <c r="J170" s="56">
        <f t="shared" si="54"/>
        <v>0</v>
      </c>
      <c r="K170" s="57" t="str">
        <f t="shared" si="55"/>
        <v>NA</v>
      </c>
      <c r="L170" s="57" t="str">
        <f t="shared" si="56"/>
        <v>NA</v>
      </c>
      <c r="M170" s="57" t="str">
        <f t="shared" si="57"/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245</v>
      </c>
      <c r="C171" s="51" t="s">
        <v>246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53"/>
        <v>0</v>
      </c>
      <c r="J171" s="56">
        <f t="shared" si="54"/>
        <v>0</v>
      </c>
      <c r="K171" s="57" t="str">
        <f t="shared" si="55"/>
        <v>NA</v>
      </c>
      <c r="L171" s="57" t="str">
        <f t="shared" si="56"/>
        <v>NA</v>
      </c>
      <c r="M171" s="57" t="str">
        <f t="shared" si="57"/>
        <v>NA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251</v>
      </c>
      <c r="C172" s="51" t="s">
        <v>252</v>
      </c>
      <c r="D172" s="56">
        <v>201720.2</v>
      </c>
      <c r="E172" s="56">
        <v>201720.2</v>
      </c>
      <c r="F172" s="56">
        <v>13949.939999999999</v>
      </c>
      <c r="G172" s="56">
        <v>51969.64</v>
      </c>
      <c r="H172" s="56">
        <v>0</v>
      </c>
      <c r="I172" s="56">
        <f t="shared" si="53"/>
        <v>51969.64</v>
      </c>
      <c r="J172" s="56">
        <f t="shared" si="54"/>
        <v>149750.56</v>
      </c>
      <c r="K172" s="57">
        <f t="shared" si="55"/>
        <v>0.74236769545142223</v>
      </c>
      <c r="L172" s="57">
        <f t="shared" si="56"/>
        <v>-0.93084510128385756</v>
      </c>
      <c r="M172" s="57">
        <f t="shared" si="57"/>
        <v>-0.38168246908341352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271</v>
      </c>
      <c r="C173" s="51" t="s">
        <v>272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53"/>
        <v>0</v>
      </c>
      <c r="J173" s="56">
        <f t="shared" si="54"/>
        <v>0</v>
      </c>
      <c r="K173" s="57" t="str">
        <f t="shared" si="55"/>
        <v>NA</v>
      </c>
      <c r="L173" s="57" t="str">
        <f t="shared" si="56"/>
        <v>NA</v>
      </c>
      <c r="M173" s="57" t="str">
        <f t="shared" si="57"/>
        <v>NA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139</v>
      </c>
      <c r="C174" s="51" t="s">
        <v>140</v>
      </c>
      <c r="D174" s="56">
        <v>2255990.8199999998</v>
      </c>
      <c r="E174" s="56">
        <v>2330210.8199999998</v>
      </c>
      <c r="F174" s="56">
        <v>337287.11000000004</v>
      </c>
      <c r="G174" s="56">
        <v>1645902.53</v>
      </c>
      <c r="H174" s="56">
        <v>0</v>
      </c>
      <c r="I174" s="56">
        <f t="shared" si="53"/>
        <v>1645902.53</v>
      </c>
      <c r="J174" s="56">
        <f t="shared" si="54"/>
        <v>684308.2899999998</v>
      </c>
      <c r="K174" s="57">
        <f t="shared" si="55"/>
        <v>0.2936679737844492</v>
      </c>
      <c r="L174" s="57">
        <f t="shared" si="56"/>
        <v>-0.85525468034690522</v>
      </c>
      <c r="M174" s="57">
        <f t="shared" si="57"/>
        <v>0.69519686291732197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141</v>
      </c>
      <c r="C175" s="51" t="s">
        <v>142</v>
      </c>
      <c r="D175" s="56">
        <v>6451699.5</v>
      </c>
      <c r="E175" s="56">
        <v>6594411.5</v>
      </c>
      <c r="F175" s="56">
        <v>441695.75000000006</v>
      </c>
      <c r="G175" s="56">
        <v>2240848.6</v>
      </c>
      <c r="H175" s="56">
        <v>0</v>
      </c>
      <c r="I175" s="56">
        <f t="shared" si="53"/>
        <v>2240848.6</v>
      </c>
      <c r="J175" s="56">
        <f t="shared" si="54"/>
        <v>4353562.9000000004</v>
      </c>
      <c r="K175" s="57">
        <f t="shared" si="55"/>
        <v>0.66018975309623917</v>
      </c>
      <c r="L175" s="57">
        <f t="shared" si="56"/>
        <v>-0.933019686442073</v>
      </c>
      <c r="M175" s="57">
        <f t="shared" si="57"/>
        <v>-0.1844554074309738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143</v>
      </c>
      <c r="C176" s="51" t="s">
        <v>144</v>
      </c>
      <c r="D176" s="56">
        <v>3863486.62</v>
      </c>
      <c r="E176" s="56">
        <v>3863486.62</v>
      </c>
      <c r="F176" s="56">
        <v>62285.579999999994</v>
      </c>
      <c r="G176" s="56">
        <v>214833.95</v>
      </c>
      <c r="H176" s="56">
        <v>0</v>
      </c>
      <c r="I176" s="56">
        <f t="shared" si="53"/>
        <v>214833.95</v>
      </c>
      <c r="J176" s="56">
        <f t="shared" si="54"/>
        <v>3648652.67</v>
      </c>
      <c r="K176" s="57">
        <f t="shared" si="55"/>
        <v>0.94439376368281558</v>
      </c>
      <c r="L176" s="57">
        <f t="shared" si="56"/>
        <v>-0.98387840152530404</v>
      </c>
      <c r="M176" s="57">
        <f t="shared" si="57"/>
        <v>-0.8665450328387575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145</v>
      </c>
      <c r="C177" s="51" t="s">
        <v>146</v>
      </c>
      <c r="D177" s="56">
        <v>25080</v>
      </c>
      <c r="E177" s="56">
        <v>27580</v>
      </c>
      <c r="F177" s="56">
        <v>1576.88</v>
      </c>
      <c r="G177" s="56">
        <v>3178.93</v>
      </c>
      <c r="H177" s="56">
        <v>0</v>
      </c>
      <c r="I177" s="56">
        <f t="shared" si="53"/>
        <v>3178.93</v>
      </c>
      <c r="J177" s="56">
        <f t="shared" si="54"/>
        <v>24401.07</v>
      </c>
      <c r="K177" s="57">
        <f t="shared" si="55"/>
        <v>0.88473785351704137</v>
      </c>
      <c r="L177" s="57">
        <f t="shared" si="56"/>
        <v>-0.94282523567802756</v>
      </c>
      <c r="M177" s="57">
        <f t="shared" si="57"/>
        <v>-0.72337084844089916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149</v>
      </c>
      <c r="C178" s="51" t="s">
        <v>150</v>
      </c>
      <c r="D178" s="56">
        <v>1268750</v>
      </c>
      <c r="E178" s="56">
        <v>1266113.19</v>
      </c>
      <c r="F178" s="56">
        <v>112861.49</v>
      </c>
      <c r="G178" s="56">
        <v>531367.86</v>
      </c>
      <c r="H178" s="56">
        <v>0</v>
      </c>
      <c r="I178" s="56">
        <f t="shared" si="53"/>
        <v>531367.86</v>
      </c>
      <c r="J178" s="56">
        <f t="shared" si="54"/>
        <v>734745.33</v>
      </c>
      <c r="K178" s="57">
        <f t="shared" si="55"/>
        <v>0.58031567461989708</v>
      </c>
      <c r="L178" s="57">
        <f t="shared" si="56"/>
        <v>-0.91085987343675012</v>
      </c>
      <c r="M178" s="57">
        <f t="shared" si="57"/>
        <v>7.2423809122468923E-3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151</v>
      </c>
      <c r="C179" s="51" t="s">
        <v>152</v>
      </c>
      <c r="D179" s="56">
        <v>0</v>
      </c>
      <c r="E179" s="56">
        <v>0</v>
      </c>
      <c r="F179" s="56">
        <v>21532.670000000002</v>
      </c>
      <c r="G179" s="56">
        <v>90677.53</v>
      </c>
      <c r="H179" s="56">
        <v>0</v>
      </c>
      <c r="I179" s="56">
        <f t="shared" si="53"/>
        <v>90677.53</v>
      </c>
      <c r="J179" s="56">
        <f t="shared" si="54"/>
        <v>-90677.53</v>
      </c>
      <c r="K179" s="57" t="str">
        <f t="shared" si="55"/>
        <v>NA</v>
      </c>
      <c r="L179" s="57" t="str">
        <f t="shared" si="56"/>
        <v>NA</v>
      </c>
      <c r="M179" s="57" t="str">
        <f t="shared" si="57"/>
        <v>NA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153</v>
      </c>
      <c r="C180" s="51" t="s">
        <v>154</v>
      </c>
      <c r="D180" s="56">
        <v>1814697.4999999998</v>
      </c>
      <c r="E180" s="56">
        <v>1825703.43</v>
      </c>
      <c r="F180" s="56">
        <v>141727.94999999998</v>
      </c>
      <c r="G180" s="56">
        <v>665071.14999999991</v>
      </c>
      <c r="H180" s="56">
        <v>0</v>
      </c>
      <c r="I180" s="56">
        <f t="shared" si="53"/>
        <v>665071.14999999991</v>
      </c>
      <c r="J180" s="56">
        <f t="shared" si="54"/>
        <v>1160632.28</v>
      </c>
      <c r="K180" s="57">
        <f t="shared" si="55"/>
        <v>0.63571786136152464</v>
      </c>
      <c r="L180" s="57">
        <f t="shared" si="56"/>
        <v>-0.92237077081024055</v>
      </c>
      <c r="M180" s="57">
        <f t="shared" si="57"/>
        <v>-0.12572286726765919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169</v>
      </c>
      <c r="C181" s="51" t="s">
        <v>170</v>
      </c>
      <c r="D181" s="56">
        <v>237387.68</v>
      </c>
      <c r="E181" s="56">
        <v>236824.39</v>
      </c>
      <c r="F181" s="56">
        <v>11681.88</v>
      </c>
      <c r="G181" s="56">
        <v>60900.57</v>
      </c>
      <c r="H181" s="56">
        <v>0</v>
      </c>
      <c r="I181" s="56">
        <f t="shared" si="53"/>
        <v>60900.57</v>
      </c>
      <c r="J181" s="56">
        <f t="shared" si="54"/>
        <v>175923.82</v>
      </c>
      <c r="K181" s="57">
        <f t="shared" si="55"/>
        <v>0.74284502537935382</v>
      </c>
      <c r="L181" s="57">
        <f t="shared" si="56"/>
        <v>-0.95067281710300189</v>
      </c>
      <c r="M181" s="57">
        <f t="shared" si="57"/>
        <v>-0.3828280609104493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171</v>
      </c>
      <c r="C182" s="51" t="s">
        <v>172</v>
      </c>
      <c r="D182" s="56">
        <v>1290336.6400000006</v>
      </c>
      <c r="E182" s="56">
        <v>950106.6400000006</v>
      </c>
      <c r="F182" s="56">
        <v>9379.5</v>
      </c>
      <c r="G182" s="56">
        <v>186820.21000000002</v>
      </c>
      <c r="H182" s="56">
        <v>179546.23</v>
      </c>
      <c r="I182" s="56">
        <f t="shared" si="53"/>
        <v>366366.44000000006</v>
      </c>
      <c r="J182" s="56">
        <f t="shared" si="54"/>
        <v>583740.20000000054</v>
      </c>
      <c r="K182" s="57">
        <f t="shared" si="55"/>
        <v>0.61439440103270948</v>
      </c>
      <c r="L182" s="57">
        <f t="shared" si="56"/>
        <v>-0.99012795026882461</v>
      </c>
      <c r="M182" s="57">
        <f t="shared" si="57"/>
        <v>-0.52808612725830473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273</v>
      </c>
      <c r="C183" s="51" t="s">
        <v>274</v>
      </c>
      <c r="D183" s="56">
        <v>108000</v>
      </c>
      <c r="E183" s="56">
        <v>108000</v>
      </c>
      <c r="F183" s="56">
        <v>0</v>
      </c>
      <c r="G183" s="56">
        <v>0</v>
      </c>
      <c r="H183" s="56">
        <v>0</v>
      </c>
      <c r="I183" s="56">
        <f t="shared" si="53"/>
        <v>0</v>
      </c>
      <c r="J183" s="56">
        <f t="shared" si="54"/>
        <v>108000</v>
      </c>
      <c r="K183" s="57">
        <f t="shared" si="55"/>
        <v>1</v>
      </c>
      <c r="L183" s="57">
        <f t="shared" si="56"/>
        <v>-1</v>
      </c>
      <c r="M183" s="57">
        <f t="shared" si="57"/>
        <v>-1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275</v>
      </c>
      <c r="C184" s="51" t="s">
        <v>276</v>
      </c>
      <c r="D184" s="56">
        <v>0</v>
      </c>
      <c r="E184" s="56">
        <v>0</v>
      </c>
      <c r="F184" s="56">
        <v>0</v>
      </c>
      <c r="G184" s="56">
        <v>0</v>
      </c>
      <c r="H184" s="56">
        <v>0</v>
      </c>
      <c r="I184" s="56">
        <f t="shared" si="53"/>
        <v>0</v>
      </c>
      <c r="J184" s="56">
        <f t="shared" si="54"/>
        <v>0</v>
      </c>
      <c r="K184" s="57" t="str">
        <f t="shared" si="55"/>
        <v>NA</v>
      </c>
      <c r="L184" s="57" t="str">
        <f t="shared" si="56"/>
        <v>NA</v>
      </c>
      <c r="M184" s="57" t="str">
        <f t="shared" si="57"/>
        <v>NA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183</v>
      </c>
      <c r="C185" s="51" t="s">
        <v>184</v>
      </c>
      <c r="D185" s="56">
        <v>270000</v>
      </c>
      <c r="E185" s="56">
        <v>260000</v>
      </c>
      <c r="F185" s="56">
        <v>0</v>
      </c>
      <c r="G185" s="56">
        <v>0</v>
      </c>
      <c r="H185" s="56">
        <v>0</v>
      </c>
      <c r="I185" s="56">
        <f t="shared" si="53"/>
        <v>0</v>
      </c>
      <c r="J185" s="56">
        <f t="shared" si="54"/>
        <v>260000</v>
      </c>
      <c r="K185" s="57">
        <f t="shared" si="55"/>
        <v>1</v>
      </c>
      <c r="L185" s="57">
        <f t="shared" si="56"/>
        <v>-1</v>
      </c>
      <c r="M185" s="57">
        <f t="shared" si="57"/>
        <v>-1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277</v>
      </c>
      <c r="C186" s="51" t="s">
        <v>278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53"/>
        <v>0</v>
      </c>
      <c r="J186" s="56">
        <f t="shared" si="54"/>
        <v>0</v>
      </c>
      <c r="K186" s="57" t="str">
        <f t="shared" si="55"/>
        <v>NA</v>
      </c>
      <c r="L186" s="57" t="str">
        <f t="shared" si="56"/>
        <v>NA</v>
      </c>
      <c r="M186" s="57" t="str">
        <f t="shared" si="57"/>
        <v>NA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185</v>
      </c>
      <c r="C187" s="51" t="s">
        <v>186</v>
      </c>
      <c r="D187" s="56">
        <v>1200</v>
      </c>
      <c r="E187" s="56">
        <v>1200</v>
      </c>
      <c r="F187" s="56">
        <v>0</v>
      </c>
      <c r="G187" s="56">
        <v>0</v>
      </c>
      <c r="H187" s="56">
        <v>0</v>
      </c>
      <c r="I187" s="56">
        <f t="shared" si="53"/>
        <v>0</v>
      </c>
      <c r="J187" s="56">
        <f t="shared" si="54"/>
        <v>1200</v>
      </c>
      <c r="K187" s="57">
        <f t="shared" si="55"/>
        <v>1</v>
      </c>
      <c r="L187" s="57">
        <f t="shared" si="56"/>
        <v>-1</v>
      </c>
      <c r="M187" s="57">
        <f t="shared" si="57"/>
        <v>-1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187</v>
      </c>
      <c r="C188" s="51" t="s">
        <v>188</v>
      </c>
      <c r="D188" s="56">
        <v>500</v>
      </c>
      <c r="E188" s="56">
        <v>500</v>
      </c>
      <c r="F188" s="56">
        <v>0</v>
      </c>
      <c r="G188" s="56">
        <v>0</v>
      </c>
      <c r="H188" s="56">
        <v>0</v>
      </c>
      <c r="I188" s="56">
        <f t="shared" si="53"/>
        <v>0</v>
      </c>
      <c r="J188" s="56">
        <f t="shared" si="54"/>
        <v>500</v>
      </c>
      <c r="K188" s="57">
        <f t="shared" si="55"/>
        <v>1</v>
      </c>
      <c r="L188" s="57">
        <f t="shared" si="56"/>
        <v>-1</v>
      </c>
      <c r="M188" s="57">
        <f t="shared" si="57"/>
        <v>-1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189</v>
      </c>
      <c r="C189" s="51" t="s">
        <v>190</v>
      </c>
      <c r="D189" s="56">
        <v>7248.5</v>
      </c>
      <c r="E189" s="56">
        <v>5624</v>
      </c>
      <c r="F189" s="56">
        <v>0</v>
      </c>
      <c r="G189" s="56">
        <v>42.78</v>
      </c>
      <c r="H189" s="56">
        <v>0</v>
      </c>
      <c r="I189" s="56">
        <f t="shared" si="53"/>
        <v>42.78</v>
      </c>
      <c r="J189" s="56">
        <f t="shared" si="54"/>
        <v>5581.22</v>
      </c>
      <c r="K189" s="57">
        <f t="shared" si="55"/>
        <v>0.99239331436699862</v>
      </c>
      <c r="L189" s="57">
        <f t="shared" si="56"/>
        <v>-1</v>
      </c>
      <c r="M189" s="57">
        <f t="shared" si="57"/>
        <v>-0.98174395448079654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191</v>
      </c>
      <c r="C190" s="51" t="s">
        <v>192</v>
      </c>
      <c r="D190" s="56">
        <v>1916000</v>
      </c>
      <c r="E190" s="56">
        <v>1884800</v>
      </c>
      <c r="F190" s="56">
        <v>-6330.66</v>
      </c>
      <c r="G190" s="56">
        <v>759574.41999999993</v>
      </c>
      <c r="H190" s="56">
        <v>902931.2</v>
      </c>
      <c r="I190" s="56">
        <f t="shared" ref="I190:I337" si="58">SUM(G190:H190)</f>
        <v>1662505.6199999999</v>
      </c>
      <c r="J190" s="56">
        <f t="shared" ref="J190:J337" si="59">E190-I190</f>
        <v>222294.38000000012</v>
      </c>
      <c r="K190" s="57">
        <f t="shared" ref="K190:K337" si="60">IF(E190=0,"NA",J190/E190)</f>
        <v>0.11794056663837019</v>
      </c>
      <c r="L190" s="57">
        <f t="shared" ref="L190:L337" si="61">IF(E190=0,"NA",(  ( F190 - (E190/$L$6)) / (E190/$L$6)))</f>
        <v>-1.0033587966893038</v>
      </c>
      <c r="M190" s="57">
        <f t="shared" ref="M190:M337" si="62">IF(E190=0,"NA",(  ( G190 - ($M$6*(E190/12))) / ($M$6*(E190/12))))</f>
        <v>-3.2799974533106957E-2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199</v>
      </c>
      <c r="C191" s="51" t="s">
        <v>200</v>
      </c>
      <c r="D191" s="56">
        <v>285849</v>
      </c>
      <c r="E191" s="56">
        <v>390839.37</v>
      </c>
      <c r="F191" s="56">
        <v>7823.3</v>
      </c>
      <c r="G191" s="56">
        <v>54416.150000000009</v>
      </c>
      <c r="H191" s="56">
        <v>223.5</v>
      </c>
      <c r="I191" s="56">
        <f t="shared" si="58"/>
        <v>54639.650000000009</v>
      </c>
      <c r="J191" s="56">
        <f t="shared" si="59"/>
        <v>336199.72</v>
      </c>
      <c r="K191" s="57">
        <f t="shared" si="60"/>
        <v>0.86019921688032597</v>
      </c>
      <c r="L191" s="57">
        <f t="shared" si="61"/>
        <v>-0.97998333688850237</v>
      </c>
      <c r="M191" s="57">
        <f t="shared" si="62"/>
        <v>-0.66585055134031146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207</v>
      </c>
      <c r="C192" s="51" t="s">
        <v>208</v>
      </c>
      <c r="D192" s="56">
        <v>522806.29</v>
      </c>
      <c r="E192" s="56">
        <v>664271.77</v>
      </c>
      <c r="F192" s="56">
        <v>24743.15</v>
      </c>
      <c r="G192" s="56">
        <v>113818.85000000002</v>
      </c>
      <c r="H192" s="56">
        <v>16945.440000000002</v>
      </c>
      <c r="I192" s="56">
        <f t="shared" si="58"/>
        <v>130764.29000000002</v>
      </c>
      <c r="J192" s="56">
        <f t="shared" si="59"/>
        <v>533507.48</v>
      </c>
      <c r="K192" s="57">
        <f t="shared" si="60"/>
        <v>0.80314639895053797</v>
      </c>
      <c r="L192" s="57">
        <f t="shared" si="61"/>
        <v>-0.96275146541301915</v>
      </c>
      <c r="M192" s="57">
        <f t="shared" si="62"/>
        <v>-0.58877487748726687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211</v>
      </c>
      <c r="C193" s="51" t="s">
        <v>212</v>
      </c>
      <c r="D193" s="56">
        <v>249705.9</v>
      </c>
      <c r="E193" s="56">
        <v>255785.9</v>
      </c>
      <c r="F193" s="56">
        <v>2398.9399999999996</v>
      </c>
      <c r="G193" s="56">
        <v>21279.05</v>
      </c>
      <c r="H193" s="56">
        <v>77382.259999999995</v>
      </c>
      <c r="I193" s="56">
        <f t="shared" si="58"/>
        <v>98661.31</v>
      </c>
      <c r="J193" s="56">
        <f t="shared" si="59"/>
        <v>157124.59</v>
      </c>
      <c r="K193" s="57">
        <f t="shared" si="60"/>
        <v>0.61428167072539963</v>
      </c>
      <c r="L193" s="57">
        <f t="shared" si="61"/>
        <v>-0.99062129695186485</v>
      </c>
      <c r="M193" s="57">
        <f t="shared" si="62"/>
        <v>-0.80034192658782199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213</v>
      </c>
      <c r="C194" s="51" t="s">
        <v>214</v>
      </c>
      <c r="D194" s="56">
        <v>200000</v>
      </c>
      <c r="E194" s="56">
        <v>168000</v>
      </c>
      <c r="F194" s="56">
        <v>0</v>
      </c>
      <c r="G194" s="56">
        <v>0</v>
      </c>
      <c r="H194" s="56">
        <v>0</v>
      </c>
      <c r="I194" s="56">
        <f t="shared" si="58"/>
        <v>0</v>
      </c>
      <c r="J194" s="56">
        <f t="shared" si="59"/>
        <v>168000</v>
      </c>
      <c r="K194" s="57">
        <f t="shared" si="60"/>
        <v>1</v>
      </c>
      <c r="L194" s="57">
        <f t="shared" si="61"/>
        <v>-1</v>
      </c>
      <c r="M194" s="57">
        <f t="shared" si="62"/>
        <v>-1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215</v>
      </c>
      <c r="C195" s="51" t="s">
        <v>216</v>
      </c>
      <c r="D195" s="56">
        <v>56347</v>
      </c>
      <c r="E195" s="56">
        <v>234310</v>
      </c>
      <c r="F195" s="56">
        <v>41596.300000000003</v>
      </c>
      <c r="G195" s="56">
        <v>56413.709999999992</v>
      </c>
      <c r="H195" s="56">
        <v>23682.46</v>
      </c>
      <c r="I195" s="56">
        <f t="shared" si="58"/>
        <v>80096.169999999984</v>
      </c>
      <c r="J195" s="56">
        <f t="shared" si="59"/>
        <v>154213.83000000002</v>
      </c>
      <c r="K195" s="57">
        <f t="shared" si="60"/>
        <v>0.65816153813324241</v>
      </c>
      <c r="L195" s="57">
        <f t="shared" si="61"/>
        <v>-0.82247321923946914</v>
      </c>
      <c r="M195" s="57">
        <f t="shared" si="62"/>
        <v>-0.42216335623746321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219</v>
      </c>
      <c r="C196" s="51" t="s">
        <v>220</v>
      </c>
      <c r="D196" s="56">
        <v>144950</v>
      </c>
      <c r="E196" s="56">
        <v>157207</v>
      </c>
      <c r="F196" s="56">
        <v>1100.17</v>
      </c>
      <c r="G196" s="56">
        <v>59923.21</v>
      </c>
      <c r="H196" s="56">
        <v>39595.39</v>
      </c>
      <c r="I196" s="56">
        <f t="shared" si="58"/>
        <v>99518.6</v>
      </c>
      <c r="J196" s="56">
        <f t="shared" si="59"/>
        <v>57688.399999999994</v>
      </c>
      <c r="K196" s="57">
        <f t="shared" si="60"/>
        <v>0.36695821432887843</v>
      </c>
      <c r="L196" s="57">
        <f t="shared" si="61"/>
        <v>-0.99300177473013285</v>
      </c>
      <c r="M196" s="57">
        <f t="shared" si="62"/>
        <v>-8.5182568206250434E-2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279</v>
      </c>
      <c r="C197" s="51" t="s">
        <v>280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f t="shared" si="58"/>
        <v>0</v>
      </c>
      <c r="J197" s="56">
        <f t="shared" si="59"/>
        <v>0</v>
      </c>
      <c r="K197" s="57" t="str">
        <f t="shared" si="60"/>
        <v>NA</v>
      </c>
      <c r="L197" s="57" t="str">
        <f t="shared" si="61"/>
        <v>NA</v>
      </c>
      <c r="M197" s="57" t="str">
        <f t="shared" si="62"/>
        <v>NA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227</v>
      </c>
      <c r="C198" s="51" t="s">
        <v>228</v>
      </c>
      <c r="D198" s="56">
        <v>198112</v>
      </c>
      <c r="E198" s="56">
        <v>182012</v>
      </c>
      <c r="F198" s="56">
        <v>3457.69</v>
      </c>
      <c r="G198" s="56">
        <v>38163.9</v>
      </c>
      <c r="H198" s="56">
        <v>10909.5</v>
      </c>
      <c r="I198" s="56">
        <f t="shared" si="58"/>
        <v>49073.4</v>
      </c>
      <c r="J198" s="56">
        <f t="shared" si="59"/>
        <v>132938.6</v>
      </c>
      <c r="K198" s="57">
        <f t="shared" si="60"/>
        <v>0.73038371096411225</v>
      </c>
      <c r="L198" s="57">
        <f t="shared" si="61"/>
        <v>-0.98100295584906494</v>
      </c>
      <c r="M198" s="57">
        <f t="shared" si="62"/>
        <v>-0.49677296002461369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233</v>
      </c>
      <c r="C199" s="51" t="s">
        <v>234</v>
      </c>
      <c r="D199" s="56">
        <v>104400</v>
      </c>
      <c r="E199" s="56">
        <v>0</v>
      </c>
      <c r="F199" s="56">
        <v>0</v>
      </c>
      <c r="G199" s="56">
        <v>0</v>
      </c>
      <c r="H199" s="56">
        <v>0</v>
      </c>
      <c r="I199" s="56">
        <f t="shared" si="58"/>
        <v>0</v>
      </c>
      <c r="J199" s="56">
        <f t="shared" si="59"/>
        <v>0</v>
      </c>
      <c r="K199" s="57" t="str">
        <f t="shared" si="60"/>
        <v>NA</v>
      </c>
      <c r="L199" s="57" t="str">
        <f t="shared" si="61"/>
        <v>NA</v>
      </c>
      <c r="M199" s="57" t="str">
        <f t="shared" si="62"/>
        <v>NA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237</v>
      </c>
      <c r="C200" s="51" t="s">
        <v>238</v>
      </c>
      <c r="D200" s="56">
        <v>79938</v>
      </c>
      <c r="E200" s="56">
        <v>173913</v>
      </c>
      <c r="F200" s="56">
        <v>5729.35</v>
      </c>
      <c r="G200" s="56">
        <v>76117.850000000006</v>
      </c>
      <c r="H200" s="56">
        <v>450</v>
      </c>
      <c r="I200" s="56">
        <f t="shared" si="58"/>
        <v>76567.850000000006</v>
      </c>
      <c r="J200" s="56">
        <f t="shared" si="59"/>
        <v>97345.15</v>
      </c>
      <c r="K200" s="57">
        <f t="shared" si="60"/>
        <v>0.55973475243368809</v>
      </c>
      <c r="L200" s="57">
        <f t="shared" si="61"/>
        <v>-0.96705622926405732</v>
      </c>
      <c r="M200" s="57">
        <f t="shared" si="62"/>
        <v>5.0426592606648231E-2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239</v>
      </c>
      <c r="C201" s="51" t="s">
        <v>240</v>
      </c>
      <c r="D201" s="56">
        <v>538678.74</v>
      </c>
      <c r="E201" s="56">
        <v>538678.74</v>
      </c>
      <c r="F201" s="56">
        <v>0</v>
      </c>
      <c r="G201" s="56">
        <v>0</v>
      </c>
      <c r="H201" s="56">
        <v>0</v>
      </c>
      <c r="I201" s="56">
        <f t="shared" si="58"/>
        <v>0</v>
      </c>
      <c r="J201" s="56">
        <f t="shared" si="59"/>
        <v>538678.74</v>
      </c>
      <c r="K201" s="57">
        <f t="shared" si="60"/>
        <v>1</v>
      </c>
      <c r="L201" s="57">
        <f t="shared" si="61"/>
        <v>-1</v>
      </c>
      <c r="M201" s="57">
        <f t="shared" si="62"/>
        <v>-1</v>
      </c>
      <c r="R201" s="53"/>
      <c r="S201" s="53"/>
      <c r="T201" s="53"/>
      <c r="U201" s="53"/>
      <c r="V201" s="53"/>
    </row>
    <row r="202" spans="1:22" s="51" customFormat="1" ht="14.1" customHeight="1" x14ac:dyDescent="0.2">
      <c r="A202" s="63" t="s">
        <v>281</v>
      </c>
      <c r="B202" s="71"/>
      <c r="C202" s="63"/>
      <c r="D202" s="64">
        <v>23374032.369999997</v>
      </c>
      <c r="E202" s="64">
        <v>23662821.550000001</v>
      </c>
      <c r="F202" s="64">
        <v>1261965.98</v>
      </c>
      <c r="G202" s="64">
        <v>6941140.2600000007</v>
      </c>
      <c r="H202" s="64">
        <v>1251665.9799999997</v>
      </c>
      <c r="I202" s="64">
        <f t="shared" si="58"/>
        <v>8192806.2400000002</v>
      </c>
      <c r="J202" s="64">
        <f t="shared" si="59"/>
        <v>15470015.310000001</v>
      </c>
      <c r="K202" s="65">
        <f t="shared" si="60"/>
        <v>0.6537688363710793</v>
      </c>
      <c r="L202" s="65">
        <f t="shared" si="61"/>
        <v>-0.94666882910250405</v>
      </c>
      <c r="M202" s="65">
        <f t="shared" si="62"/>
        <v>-0.29599534067398653</v>
      </c>
      <c r="R202" s="53"/>
      <c r="S202" s="53"/>
      <c r="T202" s="53"/>
      <c r="U202" s="53"/>
      <c r="V202" s="53"/>
    </row>
    <row r="203" spans="1:22" s="51" customFormat="1" x14ac:dyDescent="0.2">
      <c r="A203" s="51" t="s">
        <v>282</v>
      </c>
      <c r="B203" s="66" t="s">
        <v>110</v>
      </c>
      <c r="C203" s="51" t="s">
        <v>111</v>
      </c>
      <c r="D203" s="56">
        <v>0</v>
      </c>
      <c r="E203" s="56">
        <v>51773.75</v>
      </c>
      <c r="F203" s="56">
        <v>3577.08</v>
      </c>
      <c r="G203" s="56">
        <v>7337.6</v>
      </c>
      <c r="H203" s="56">
        <v>0</v>
      </c>
      <c r="I203" s="56">
        <f t="shared" si="58"/>
        <v>7337.6</v>
      </c>
      <c r="J203" s="56">
        <f t="shared" si="59"/>
        <v>44436.15</v>
      </c>
      <c r="K203" s="57">
        <f t="shared" si="60"/>
        <v>0.85827567058596299</v>
      </c>
      <c r="L203" s="57">
        <f t="shared" si="61"/>
        <v>-0.93090938941065693</v>
      </c>
      <c r="M203" s="57">
        <f t="shared" si="62"/>
        <v>-0.65986160940631111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112</v>
      </c>
      <c r="C204" s="51" t="s">
        <v>111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58"/>
        <v>0</v>
      </c>
      <c r="J204" s="56">
        <f t="shared" si="59"/>
        <v>0</v>
      </c>
      <c r="K204" s="57" t="str">
        <f t="shared" si="60"/>
        <v>NA</v>
      </c>
      <c r="L204" s="57" t="str">
        <f t="shared" si="61"/>
        <v>NA</v>
      </c>
      <c r="M204" s="57" t="str">
        <f t="shared" si="62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115</v>
      </c>
      <c r="C205" s="51" t="s">
        <v>116</v>
      </c>
      <c r="D205" s="56">
        <v>11500</v>
      </c>
      <c r="E205" s="56">
        <v>12850</v>
      </c>
      <c r="F205" s="56">
        <v>0</v>
      </c>
      <c r="G205" s="56">
        <v>7440</v>
      </c>
      <c r="H205" s="56">
        <v>0</v>
      </c>
      <c r="I205" s="56">
        <f t="shared" si="58"/>
        <v>7440</v>
      </c>
      <c r="J205" s="56">
        <f t="shared" si="59"/>
        <v>5410</v>
      </c>
      <c r="K205" s="57">
        <f t="shared" si="60"/>
        <v>0.42101167315175098</v>
      </c>
      <c r="L205" s="57">
        <f t="shared" si="61"/>
        <v>-1</v>
      </c>
      <c r="M205" s="57">
        <f t="shared" si="62"/>
        <v>0.38957198443579782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139</v>
      </c>
      <c r="C206" s="51" t="s">
        <v>140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f t="shared" si="58"/>
        <v>0</v>
      </c>
      <c r="J206" s="56">
        <f t="shared" si="59"/>
        <v>0</v>
      </c>
      <c r="K206" s="57" t="str">
        <f t="shared" si="60"/>
        <v>NA</v>
      </c>
      <c r="L206" s="57" t="str">
        <f t="shared" si="61"/>
        <v>NA</v>
      </c>
      <c r="M206" s="57" t="str">
        <f t="shared" si="62"/>
        <v>NA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141</v>
      </c>
      <c r="C207" s="51" t="s">
        <v>142</v>
      </c>
      <c r="D207" s="56">
        <v>0</v>
      </c>
      <c r="E207" s="56">
        <v>0</v>
      </c>
      <c r="F207" s="56">
        <v>0</v>
      </c>
      <c r="G207" s="56">
        <v>46061.760000000002</v>
      </c>
      <c r="H207" s="56">
        <v>0</v>
      </c>
      <c r="I207" s="56">
        <f t="shared" si="58"/>
        <v>46061.760000000002</v>
      </c>
      <c r="J207" s="56">
        <f t="shared" si="59"/>
        <v>-46061.760000000002</v>
      </c>
      <c r="K207" s="57" t="str">
        <f t="shared" si="60"/>
        <v>NA</v>
      </c>
      <c r="L207" s="57" t="str">
        <f t="shared" si="61"/>
        <v>NA</v>
      </c>
      <c r="M207" s="57" t="str">
        <f t="shared" si="62"/>
        <v>NA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143</v>
      </c>
      <c r="C208" s="51" t="s">
        <v>144</v>
      </c>
      <c r="D208" s="56">
        <v>5416</v>
      </c>
      <c r="E208" s="56">
        <v>5416</v>
      </c>
      <c r="F208" s="56">
        <v>0</v>
      </c>
      <c r="G208" s="56">
        <v>0</v>
      </c>
      <c r="H208" s="56">
        <v>0</v>
      </c>
      <c r="I208" s="56">
        <f t="shared" si="58"/>
        <v>0</v>
      </c>
      <c r="J208" s="56">
        <f t="shared" si="59"/>
        <v>5416</v>
      </c>
      <c r="K208" s="57">
        <f t="shared" si="60"/>
        <v>1</v>
      </c>
      <c r="L208" s="57">
        <f t="shared" si="61"/>
        <v>-1</v>
      </c>
      <c r="M208" s="57">
        <f t="shared" si="62"/>
        <v>-1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145</v>
      </c>
      <c r="C209" s="51" t="s">
        <v>146</v>
      </c>
      <c r="D209" s="56">
        <v>0</v>
      </c>
      <c r="E209" s="56">
        <v>15000</v>
      </c>
      <c r="F209" s="56">
        <v>0</v>
      </c>
      <c r="G209" s="56">
        <v>24660</v>
      </c>
      <c r="H209" s="56">
        <v>0</v>
      </c>
      <c r="I209" s="56">
        <f t="shared" si="58"/>
        <v>24660</v>
      </c>
      <c r="J209" s="56">
        <f t="shared" si="59"/>
        <v>-9660</v>
      </c>
      <c r="K209" s="57">
        <f t="shared" si="60"/>
        <v>-0.64400000000000002</v>
      </c>
      <c r="L209" s="57">
        <f t="shared" si="61"/>
        <v>-1</v>
      </c>
      <c r="M209" s="57">
        <f t="shared" si="62"/>
        <v>2.9456000000000002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149</v>
      </c>
      <c r="C210" s="51" t="s">
        <v>150</v>
      </c>
      <c r="D210" s="56">
        <v>0</v>
      </c>
      <c r="E210" s="56">
        <v>0</v>
      </c>
      <c r="F210" s="56">
        <v>0</v>
      </c>
      <c r="G210" s="56">
        <v>12570.3</v>
      </c>
      <c r="H210" s="56">
        <v>0</v>
      </c>
      <c r="I210" s="56">
        <f t="shared" si="58"/>
        <v>12570.3</v>
      </c>
      <c r="J210" s="56">
        <f t="shared" si="59"/>
        <v>-12570.3</v>
      </c>
      <c r="K210" s="57" t="str">
        <f t="shared" si="60"/>
        <v>NA</v>
      </c>
      <c r="L210" s="57" t="str">
        <f t="shared" si="61"/>
        <v>NA</v>
      </c>
      <c r="M210" s="57" t="str">
        <f t="shared" si="62"/>
        <v>NA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151</v>
      </c>
      <c r="C211" s="51" t="s">
        <v>152</v>
      </c>
      <c r="D211" s="56">
        <v>0</v>
      </c>
      <c r="E211" s="56">
        <v>0</v>
      </c>
      <c r="F211" s="56">
        <v>273.64999999999998</v>
      </c>
      <c r="G211" s="56">
        <v>1645.4100000000003</v>
      </c>
      <c r="H211" s="56">
        <v>0</v>
      </c>
      <c r="I211" s="56">
        <f t="shared" si="58"/>
        <v>1645.4100000000003</v>
      </c>
      <c r="J211" s="56">
        <f t="shared" si="59"/>
        <v>-1645.4100000000003</v>
      </c>
      <c r="K211" s="57" t="str">
        <f t="shared" si="60"/>
        <v>NA</v>
      </c>
      <c r="L211" s="57" t="str">
        <f t="shared" si="61"/>
        <v>NA</v>
      </c>
      <c r="M211" s="57" t="str">
        <f t="shared" si="62"/>
        <v>NA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153</v>
      </c>
      <c r="C212" s="51" t="s">
        <v>154</v>
      </c>
      <c r="D212" s="56">
        <v>0</v>
      </c>
      <c r="E212" s="56">
        <v>0</v>
      </c>
      <c r="F212" s="56">
        <v>0</v>
      </c>
      <c r="G212" s="56">
        <v>9517.57</v>
      </c>
      <c r="H212" s="56">
        <v>0</v>
      </c>
      <c r="I212" s="56">
        <f t="shared" si="58"/>
        <v>9517.57</v>
      </c>
      <c r="J212" s="56">
        <f t="shared" si="59"/>
        <v>-9517.57</v>
      </c>
      <c r="K212" s="57" t="str">
        <f t="shared" si="60"/>
        <v>NA</v>
      </c>
      <c r="L212" s="57" t="str">
        <f t="shared" si="61"/>
        <v>NA</v>
      </c>
      <c r="M212" s="57" t="str">
        <f t="shared" si="62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169</v>
      </c>
      <c r="C213" s="51" t="s">
        <v>170</v>
      </c>
      <c r="D213" s="56">
        <v>0</v>
      </c>
      <c r="E213" s="56">
        <v>0</v>
      </c>
      <c r="F213" s="56">
        <v>0</v>
      </c>
      <c r="G213" s="56">
        <v>638.76</v>
      </c>
      <c r="H213" s="56">
        <v>0</v>
      </c>
      <c r="I213" s="56">
        <f t="shared" si="58"/>
        <v>638.76</v>
      </c>
      <c r="J213" s="56">
        <f t="shared" si="59"/>
        <v>-638.76</v>
      </c>
      <c r="K213" s="57" t="str">
        <f t="shared" si="60"/>
        <v>NA</v>
      </c>
      <c r="L213" s="57" t="str">
        <f t="shared" si="61"/>
        <v>NA</v>
      </c>
      <c r="M213" s="57" t="str">
        <f t="shared" si="62"/>
        <v>NA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171</v>
      </c>
      <c r="C214" s="51" t="s">
        <v>172</v>
      </c>
      <c r="D214" s="56">
        <v>0</v>
      </c>
      <c r="E214" s="56">
        <v>40050</v>
      </c>
      <c r="F214" s="56">
        <v>7197</v>
      </c>
      <c r="G214" s="56">
        <v>7197</v>
      </c>
      <c r="H214" s="56">
        <v>0</v>
      </c>
      <c r="I214" s="56">
        <f t="shared" si="58"/>
        <v>7197</v>
      </c>
      <c r="J214" s="56">
        <f t="shared" si="59"/>
        <v>32853</v>
      </c>
      <c r="K214" s="57">
        <f t="shared" si="60"/>
        <v>0.82029962546816482</v>
      </c>
      <c r="L214" s="57">
        <f t="shared" si="61"/>
        <v>-0.82029962546816482</v>
      </c>
      <c r="M214" s="57">
        <f t="shared" si="62"/>
        <v>-0.56871910112359547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183</v>
      </c>
      <c r="C215" s="51" t="s">
        <v>184</v>
      </c>
      <c r="D215" s="56">
        <v>0</v>
      </c>
      <c r="E215" s="56">
        <v>8000</v>
      </c>
      <c r="F215" s="56">
        <v>0</v>
      </c>
      <c r="G215" s="56">
        <v>0</v>
      </c>
      <c r="H215" s="56">
        <v>0</v>
      </c>
      <c r="I215" s="56">
        <f t="shared" si="58"/>
        <v>0</v>
      </c>
      <c r="J215" s="56">
        <f t="shared" si="59"/>
        <v>8000</v>
      </c>
      <c r="K215" s="57">
        <f t="shared" si="60"/>
        <v>1</v>
      </c>
      <c r="L215" s="57">
        <f t="shared" si="61"/>
        <v>-1</v>
      </c>
      <c r="M215" s="57">
        <f t="shared" si="62"/>
        <v>-1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199</v>
      </c>
      <c r="C216" s="51" t="s">
        <v>200</v>
      </c>
      <c r="D216" s="56">
        <v>0</v>
      </c>
      <c r="E216" s="56">
        <v>19800</v>
      </c>
      <c r="F216" s="56">
        <v>0</v>
      </c>
      <c r="G216" s="56">
        <v>0</v>
      </c>
      <c r="H216" s="56">
        <v>0</v>
      </c>
      <c r="I216" s="56">
        <f t="shared" si="58"/>
        <v>0</v>
      </c>
      <c r="J216" s="56">
        <f t="shared" si="59"/>
        <v>19800</v>
      </c>
      <c r="K216" s="57">
        <f t="shared" si="60"/>
        <v>1</v>
      </c>
      <c r="L216" s="57">
        <f t="shared" si="61"/>
        <v>-1</v>
      </c>
      <c r="M216" s="57">
        <f t="shared" si="62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207</v>
      </c>
      <c r="C217" s="51" t="s">
        <v>208</v>
      </c>
      <c r="D217" s="56">
        <v>9360</v>
      </c>
      <c r="E217" s="56">
        <v>23510</v>
      </c>
      <c r="F217" s="56">
        <v>0</v>
      </c>
      <c r="G217" s="56">
        <v>0</v>
      </c>
      <c r="H217" s="56">
        <v>210.76</v>
      </c>
      <c r="I217" s="56">
        <f t="shared" si="58"/>
        <v>210.76</v>
      </c>
      <c r="J217" s="56">
        <f t="shared" si="59"/>
        <v>23299.24</v>
      </c>
      <c r="K217" s="57">
        <f t="shared" si="60"/>
        <v>0.9910353041259039</v>
      </c>
      <c r="L217" s="57">
        <f t="shared" si="61"/>
        <v>-1</v>
      </c>
      <c r="M217" s="57">
        <f t="shared" si="62"/>
        <v>-1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211</v>
      </c>
      <c r="C218" s="51" t="s">
        <v>212</v>
      </c>
      <c r="D218" s="56">
        <v>3420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58"/>
        <v>0</v>
      </c>
      <c r="J218" s="56">
        <f t="shared" si="59"/>
        <v>0</v>
      </c>
      <c r="K218" s="57" t="str">
        <f t="shared" si="60"/>
        <v>NA</v>
      </c>
      <c r="L218" s="57" t="str">
        <f t="shared" si="61"/>
        <v>NA</v>
      </c>
      <c r="M218" s="57" t="str">
        <f t="shared" si="62"/>
        <v>NA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215</v>
      </c>
      <c r="C219" s="51" t="s">
        <v>216</v>
      </c>
      <c r="D219" s="56">
        <v>1000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58"/>
        <v>0</v>
      </c>
      <c r="J219" s="56">
        <f t="shared" si="59"/>
        <v>0</v>
      </c>
      <c r="K219" s="57" t="str">
        <f t="shared" si="60"/>
        <v>NA</v>
      </c>
      <c r="L219" s="57" t="str">
        <f t="shared" si="61"/>
        <v>NA</v>
      </c>
      <c r="M219" s="57" t="str">
        <f t="shared" si="62"/>
        <v>NA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227</v>
      </c>
      <c r="C220" s="51" t="s">
        <v>228</v>
      </c>
      <c r="D220" s="56">
        <v>79800</v>
      </c>
      <c r="E220" s="56">
        <v>77944.540000000008</v>
      </c>
      <c r="F220" s="56">
        <v>241.43</v>
      </c>
      <c r="G220" s="56">
        <v>241.43</v>
      </c>
      <c r="H220" s="56">
        <v>4986.3999999999996</v>
      </c>
      <c r="I220" s="56">
        <f t="shared" si="58"/>
        <v>5227.83</v>
      </c>
      <c r="J220" s="56">
        <f t="shared" si="59"/>
        <v>72716.710000000006</v>
      </c>
      <c r="K220" s="57">
        <f t="shared" si="60"/>
        <v>0.93292884915351348</v>
      </c>
      <c r="L220" s="57">
        <f t="shared" si="61"/>
        <v>-0.99690254121712707</v>
      </c>
      <c r="M220" s="57">
        <f t="shared" si="62"/>
        <v>-0.9925660989211047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237</v>
      </c>
      <c r="C221" s="51" t="s">
        <v>238</v>
      </c>
      <c r="D221" s="56">
        <v>10800</v>
      </c>
      <c r="E221" s="56">
        <v>16000</v>
      </c>
      <c r="F221" s="56">
        <v>0</v>
      </c>
      <c r="G221" s="56">
        <v>0</v>
      </c>
      <c r="H221" s="56">
        <v>675</v>
      </c>
      <c r="I221" s="56">
        <f t="shared" si="58"/>
        <v>675</v>
      </c>
      <c r="J221" s="56">
        <f t="shared" si="59"/>
        <v>15325</v>
      </c>
      <c r="K221" s="57">
        <f t="shared" si="60"/>
        <v>0.95781249999999996</v>
      </c>
      <c r="L221" s="57">
        <f t="shared" si="61"/>
        <v>-1</v>
      </c>
      <c r="M221" s="57">
        <f t="shared" si="62"/>
        <v>-1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239</v>
      </c>
      <c r="C222" s="51" t="s">
        <v>240</v>
      </c>
      <c r="D222" s="56">
        <v>538678.74</v>
      </c>
      <c r="E222" s="56">
        <v>538678.74</v>
      </c>
      <c r="F222" s="56">
        <v>0</v>
      </c>
      <c r="G222" s="56">
        <v>0</v>
      </c>
      <c r="H222" s="56">
        <v>0</v>
      </c>
      <c r="I222" s="56">
        <f t="shared" si="58"/>
        <v>0</v>
      </c>
      <c r="J222" s="56">
        <f t="shared" si="59"/>
        <v>538678.74</v>
      </c>
      <c r="K222" s="57">
        <f t="shared" si="60"/>
        <v>1</v>
      </c>
      <c r="L222" s="57">
        <f t="shared" si="61"/>
        <v>-1</v>
      </c>
      <c r="M222" s="57">
        <f t="shared" si="62"/>
        <v>-1</v>
      </c>
      <c r="R222" s="53"/>
      <c r="S222" s="53"/>
      <c r="T222" s="53"/>
      <c r="U222" s="53"/>
      <c r="V222" s="53"/>
    </row>
    <row r="223" spans="1:22" s="51" customFormat="1" ht="14.1" customHeight="1" x14ac:dyDescent="0.2">
      <c r="A223" s="63" t="s">
        <v>283</v>
      </c>
      <c r="B223" s="71"/>
      <c r="C223" s="63"/>
      <c r="D223" s="64">
        <v>659974.74</v>
      </c>
      <c r="E223" s="64">
        <v>809023.03</v>
      </c>
      <c r="F223" s="64">
        <v>11289.16</v>
      </c>
      <c r="G223" s="64">
        <v>117309.83</v>
      </c>
      <c r="H223" s="64">
        <v>5872.16</v>
      </c>
      <c r="I223" s="64">
        <f t="shared" si="58"/>
        <v>123181.99</v>
      </c>
      <c r="J223" s="64">
        <f t="shared" si="59"/>
        <v>685841.04</v>
      </c>
      <c r="K223" s="65">
        <f t="shared" si="60"/>
        <v>0.8477398226846522</v>
      </c>
      <c r="L223" s="65">
        <f t="shared" si="61"/>
        <v>-0.98604593493463344</v>
      </c>
      <c r="M223" s="65">
        <f t="shared" si="62"/>
        <v>-0.651995577925637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284</v>
      </c>
      <c r="B224" s="66" t="s">
        <v>125</v>
      </c>
      <c r="C224" s="51" t="s">
        <v>126</v>
      </c>
      <c r="D224" s="56">
        <v>174314.96</v>
      </c>
      <c r="E224" s="56">
        <v>174314.96</v>
      </c>
      <c r="F224" s="56">
        <v>111946.85</v>
      </c>
      <c r="G224" s="56">
        <v>510729.51</v>
      </c>
      <c r="H224" s="56">
        <v>0</v>
      </c>
      <c r="I224" s="56">
        <f t="shared" si="58"/>
        <v>510729.51</v>
      </c>
      <c r="J224" s="56">
        <f t="shared" si="59"/>
        <v>-336414.55000000005</v>
      </c>
      <c r="K224" s="57">
        <f t="shared" si="60"/>
        <v>-1.9299235705300339</v>
      </c>
      <c r="L224" s="57">
        <f t="shared" si="61"/>
        <v>-0.35778977317838923</v>
      </c>
      <c r="M224" s="57">
        <f t="shared" si="62"/>
        <v>6.0318165692720802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285</v>
      </c>
      <c r="C225" s="51" t="s">
        <v>286</v>
      </c>
      <c r="D225" s="56">
        <v>10486932.259999979</v>
      </c>
      <c r="E225" s="56">
        <v>10486932.259999979</v>
      </c>
      <c r="F225" s="56">
        <v>1153712.6100000001</v>
      </c>
      <c r="G225" s="56">
        <v>4078430.7099999995</v>
      </c>
      <c r="H225" s="56">
        <v>0</v>
      </c>
      <c r="I225" s="56">
        <f t="shared" si="58"/>
        <v>4078430.7099999995</v>
      </c>
      <c r="J225" s="56">
        <f t="shared" si="59"/>
        <v>6408501.5499999803</v>
      </c>
      <c r="K225" s="57">
        <f t="shared" si="60"/>
        <v>0.61109401597297941</v>
      </c>
      <c r="L225" s="57">
        <f t="shared" si="61"/>
        <v>-0.88998569062941557</v>
      </c>
      <c r="M225" s="57">
        <f t="shared" si="62"/>
        <v>-6.6625638335150505E-2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139</v>
      </c>
      <c r="C226" s="51" t="s">
        <v>140</v>
      </c>
      <c r="D226" s="56">
        <v>0</v>
      </c>
      <c r="E226" s="56">
        <v>8393.0400000000009</v>
      </c>
      <c r="F226" s="56">
        <v>0</v>
      </c>
      <c r="G226" s="56">
        <v>0</v>
      </c>
      <c r="H226" s="56">
        <v>0</v>
      </c>
      <c r="I226" s="56">
        <f t="shared" si="58"/>
        <v>0</v>
      </c>
      <c r="J226" s="56">
        <f t="shared" si="59"/>
        <v>8393.0400000000009</v>
      </c>
      <c r="K226" s="57">
        <f t="shared" si="60"/>
        <v>1</v>
      </c>
      <c r="L226" s="57">
        <f t="shared" si="61"/>
        <v>-1</v>
      </c>
      <c r="M226" s="57">
        <f t="shared" si="62"/>
        <v>-1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143</v>
      </c>
      <c r="C227" s="51" t="s">
        <v>144</v>
      </c>
      <c r="D227" s="56">
        <v>725190</v>
      </c>
      <c r="E227" s="56">
        <v>725617.09</v>
      </c>
      <c r="F227" s="56">
        <v>0</v>
      </c>
      <c r="G227" s="56">
        <v>0</v>
      </c>
      <c r="H227" s="56">
        <v>0</v>
      </c>
      <c r="I227" s="56">
        <f t="shared" si="58"/>
        <v>0</v>
      </c>
      <c r="J227" s="56">
        <f t="shared" si="59"/>
        <v>725617.09</v>
      </c>
      <c r="K227" s="57">
        <f t="shared" si="60"/>
        <v>1</v>
      </c>
      <c r="L227" s="57">
        <f t="shared" si="61"/>
        <v>-1</v>
      </c>
      <c r="M227" s="57">
        <f t="shared" si="62"/>
        <v>-1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149</v>
      </c>
      <c r="C228" s="51" t="s">
        <v>150</v>
      </c>
      <c r="D228" s="56">
        <v>1870500</v>
      </c>
      <c r="E228" s="56">
        <v>1870500</v>
      </c>
      <c r="F228" s="56">
        <v>263143.30000000005</v>
      </c>
      <c r="G228" s="56">
        <v>871907.85999999987</v>
      </c>
      <c r="H228" s="56">
        <v>0</v>
      </c>
      <c r="I228" s="56">
        <f t="shared" si="58"/>
        <v>871907.85999999987</v>
      </c>
      <c r="J228" s="56">
        <f t="shared" si="59"/>
        <v>998592.14000000013</v>
      </c>
      <c r="K228" s="57">
        <f t="shared" si="60"/>
        <v>0.53386374766105327</v>
      </c>
      <c r="L228" s="57">
        <f t="shared" si="61"/>
        <v>-0.85931927292167865</v>
      </c>
      <c r="M228" s="57">
        <f t="shared" si="62"/>
        <v>0.11872700561347217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151</v>
      </c>
      <c r="C229" s="51" t="s">
        <v>152</v>
      </c>
      <c r="D229" s="56">
        <v>0</v>
      </c>
      <c r="E229" s="56">
        <v>0</v>
      </c>
      <c r="F229" s="56">
        <v>19067.570000000003</v>
      </c>
      <c r="G229" s="56">
        <v>69290.859999999986</v>
      </c>
      <c r="H229" s="56">
        <v>0</v>
      </c>
      <c r="I229" s="56">
        <f t="shared" si="58"/>
        <v>69290.859999999986</v>
      </c>
      <c r="J229" s="56">
        <f t="shared" si="59"/>
        <v>-69290.859999999986</v>
      </c>
      <c r="K229" s="57" t="str">
        <f t="shared" si="60"/>
        <v>NA</v>
      </c>
      <c r="L229" s="57" t="str">
        <f t="shared" si="61"/>
        <v>NA</v>
      </c>
      <c r="M229" s="57" t="str">
        <f t="shared" si="62"/>
        <v>NA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153</v>
      </c>
      <c r="C230" s="51" t="s">
        <v>154</v>
      </c>
      <c r="D230" s="56">
        <v>2198419.9100000006</v>
      </c>
      <c r="E230" s="56">
        <v>2198419.9100000006</v>
      </c>
      <c r="F230" s="56">
        <v>253454.50999999998</v>
      </c>
      <c r="G230" s="56">
        <v>841273.13000000012</v>
      </c>
      <c r="H230" s="56">
        <v>0</v>
      </c>
      <c r="I230" s="56">
        <f t="shared" si="58"/>
        <v>841273.13000000012</v>
      </c>
      <c r="J230" s="56">
        <f t="shared" si="59"/>
        <v>1357146.7800000005</v>
      </c>
      <c r="K230" s="57">
        <f t="shared" si="60"/>
        <v>0.61732827920030986</v>
      </c>
      <c r="L230" s="57">
        <f t="shared" si="61"/>
        <v>-0.88471060107893584</v>
      </c>
      <c r="M230" s="57">
        <f t="shared" si="62"/>
        <v>-8.1587870080743627E-2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157</v>
      </c>
      <c r="C231" s="51" t="s">
        <v>158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58"/>
        <v>0</v>
      </c>
      <c r="J231" s="56">
        <f t="shared" si="59"/>
        <v>0</v>
      </c>
      <c r="K231" s="57" t="str">
        <f t="shared" si="60"/>
        <v>NA</v>
      </c>
      <c r="L231" s="57" t="str">
        <f t="shared" si="61"/>
        <v>NA</v>
      </c>
      <c r="M231" s="57" t="str">
        <f t="shared" si="62"/>
        <v>NA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167</v>
      </c>
      <c r="C232" s="51" t="s">
        <v>168</v>
      </c>
      <c r="D232" s="56">
        <v>0</v>
      </c>
      <c r="E232" s="56">
        <v>0</v>
      </c>
      <c r="F232" s="56">
        <v>228.66</v>
      </c>
      <c r="G232" s="56">
        <v>1021.2900000000001</v>
      </c>
      <c r="H232" s="56">
        <v>0</v>
      </c>
      <c r="I232" s="56">
        <f t="shared" si="58"/>
        <v>1021.2900000000001</v>
      </c>
      <c r="J232" s="56">
        <f t="shared" si="59"/>
        <v>-1021.2900000000001</v>
      </c>
      <c r="K232" s="57" t="str">
        <f t="shared" si="60"/>
        <v>NA</v>
      </c>
      <c r="L232" s="57" t="str">
        <f t="shared" si="61"/>
        <v>NA</v>
      </c>
      <c r="M232" s="57" t="str">
        <f t="shared" si="62"/>
        <v>NA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169</v>
      </c>
      <c r="C233" s="51" t="s">
        <v>170</v>
      </c>
      <c r="D233" s="56">
        <v>280356.82000000082</v>
      </c>
      <c r="E233" s="56">
        <v>280393.91000000085</v>
      </c>
      <c r="F233" s="56">
        <v>20564.59</v>
      </c>
      <c r="G233" s="56">
        <v>67721.36</v>
      </c>
      <c r="H233" s="56">
        <v>0</v>
      </c>
      <c r="I233" s="56">
        <f t="shared" si="58"/>
        <v>67721.36</v>
      </c>
      <c r="J233" s="56">
        <f t="shared" si="59"/>
        <v>212672.55000000086</v>
      </c>
      <c r="K233" s="57">
        <f t="shared" si="60"/>
        <v>0.75847777863649113</v>
      </c>
      <c r="L233" s="57">
        <f t="shared" si="61"/>
        <v>-0.92665821450972341</v>
      </c>
      <c r="M233" s="57">
        <f t="shared" si="62"/>
        <v>-0.42034666872757859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171</v>
      </c>
      <c r="C234" s="51" t="s">
        <v>172</v>
      </c>
      <c r="D234" s="56">
        <v>374414</v>
      </c>
      <c r="E234" s="56">
        <v>300737.12</v>
      </c>
      <c r="F234" s="56">
        <v>1899</v>
      </c>
      <c r="G234" s="56">
        <v>271874.42</v>
      </c>
      <c r="H234" s="56">
        <v>26762</v>
      </c>
      <c r="I234" s="56">
        <f t="shared" si="58"/>
        <v>298636.42</v>
      </c>
      <c r="J234" s="56">
        <f t="shared" si="59"/>
        <v>2100.7000000000116</v>
      </c>
      <c r="K234" s="57">
        <f t="shared" si="60"/>
        <v>6.9851703042178885E-3</v>
      </c>
      <c r="L234" s="57">
        <f t="shared" si="61"/>
        <v>-0.99368551511033953</v>
      </c>
      <c r="M234" s="57">
        <f t="shared" si="62"/>
        <v>1.1696643500476429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189</v>
      </c>
      <c r="C235" s="51" t="s">
        <v>190</v>
      </c>
      <c r="D235" s="56">
        <v>594</v>
      </c>
      <c r="E235" s="56">
        <v>997.59</v>
      </c>
      <c r="F235" s="56">
        <v>0</v>
      </c>
      <c r="G235" s="56">
        <v>51.3</v>
      </c>
      <c r="H235" s="56">
        <v>0</v>
      </c>
      <c r="I235" s="56">
        <f t="shared" si="58"/>
        <v>51.3</v>
      </c>
      <c r="J235" s="56">
        <f t="shared" si="59"/>
        <v>946.29000000000008</v>
      </c>
      <c r="K235" s="57">
        <f t="shared" si="60"/>
        <v>0.94857606832466246</v>
      </c>
      <c r="L235" s="57">
        <f t="shared" si="61"/>
        <v>-1</v>
      </c>
      <c r="M235" s="57">
        <f t="shared" si="62"/>
        <v>-0.87658256397918988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191</v>
      </c>
      <c r="C236" s="51" t="s">
        <v>192</v>
      </c>
      <c r="D236" s="56">
        <v>0</v>
      </c>
      <c r="E236" s="56">
        <v>466726.51999999996</v>
      </c>
      <c r="F236" s="56">
        <v>10040.550000000001</v>
      </c>
      <c r="G236" s="56">
        <v>308722.64</v>
      </c>
      <c r="H236" s="56">
        <v>22424.54</v>
      </c>
      <c r="I236" s="56">
        <f t="shared" si="58"/>
        <v>331147.18</v>
      </c>
      <c r="J236" s="56">
        <f t="shared" si="59"/>
        <v>135579.33999999997</v>
      </c>
      <c r="K236" s="57">
        <f t="shared" si="60"/>
        <v>0.29048989973828782</v>
      </c>
      <c r="L236" s="57">
        <f t="shared" si="61"/>
        <v>-0.97848729487238051</v>
      </c>
      <c r="M236" s="57">
        <f t="shared" si="62"/>
        <v>0.58751282442660457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199</v>
      </c>
      <c r="C237" s="51" t="s">
        <v>200</v>
      </c>
      <c r="D237" s="56">
        <v>5271.66</v>
      </c>
      <c r="E237" s="56">
        <v>11104.97</v>
      </c>
      <c r="F237" s="56">
        <v>237.85</v>
      </c>
      <c r="G237" s="56">
        <v>832.92</v>
      </c>
      <c r="H237" s="56">
        <v>0</v>
      </c>
      <c r="I237" s="56">
        <f t="shared" si="58"/>
        <v>832.92</v>
      </c>
      <c r="J237" s="56">
        <f t="shared" si="59"/>
        <v>10272.049999999999</v>
      </c>
      <c r="K237" s="57">
        <f t="shared" si="60"/>
        <v>0.92499574514834348</v>
      </c>
      <c r="L237" s="57">
        <f t="shared" si="61"/>
        <v>-0.97858166208463415</v>
      </c>
      <c r="M237" s="57">
        <f t="shared" si="62"/>
        <v>-0.81998978835602432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207</v>
      </c>
      <c r="C238" s="51" t="s">
        <v>208</v>
      </c>
      <c r="D238" s="56">
        <v>11610</v>
      </c>
      <c r="E238" s="56">
        <v>368551.50999999989</v>
      </c>
      <c r="F238" s="56">
        <v>6942.24</v>
      </c>
      <c r="G238" s="56">
        <v>34704.099999999991</v>
      </c>
      <c r="H238" s="56">
        <v>10317.4</v>
      </c>
      <c r="I238" s="56">
        <f t="shared" si="58"/>
        <v>45021.499999999993</v>
      </c>
      <c r="J238" s="56">
        <f t="shared" si="59"/>
        <v>323530.00999999989</v>
      </c>
      <c r="K238" s="57">
        <f t="shared" si="60"/>
        <v>0.87784204167281799</v>
      </c>
      <c r="L238" s="57">
        <f t="shared" si="61"/>
        <v>-0.9811634471393158</v>
      </c>
      <c r="M238" s="57">
        <f t="shared" si="62"/>
        <v>-0.77400760072859287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211</v>
      </c>
      <c r="C239" s="51" t="s">
        <v>212</v>
      </c>
      <c r="D239" s="56">
        <v>0</v>
      </c>
      <c r="E239" s="56">
        <v>31730.22</v>
      </c>
      <c r="F239" s="56">
        <v>0</v>
      </c>
      <c r="G239" s="56">
        <v>402.44000000000005</v>
      </c>
      <c r="H239" s="56">
        <v>8994</v>
      </c>
      <c r="I239" s="56">
        <f t="shared" si="58"/>
        <v>9396.44</v>
      </c>
      <c r="J239" s="56">
        <f t="shared" si="59"/>
        <v>22333.78</v>
      </c>
      <c r="K239" s="57">
        <f t="shared" si="60"/>
        <v>0.70386464386316883</v>
      </c>
      <c r="L239" s="57">
        <f t="shared" si="61"/>
        <v>-1</v>
      </c>
      <c r="M239" s="57">
        <f t="shared" si="62"/>
        <v>-0.96956037493594427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215</v>
      </c>
      <c r="C240" s="51" t="s">
        <v>216</v>
      </c>
      <c r="D240" s="56">
        <v>4050</v>
      </c>
      <c r="E240" s="56">
        <v>45370.55</v>
      </c>
      <c r="F240" s="56">
        <v>814.61999999999989</v>
      </c>
      <c r="G240" s="56">
        <v>5625.34</v>
      </c>
      <c r="H240" s="56">
        <v>3613.24</v>
      </c>
      <c r="I240" s="56">
        <f t="shared" si="58"/>
        <v>9238.58</v>
      </c>
      <c r="J240" s="56">
        <f t="shared" si="59"/>
        <v>36131.97</v>
      </c>
      <c r="K240" s="57">
        <f t="shared" si="60"/>
        <v>0.79637496129096952</v>
      </c>
      <c r="L240" s="57">
        <f t="shared" si="61"/>
        <v>-0.98204518129050666</v>
      </c>
      <c r="M240" s="57">
        <f t="shared" si="62"/>
        <v>-0.7024321724113991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219</v>
      </c>
      <c r="C241" s="51" t="s">
        <v>220</v>
      </c>
      <c r="D241" s="56">
        <v>0</v>
      </c>
      <c r="E241" s="56">
        <v>30293.590000000004</v>
      </c>
      <c r="F241" s="56">
        <v>735.59</v>
      </c>
      <c r="G241" s="56">
        <v>4899.17</v>
      </c>
      <c r="H241" s="56">
        <v>1430.28</v>
      </c>
      <c r="I241" s="56">
        <f t="shared" si="58"/>
        <v>6329.45</v>
      </c>
      <c r="J241" s="56">
        <f t="shared" si="59"/>
        <v>23964.140000000003</v>
      </c>
      <c r="K241" s="57">
        <f t="shared" si="60"/>
        <v>0.79106305987504288</v>
      </c>
      <c r="L241" s="57">
        <f t="shared" si="61"/>
        <v>-0.97571796541776656</v>
      </c>
      <c r="M241" s="57">
        <f t="shared" si="62"/>
        <v>-0.6118648202474517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223</v>
      </c>
      <c r="C242" s="51" t="s">
        <v>224</v>
      </c>
      <c r="D242" s="56">
        <v>0</v>
      </c>
      <c r="E242" s="56">
        <v>147937.67000000001</v>
      </c>
      <c r="F242" s="56">
        <v>0</v>
      </c>
      <c r="G242" s="56">
        <v>145941.79</v>
      </c>
      <c r="H242" s="56">
        <v>0</v>
      </c>
      <c r="I242" s="56">
        <f t="shared" si="58"/>
        <v>145941.79</v>
      </c>
      <c r="J242" s="56">
        <f t="shared" si="59"/>
        <v>1995.8800000000047</v>
      </c>
      <c r="K242" s="57">
        <f t="shared" si="60"/>
        <v>1.3491357542673239E-2</v>
      </c>
      <c r="L242" s="57">
        <f t="shared" si="61"/>
        <v>-1</v>
      </c>
      <c r="M242" s="57">
        <f t="shared" si="62"/>
        <v>1.3676207418975843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227</v>
      </c>
      <c r="C243" s="51" t="s">
        <v>228</v>
      </c>
      <c r="D243" s="56">
        <v>110463</v>
      </c>
      <c r="E243" s="56">
        <v>952358.58999999985</v>
      </c>
      <c r="F243" s="56">
        <v>19425.93</v>
      </c>
      <c r="G243" s="56">
        <v>91963.329999999987</v>
      </c>
      <c r="H243" s="56">
        <v>32796.22</v>
      </c>
      <c r="I243" s="56">
        <f t="shared" si="58"/>
        <v>124759.54999999999</v>
      </c>
      <c r="J243" s="56">
        <f t="shared" si="59"/>
        <v>827599.0399999998</v>
      </c>
      <c r="K243" s="57">
        <f t="shared" si="60"/>
        <v>0.86899939654033043</v>
      </c>
      <c r="L243" s="57">
        <f t="shared" si="61"/>
        <v>-0.97960229455167713</v>
      </c>
      <c r="M243" s="57">
        <f t="shared" si="62"/>
        <v>-0.76824696672290216</v>
      </c>
      <c r="R243" s="53"/>
      <c r="S243" s="53"/>
      <c r="T243" s="53"/>
      <c r="U243" s="53"/>
      <c r="V243" s="53"/>
    </row>
    <row r="244" spans="1:22" s="51" customFormat="1" x14ac:dyDescent="0.2">
      <c r="B244" s="66" t="s">
        <v>233</v>
      </c>
      <c r="C244" s="51" t="s">
        <v>234</v>
      </c>
      <c r="D244" s="56">
        <v>43560</v>
      </c>
      <c r="E244" s="56">
        <v>21560</v>
      </c>
      <c r="F244" s="56">
        <v>0</v>
      </c>
      <c r="G244" s="56">
        <v>0</v>
      </c>
      <c r="H244" s="56">
        <v>0</v>
      </c>
      <c r="I244" s="56">
        <f t="shared" si="58"/>
        <v>0</v>
      </c>
      <c r="J244" s="56">
        <f t="shared" si="59"/>
        <v>21560</v>
      </c>
      <c r="K244" s="57">
        <f t="shared" si="60"/>
        <v>1</v>
      </c>
      <c r="L244" s="57">
        <f t="shared" si="61"/>
        <v>-1</v>
      </c>
      <c r="M244" s="57">
        <f t="shared" si="62"/>
        <v>-1</v>
      </c>
      <c r="R244" s="53"/>
      <c r="S244" s="53"/>
      <c r="T244" s="53"/>
      <c r="U244" s="53"/>
      <c r="V244" s="53"/>
    </row>
    <row r="245" spans="1:22" s="51" customFormat="1" x14ac:dyDescent="0.2">
      <c r="B245" s="66" t="s">
        <v>237</v>
      </c>
      <c r="C245" s="51" t="s">
        <v>238</v>
      </c>
      <c r="D245" s="56">
        <v>2178</v>
      </c>
      <c r="E245" s="56">
        <v>2438.58</v>
      </c>
      <c r="F245" s="56">
        <v>0</v>
      </c>
      <c r="G245" s="56">
        <v>0</v>
      </c>
      <c r="H245" s="56">
        <v>0</v>
      </c>
      <c r="I245" s="56">
        <f t="shared" si="58"/>
        <v>0</v>
      </c>
      <c r="J245" s="56">
        <f t="shared" si="59"/>
        <v>2438.58</v>
      </c>
      <c r="K245" s="57">
        <f t="shared" si="60"/>
        <v>1</v>
      </c>
      <c r="L245" s="57">
        <f t="shared" si="61"/>
        <v>-1</v>
      </c>
      <c r="M245" s="57">
        <f t="shared" si="62"/>
        <v>-1</v>
      </c>
      <c r="R245" s="53"/>
      <c r="S245" s="53"/>
      <c r="T245" s="53"/>
      <c r="U245" s="53"/>
      <c r="V245" s="53"/>
    </row>
    <row r="246" spans="1:22" s="51" customFormat="1" ht="14.1" customHeight="1" x14ac:dyDescent="0.2">
      <c r="A246" s="63" t="s">
        <v>287</v>
      </c>
      <c r="B246" s="71"/>
      <c r="C246" s="63"/>
      <c r="D246" s="64">
        <v>16287854.609999981</v>
      </c>
      <c r="E246" s="64">
        <v>18124378.07999998</v>
      </c>
      <c r="F246" s="64">
        <v>1862213.8700000006</v>
      </c>
      <c r="G246" s="64">
        <v>7305392.1699999999</v>
      </c>
      <c r="H246" s="64">
        <v>106337.68000000001</v>
      </c>
      <c r="I246" s="64">
        <f t="shared" si="58"/>
        <v>7411729.8499999996</v>
      </c>
      <c r="J246" s="64">
        <f t="shared" si="59"/>
        <v>10712648.22999998</v>
      </c>
      <c r="K246" s="65">
        <f t="shared" si="60"/>
        <v>0.59106294200633847</v>
      </c>
      <c r="L246" s="65">
        <f t="shared" si="61"/>
        <v>-0.89725364027497689</v>
      </c>
      <c r="M246" s="65">
        <f t="shared" si="62"/>
        <v>-3.263211953477297E-2</v>
      </c>
      <c r="R246" s="53"/>
      <c r="S246" s="53"/>
      <c r="T246" s="53"/>
      <c r="U246" s="53"/>
      <c r="V246" s="53"/>
    </row>
    <row r="247" spans="1:22" s="51" customFormat="1" x14ac:dyDescent="0.2">
      <c r="A247" s="51" t="s">
        <v>288</v>
      </c>
      <c r="B247" s="66" t="s">
        <v>289</v>
      </c>
      <c r="C247" s="51" t="s">
        <v>290</v>
      </c>
      <c r="D247" s="56">
        <v>163800</v>
      </c>
      <c r="E247" s="56">
        <v>163800</v>
      </c>
      <c r="F247" s="56">
        <v>17733.38</v>
      </c>
      <c r="G247" s="56">
        <v>88666.9</v>
      </c>
      <c r="H247" s="56">
        <v>0</v>
      </c>
      <c r="I247" s="56">
        <f t="shared" si="58"/>
        <v>88666.9</v>
      </c>
      <c r="J247" s="56">
        <f t="shared" si="59"/>
        <v>75133.100000000006</v>
      </c>
      <c r="K247" s="57">
        <f t="shared" si="60"/>
        <v>0.45868803418803422</v>
      </c>
      <c r="L247" s="57">
        <f t="shared" si="61"/>
        <v>-0.89173760683760683</v>
      </c>
      <c r="M247" s="57">
        <f t="shared" si="62"/>
        <v>0.29914871794871789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112</v>
      </c>
      <c r="C248" s="51" t="s">
        <v>111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58"/>
        <v>0</v>
      </c>
      <c r="J248" s="56">
        <f t="shared" si="59"/>
        <v>0</v>
      </c>
      <c r="K248" s="57" t="str">
        <f t="shared" si="60"/>
        <v>NA</v>
      </c>
      <c r="L248" s="57" t="str">
        <f t="shared" si="61"/>
        <v>NA</v>
      </c>
      <c r="M248" s="57" t="str">
        <f t="shared" si="62"/>
        <v>NA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291</v>
      </c>
      <c r="C249" s="51" t="s">
        <v>292</v>
      </c>
      <c r="D249" s="56">
        <v>343000</v>
      </c>
      <c r="E249" s="56">
        <v>343000</v>
      </c>
      <c r="F249" s="56">
        <v>62083.34</v>
      </c>
      <c r="G249" s="56">
        <v>170416.7</v>
      </c>
      <c r="H249" s="56">
        <v>0</v>
      </c>
      <c r="I249" s="56">
        <f t="shared" si="58"/>
        <v>170416.7</v>
      </c>
      <c r="J249" s="56">
        <f t="shared" si="59"/>
        <v>172583.3</v>
      </c>
      <c r="K249" s="57">
        <f t="shared" si="60"/>
        <v>0.50315830903790082</v>
      </c>
      <c r="L249" s="57">
        <f t="shared" si="61"/>
        <v>-0.81899900874635578</v>
      </c>
      <c r="M249" s="57">
        <f t="shared" si="62"/>
        <v>0.19242005830903805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269</v>
      </c>
      <c r="C250" s="51" t="s">
        <v>270</v>
      </c>
      <c r="D250" s="56">
        <v>4777363.09</v>
      </c>
      <c r="E250" s="56">
        <v>4777363.09</v>
      </c>
      <c r="F250" s="56">
        <v>361560.42000000004</v>
      </c>
      <c r="G250" s="56">
        <v>1920570.0100000002</v>
      </c>
      <c r="H250" s="56">
        <v>0</v>
      </c>
      <c r="I250" s="56">
        <f t="shared" si="58"/>
        <v>1920570.0100000002</v>
      </c>
      <c r="J250" s="56">
        <f t="shared" si="59"/>
        <v>2856793.0799999996</v>
      </c>
      <c r="K250" s="57">
        <f t="shared" si="60"/>
        <v>0.59798533755574346</v>
      </c>
      <c r="L250" s="57">
        <f t="shared" si="61"/>
        <v>-0.92431799442734008</v>
      </c>
      <c r="M250" s="57">
        <f t="shared" si="62"/>
        <v>-3.5164810133784342E-2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293</v>
      </c>
      <c r="C251" s="51" t="s">
        <v>294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58"/>
        <v>0</v>
      </c>
      <c r="J251" s="56">
        <f t="shared" si="59"/>
        <v>0</v>
      </c>
      <c r="K251" s="57" t="str">
        <f t="shared" si="60"/>
        <v>NA</v>
      </c>
      <c r="L251" s="57" t="str">
        <f t="shared" si="61"/>
        <v>NA</v>
      </c>
      <c r="M251" s="57" t="str">
        <f t="shared" si="62"/>
        <v>NA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125</v>
      </c>
      <c r="C252" s="51" t="s">
        <v>126</v>
      </c>
      <c r="D252" s="56">
        <v>8374679.2600000044</v>
      </c>
      <c r="E252" s="56">
        <v>8863098.200000003</v>
      </c>
      <c r="F252" s="56">
        <v>469229.88</v>
      </c>
      <c r="G252" s="56">
        <v>2523636.3599999989</v>
      </c>
      <c r="H252" s="56">
        <v>0</v>
      </c>
      <c r="I252" s="56">
        <f t="shared" si="58"/>
        <v>2523636.3599999989</v>
      </c>
      <c r="J252" s="56">
        <f t="shared" si="59"/>
        <v>6339461.8400000036</v>
      </c>
      <c r="K252" s="57">
        <f t="shared" si="60"/>
        <v>0.71526476373690651</v>
      </c>
      <c r="L252" s="57">
        <f t="shared" si="61"/>
        <v>-0.94705802988846488</v>
      </c>
      <c r="M252" s="57">
        <f t="shared" si="62"/>
        <v>-0.31663543296857583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139</v>
      </c>
      <c r="C253" s="51" t="s">
        <v>140</v>
      </c>
      <c r="D253" s="56">
        <v>3312352.69</v>
      </c>
      <c r="E253" s="56">
        <v>3468979.0800000005</v>
      </c>
      <c r="F253" s="56">
        <v>195065.93000000002</v>
      </c>
      <c r="G253" s="56">
        <v>818867.77</v>
      </c>
      <c r="H253" s="56">
        <v>0</v>
      </c>
      <c r="I253" s="56">
        <f t="shared" si="58"/>
        <v>818867.77</v>
      </c>
      <c r="J253" s="56">
        <f t="shared" si="59"/>
        <v>2650111.3100000005</v>
      </c>
      <c r="K253" s="57">
        <f t="shared" si="60"/>
        <v>0.76394560153992053</v>
      </c>
      <c r="L253" s="57">
        <f t="shared" si="61"/>
        <v>-0.94376849052661338</v>
      </c>
      <c r="M253" s="57">
        <f t="shared" si="62"/>
        <v>-0.43346944369580925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141</v>
      </c>
      <c r="C254" s="51" t="s">
        <v>142</v>
      </c>
      <c r="D254" s="56">
        <v>4621464.75</v>
      </c>
      <c r="E254" s="56">
        <v>4621464.75</v>
      </c>
      <c r="F254" s="56">
        <v>631677.97000000009</v>
      </c>
      <c r="G254" s="56">
        <v>1097143.79</v>
      </c>
      <c r="H254" s="56">
        <v>0</v>
      </c>
      <c r="I254" s="56">
        <f t="shared" si="58"/>
        <v>1097143.79</v>
      </c>
      <c r="J254" s="56">
        <f t="shared" si="59"/>
        <v>3524320.96</v>
      </c>
      <c r="K254" s="57">
        <f t="shared" si="60"/>
        <v>0.76259825632122369</v>
      </c>
      <c r="L254" s="57">
        <f t="shared" si="61"/>
        <v>-0.86331650154856199</v>
      </c>
      <c r="M254" s="57">
        <f t="shared" si="62"/>
        <v>-0.43023581517093684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143</v>
      </c>
      <c r="C255" s="51" t="s">
        <v>144</v>
      </c>
      <c r="D255" s="56">
        <v>1703483</v>
      </c>
      <c r="E255" s="56">
        <v>1703483</v>
      </c>
      <c r="F255" s="56">
        <v>13970</v>
      </c>
      <c r="G255" s="56">
        <v>67973.75</v>
      </c>
      <c r="H255" s="56">
        <v>0</v>
      </c>
      <c r="I255" s="56">
        <f t="shared" si="58"/>
        <v>67973.75</v>
      </c>
      <c r="J255" s="56">
        <f t="shared" si="59"/>
        <v>1635509.25</v>
      </c>
      <c r="K255" s="57">
        <f t="shared" si="60"/>
        <v>0.96009719498228041</v>
      </c>
      <c r="L255" s="57">
        <f t="shared" si="61"/>
        <v>-0.99179915502532168</v>
      </c>
      <c r="M255" s="57">
        <f t="shared" si="62"/>
        <v>-0.90423326795747305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145</v>
      </c>
      <c r="C256" s="51" t="s">
        <v>146</v>
      </c>
      <c r="D256" s="56">
        <v>0</v>
      </c>
      <c r="E256" s="56">
        <v>-3688.5</v>
      </c>
      <c r="F256" s="56">
        <v>0</v>
      </c>
      <c r="G256" s="56">
        <v>0</v>
      </c>
      <c r="H256" s="56">
        <v>0</v>
      </c>
      <c r="I256" s="56">
        <f t="shared" si="58"/>
        <v>0</v>
      </c>
      <c r="J256" s="56">
        <f t="shared" si="59"/>
        <v>-3688.5</v>
      </c>
      <c r="K256" s="57">
        <f t="shared" si="60"/>
        <v>1</v>
      </c>
      <c r="L256" s="57">
        <f t="shared" si="61"/>
        <v>-1</v>
      </c>
      <c r="M256" s="57">
        <f t="shared" si="62"/>
        <v>-1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295</v>
      </c>
      <c r="C257" s="51" t="s">
        <v>296</v>
      </c>
      <c r="D257" s="56">
        <v>0</v>
      </c>
      <c r="E257" s="56">
        <v>0</v>
      </c>
      <c r="F257" s="56">
        <v>1517.34</v>
      </c>
      <c r="G257" s="56">
        <v>1517.34</v>
      </c>
      <c r="H257" s="56">
        <v>0</v>
      </c>
      <c r="I257" s="56">
        <f t="shared" si="58"/>
        <v>1517.34</v>
      </c>
      <c r="J257" s="56">
        <f t="shared" si="59"/>
        <v>-1517.34</v>
      </c>
      <c r="K257" s="57" t="str">
        <f t="shared" si="60"/>
        <v>NA</v>
      </c>
      <c r="L257" s="57" t="str">
        <f t="shared" si="61"/>
        <v>NA</v>
      </c>
      <c r="M257" s="57" t="str">
        <f t="shared" si="62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149</v>
      </c>
      <c r="C258" s="51" t="s">
        <v>150</v>
      </c>
      <c r="D258" s="56">
        <v>4719025</v>
      </c>
      <c r="E258" s="56">
        <v>4719025</v>
      </c>
      <c r="F258" s="56">
        <v>252679.17999999996</v>
      </c>
      <c r="G258" s="56">
        <v>865435.66999999993</v>
      </c>
      <c r="H258" s="56">
        <v>0</v>
      </c>
      <c r="I258" s="56">
        <f t="shared" si="58"/>
        <v>865435.66999999993</v>
      </c>
      <c r="J258" s="56">
        <f t="shared" si="59"/>
        <v>3853589.33</v>
      </c>
      <c r="K258" s="57">
        <f t="shared" si="60"/>
        <v>0.81660710210265897</v>
      </c>
      <c r="L258" s="57">
        <f t="shared" si="61"/>
        <v>-0.94645521479542916</v>
      </c>
      <c r="M258" s="57">
        <f t="shared" si="62"/>
        <v>-0.55985704504638145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151</v>
      </c>
      <c r="C259" s="51" t="s">
        <v>152</v>
      </c>
      <c r="D259" s="56">
        <v>0</v>
      </c>
      <c r="E259" s="56">
        <v>0</v>
      </c>
      <c r="F259" s="56">
        <v>25146.509999999995</v>
      </c>
      <c r="G259" s="56">
        <v>99597.29</v>
      </c>
      <c r="H259" s="56">
        <v>0</v>
      </c>
      <c r="I259" s="56">
        <f t="shared" si="58"/>
        <v>99597.29</v>
      </c>
      <c r="J259" s="56">
        <f t="shared" si="59"/>
        <v>-99597.29</v>
      </c>
      <c r="K259" s="57" t="str">
        <f t="shared" si="60"/>
        <v>NA</v>
      </c>
      <c r="L259" s="57" t="str">
        <f t="shared" si="61"/>
        <v>NA</v>
      </c>
      <c r="M259" s="57" t="str">
        <f t="shared" si="62"/>
        <v>NA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153</v>
      </c>
      <c r="C260" s="51" t="s">
        <v>154</v>
      </c>
      <c r="D260" s="56">
        <v>4580710.3899999997</v>
      </c>
      <c r="E260" s="56">
        <v>4580710.3899999997</v>
      </c>
      <c r="F260" s="56">
        <v>340489.01999999996</v>
      </c>
      <c r="G260" s="56">
        <v>1244374.7000000002</v>
      </c>
      <c r="H260" s="56">
        <v>0</v>
      </c>
      <c r="I260" s="56">
        <f t="shared" si="58"/>
        <v>1244374.7000000002</v>
      </c>
      <c r="J260" s="56">
        <f t="shared" si="59"/>
        <v>3336335.6899999995</v>
      </c>
      <c r="K260" s="57">
        <f t="shared" si="60"/>
        <v>0.72834460289902758</v>
      </c>
      <c r="L260" s="57">
        <f t="shared" si="61"/>
        <v>-0.92566894847940828</v>
      </c>
      <c r="M260" s="57">
        <f t="shared" si="62"/>
        <v>-0.34802704695766612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157</v>
      </c>
      <c r="C261" s="51" t="s">
        <v>158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58"/>
        <v>0</v>
      </c>
      <c r="J261" s="56">
        <f t="shared" si="59"/>
        <v>0</v>
      </c>
      <c r="K261" s="57" t="str">
        <f t="shared" si="60"/>
        <v>NA</v>
      </c>
      <c r="L261" s="57" t="str">
        <f t="shared" si="61"/>
        <v>NA</v>
      </c>
      <c r="M261" s="57" t="str">
        <f t="shared" si="62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297</v>
      </c>
      <c r="C262" s="51" t="s">
        <v>298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58"/>
        <v>0</v>
      </c>
      <c r="J262" s="56">
        <f t="shared" si="59"/>
        <v>0</v>
      </c>
      <c r="K262" s="57" t="str">
        <f t="shared" si="60"/>
        <v>NA</v>
      </c>
      <c r="L262" s="57" t="str">
        <f t="shared" si="61"/>
        <v>NA</v>
      </c>
      <c r="M262" s="57" t="str">
        <f t="shared" si="62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167</v>
      </c>
      <c r="C263" s="51" t="s">
        <v>168</v>
      </c>
      <c r="D263" s="56">
        <v>0</v>
      </c>
      <c r="E263" s="56">
        <v>0</v>
      </c>
      <c r="F263" s="56">
        <v>278.18</v>
      </c>
      <c r="G263" s="56">
        <v>1390.9</v>
      </c>
      <c r="H263" s="56">
        <v>0</v>
      </c>
      <c r="I263" s="56">
        <f t="shared" si="58"/>
        <v>1390.9</v>
      </c>
      <c r="J263" s="56">
        <f t="shared" si="59"/>
        <v>-1390.9</v>
      </c>
      <c r="K263" s="57" t="str">
        <f t="shared" si="60"/>
        <v>NA</v>
      </c>
      <c r="L263" s="57" t="str">
        <f t="shared" si="61"/>
        <v>NA</v>
      </c>
      <c r="M263" s="57" t="str">
        <f t="shared" si="62"/>
        <v>NA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169</v>
      </c>
      <c r="C264" s="51" t="s">
        <v>170</v>
      </c>
      <c r="D264" s="56">
        <v>592737.67000000004</v>
      </c>
      <c r="E264" s="56">
        <v>592737.67000000004</v>
      </c>
      <c r="F264" s="56">
        <v>32728.189999999995</v>
      </c>
      <c r="G264" s="56">
        <v>134258.04</v>
      </c>
      <c r="H264" s="56">
        <v>0</v>
      </c>
      <c r="I264" s="56">
        <f t="shared" si="58"/>
        <v>134258.04</v>
      </c>
      <c r="J264" s="56">
        <f t="shared" si="59"/>
        <v>458479.63</v>
      </c>
      <c r="K264" s="57">
        <f t="shared" si="60"/>
        <v>0.77349501002694832</v>
      </c>
      <c r="L264" s="57">
        <f t="shared" si="61"/>
        <v>-0.9447846970819318</v>
      </c>
      <c r="M264" s="57">
        <f t="shared" si="62"/>
        <v>-0.4563880240646761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171</v>
      </c>
      <c r="C265" s="51" t="s">
        <v>172</v>
      </c>
      <c r="D265" s="56">
        <v>1615253.9</v>
      </c>
      <c r="E265" s="56">
        <v>2145391.75</v>
      </c>
      <c r="F265" s="56">
        <v>50837.979999999996</v>
      </c>
      <c r="G265" s="56">
        <v>371676.41</v>
      </c>
      <c r="H265" s="56">
        <v>724239.81</v>
      </c>
      <c r="I265" s="56">
        <f t="shared" si="58"/>
        <v>1095916.22</v>
      </c>
      <c r="J265" s="56">
        <f t="shared" si="59"/>
        <v>1049475.53</v>
      </c>
      <c r="K265" s="57">
        <f t="shared" si="60"/>
        <v>0.48917664104935615</v>
      </c>
      <c r="L265" s="57">
        <f t="shared" si="61"/>
        <v>-0.9763036377855</v>
      </c>
      <c r="M265" s="57">
        <f t="shared" si="62"/>
        <v>-0.58421421915135086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299</v>
      </c>
      <c r="C266" s="51" t="s">
        <v>300</v>
      </c>
      <c r="D266" s="56">
        <v>23500000</v>
      </c>
      <c r="E266" s="56">
        <v>23188774.010000002</v>
      </c>
      <c r="F266" s="56">
        <v>32553.63</v>
      </c>
      <c r="G266" s="56">
        <v>22237327.640000001</v>
      </c>
      <c r="H266" s="56">
        <v>0</v>
      </c>
      <c r="I266" s="56">
        <f t="shared" si="58"/>
        <v>22237327.640000001</v>
      </c>
      <c r="J266" s="56">
        <f t="shared" si="59"/>
        <v>951446.37000000104</v>
      </c>
      <c r="K266" s="57">
        <f t="shared" si="60"/>
        <v>4.1030473175929706E-2</v>
      </c>
      <c r="L266" s="57">
        <f t="shared" si="61"/>
        <v>-0.99859614699828636</v>
      </c>
      <c r="M266" s="57">
        <f t="shared" si="62"/>
        <v>1.3015268643777687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173</v>
      </c>
      <c r="C267" s="51" t="s">
        <v>174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58"/>
        <v>0</v>
      </c>
      <c r="J267" s="56">
        <f t="shared" si="59"/>
        <v>0</v>
      </c>
      <c r="K267" s="57" t="str">
        <f t="shared" si="60"/>
        <v>NA</v>
      </c>
      <c r="L267" s="57" t="str">
        <f t="shared" si="61"/>
        <v>NA</v>
      </c>
      <c r="M267" s="57" t="str">
        <f t="shared" si="62"/>
        <v>NA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301</v>
      </c>
      <c r="C268" s="51" t="s">
        <v>302</v>
      </c>
      <c r="D268" s="56">
        <v>336000</v>
      </c>
      <c r="E268" s="56">
        <v>336500</v>
      </c>
      <c r="F268" s="56">
        <v>0</v>
      </c>
      <c r="G268" s="56">
        <v>153368.5</v>
      </c>
      <c r="H268" s="56">
        <v>51221.25</v>
      </c>
      <c r="I268" s="56">
        <f t="shared" si="58"/>
        <v>204589.75</v>
      </c>
      <c r="J268" s="56">
        <f t="shared" si="59"/>
        <v>131910.25</v>
      </c>
      <c r="K268" s="57">
        <f t="shared" si="60"/>
        <v>0.39200668647845466</v>
      </c>
      <c r="L268" s="57">
        <f t="shared" si="61"/>
        <v>-1</v>
      </c>
      <c r="M268" s="57">
        <f t="shared" si="62"/>
        <v>9.3861515601782991E-2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257</v>
      </c>
      <c r="C269" s="51" t="s">
        <v>258</v>
      </c>
      <c r="D269" s="56">
        <v>3000000</v>
      </c>
      <c r="E269" s="56">
        <v>3000000</v>
      </c>
      <c r="F269" s="56">
        <v>196292.98</v>
      </c>
      <c r="G269" s="56">
        <v>1104080.81</v>
      </c>
      <c r="H269" s="56">
        <v>1872314.43</v>
      </c>
      <c r="I269" s="56">
        <f t="shared" si="58"/>
        <v>2976395.24</v>
      </c>
      <c r="J269" s="56">
        <f t="shared" si="59"/>
        <v>23604.759999999776</v>
      </c>
      <c r="K269" s="57">
        <f t="shared" si="60"/>
        <v>7.868253333333259E-3</v>
      </c>
      <c r="L269" s="57">
        <f t="shared" si="61"/>
        <v>-0.93456900666666665</v>
      </c>
      <c r="M269" s="57">
        <f t="shared" si="62"/>
        <v>-0.11673535199999996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185</v>
      </c>
      <c r="C270" s="51" t="s">
        <v>186</v>
      </c>
      <c r="D270" s="56">
        <v>8000</v>
      </c>
      <c r="E270" s="56">
        <v>13000</v>
      </c>
      <c r="F270" s="56">
        <v>810</v>
      </c>
      <c r="G270" s="56">
        <v>8702.27</v>
      </c>
      <c r="H270" s="56">
        <v>930</v>
      </c>
      <c r="I270" s="56">
        <f t="shared" si="58"/>
        <v>9632.27</v>
      </c>
      <c r="J270" s="56">
        <f t="shared" si="59"/>
        <v>3367.7299999999996</v>
      </c>
      <c r="K270" s="57">
        <f t="shared" si="60"/>
        <v>0.25905615384615382</v>
      </c>
      <c r="L270" s="57">
        <f t="shared" si="61"/>
        <v>-0.93769230769230771</v>
      </c>
      <c r="M270" s="57">
        <f t="shared" si="62"/>
        <v>0.60657292307692334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263</v>
      </c>
      <c r="C271" s="51" t="s">
        <v>264</v>
      </c>
      <c r="D271" s="56">
        <v>0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58"/>
        <v>0</v>
      </c>
      <c r="J271" s="56">
        <f t="shared" si="59"/>
        <v>0</v>
      </c>
      <c r="K271" s="57" t="str">
        <f t="shared" si="60"/>
        <v>NA</v>
      </c>
      <c r="L271" s="57" t="str">
        <f t="shared" si="61"/>
        <v>NA</v>
      </c>
      <c r="M271" s="57" t="str">
        <f t="shared" si="62"/>
        <v>NA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189</v>
      </c>
      <c r="C272" s="51" t="s">
        <v>190</v>
      </c>
      <c r="D272" s="56">
        <v>5806</v>
      </c>
      <c r="E272" s="56">
        <v>5756</v>
      </c>
      <c r="F272" s="56">
        <v>0</v>
      </c>
      <c r="G272" s="56">
        <v>37.35</v>
      </c>
      <c r="H272" s="56">
        <v>0</v>
      </c>
      <c r="I272" s="56">
        <f t="shared" si="58"/>
        <v>37.35</v>
      </c>
      <c r="J272" s="56">
        <f t="shared" si="59"/>
        <v>5718.65</v>
      </c>
      <c r="K272" s="57">
        <f t="shared" si="60"/>
        <v>0.99351111883252252</v>
      </c>
      <c r="L272" s="57">
        <f t="shared" si="61"/>
        <v>-1</v>
      </c>
      <c r="M272" s="57">
        <f t="shared" si="62"/>
        <v>-0.98442668519805421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191</v>
      </c>
      <c r="C273" s="51" t="s">
        <v>192</v>
      </c>
      <c r="D273" s="56">
        <v>14000</v>
      </c>
      <c r="E273" s="56">
        <v>203900</v>
      </c>
      <c r="F273" s="56">
        <v>0</v>
      </c>
      <c r="G273" s="56">
        <v>330</v>
      </c>
      <c r="H273" s="56">
        <v>185106.97</v>
      </c>
      <c r="I273" s="56">
        <f t="shared" si="58"/>
        <v>185436.97</v>
      </c>
      <c r="J273" s="56">
        <f t="shared" si="59"/>
        <v>18463.03</v>
      </c>
      <c r="K273" s="57">
        <f t="shared" si="60"/>
        <v>9.0549435998038247E-2</v>
      </c>
      <c r="L273" s="57">
        <f t="shared" si="61"/>
        <v>-1</v>
      </c>
      <c r="M273" s="57">
        <f t="shared" si="62"/>
        <v>-0.99611574301128003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199</v>
      </c>
      <c r="C274" s="51" t="s">
        <v>200</v>
      </c>
      <c r="D274" s="56">
        <v>57850</v>
      </c>
      <c r="E274" s="56">
        <v>97850</v>
      </c>
      <c r="F274" s="56">
        <v>-164.97</v>
      </c>
      <c r="G274" s="56">
        <v>10816.289999999999</v>
      </c>
      <c r="H274" s="56">
        <v>0</v>
      </c>
      <c r="I274" s="56">
        <f t="shared" si="58"/>
        <v>10816.289999999999</v>
      </c>
      <c r="J274" s="56">
        <f t="shared" si="59"/>
        <v>87033.71</v>
      </c>
      <c r="K274" s="57">
        <f t="shared" si="60"/>
        <v>0.88946050076647942</v>
      </c>
      <c r="L274" s="57">
        <f t="shared" si="61"/>
        <v>-1.0016859478794073</v>
      </c>
      <c r="M274" s="57">
        <f t="shared" si="62"/>
        <v>-0.73470520183955035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303</v>
      </c>
      <c r="C275" s="51" t="s">
        <v>304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58"/>
        <v>0</v>
      </c>
      <c r="J275" s="56">
        <f t="shared" si="59"/>
        <v>0</v>
      </c>
      <c r="K275" s="57" t="str">
        <f t="shared" si="60"/>
        <v>NA</v>
      </c>
      <c r="L275" s="57" t="str">
        <f t="shared" si="61"/>
        <v>NA</v>
      </c>
      <c r="M275" s="57" t="str">
        <f t="shared" si="62"/>
        <v>NA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305</v>
      </c>
      <c r="C276" s="51" t="s">
        <v>306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58"/>
        <v>0</v>
      </c>
      <c r="J276" s="56">
        <f t="shared" si="59"/>
        <v>0</v>
      </c>
      <c r="K276" s="57" t="str">
        <f t="shared" si="60"/>
        <v>NA</v>
      </c>
      <c r="L276" s="57" t="str">
        <f t="shared" si="61"/>
        <v>NA</v>
      </c>
      <c r="M276" s="57" t="str">
        <f t="shared" si="62"/>
        <v>NA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307</v>
      </c>
      <c r="C277" s="51" t="s">
        <v>308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58"/>
        <v>0</v>
      </c>
      <c r="J277" s="56">
        <f t="shared" si="59"/>
        <v>0</v>
      </c>
      <c r="K277" s="57" t="str">
        <f t="shared" si="60"/>
        <v>NA</v>
      </c>
      <c r="L277" s="57" t="str">
        <f t="shared" si="61"/>
        <v>NA</v>
      </c>
      <c r="M277" s="57" t="str">
        <f t="shared" si="62"/>
        <v>NA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309</v>
      </c>
      <c r="C278" s="51" t="s">
        <v>310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58"/>
        <v>0</v>
      </c>
      <c r="J278" s="56">
        <f t="shared" si="59"/>
        <v>0</v>
      </c>
      <c r="K278" s="57" t="str">
        <f t="shared" si="60"/>
        <v>NA</v>
      </c>
      <c r="L278" s="57" t="str">
        <f t="shared" si="61"/>
        <v>NA</v>
      </c>
      <c r="M278" s="57" t="str">
        <f t="shared" si="62"/>
        <v>NA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311</v>
      </c>
      <c r="C279" s="51" t="s">
        <v>312</v>
      </c>
      <c r="D279" s="56">
        <v>8000</v>
      </c>
      <c r="E279" s="56">
        <v>8000</v>
      </c>
      <c r="F279" s="56">
        <v>0</v>
      </c>
      <c r="G279" s="56">
        <v>2276.34</v>
      </c>
      <c r="H279" s="56">
        <v>0</v>
      </c>
      <c r="I279" s="56">
        <f t="shared" si="58"/>
        <v>2276.34</v>
      </c>
      <c r="J279" s="56">
        <f t="shared" si="59"/>
        <v>5723.66</v>
      </c>
      <c r="K279" s="57">
        <f t="shared" si="60"/>
        <v>0.71545749999999997</v>
      </c>
      <c r="L279" s="57">
        <f t="shared" si="61"/>
        <v>-1</v>
      </c>
      <c r="M279" s="57">
        <f t="shared" si="62"/>
        <v>-0.31709799999999988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313</v>
      </c>
      <c r="C280" s="51" t="s">
        <v>314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58"/>
        <v>0</v>
      </c>
      <c r="J280" s="56">
        <f t="shared" si="59"/>
        <v>0</v>
      </c>
      <c r="K280" s="57" t="str">
        <f t="shared" si="60"/>
        <v>NA</v>
      </c>
      <c r="L280" s="57" t="str">
        <f t="shared" si="61"/>
        <v>NA</v>
      </c>
      <c r="M280" s="57" t="str">
        <f t="shared" si="62"/>
        <v>NA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315</v>
      </c>
      <c r="C281" s="51" t="s">
        <v>316</v>
      </c>
      <c r="D281" s="56">
        <v>8000</v>
      </c>
      <c r="E281" s="56">
        <v>8000</v>
      </c>
      <c r="F281" s="56">
        <v>0</v>
      </c>
      <c r="G281" s="56">
        <v>6121.67</v>
      </c>
      <c r="H281" s="56">
        <v>0</v>
      </c>
      <c r="I281" s="56">
        <f t="shared" si="58"/>
        <v>6121.67</v>
      </c>
      <c r="J281" s="56">
        <f t="shared" si="59"/>
        <v>1878.33</v>
      </c>
      <c r="K281" s="57">
        <f t="shared" si="60"/>
        <v>0.23479124999999998</v>
      </c>
      <c r="L281" s="57">
        <f t="shared" si="61"/>
        <v>-1</v>
      </c>
      <c r="M281" s="57">
        <f t="shared" si="62"/>
        <v>0.83650100000000016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317</v>
      </c>
      <c r="C282" s="51" t="s">
        <v>318</v>
      </c>
      <c r="D282" s="56">
        <v>8000</v>
      </c>
      <c r="E282" s="56">
        <v>8854.3700000000008</v>
      </c>
      <c r="F282" s="56">
        <v>0</v>
      </c>
      <c r="G282" s="56">
        <v>854.37</v>
      </c>
      <c r="H282" s="56">
        <v>0</v>
      </c>
      <c r="I282" s="56">
        <f t="shared" si="58"/>
        <v>854.37</v>
      </c>
      <c r="J282" s="56">
        <f t="shared" si="59"/>
        <v>8000.0000000000009</v>
      </c>
      <c r="K282" s="57">
        <f t="shared" si="60"/>
        <v>0.90350866295399901</v>
      </c>
      <c r="L282" s="57">
        <f t="shared" si="61"/>
        <v>-1</v>
      </c>
      <c r="M282" s="57">
        <f t="shared" si="62"/>
        <v>-0.7684207910895976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319</v>
      </c>
      <c r="C283" s="51" t="s">
        <v>320</v>
      </c>
      <c r="D283" s="56">
        <v>8000</v>
      </c>
      <c r="E283" s="56">
        <v>8000</v>
      </c>
      <c r="F283" s="56">
        <v>0</v>
      </c>
      <c r="G283" s="56">
        <v>5252.38</v>
      </c>
      <c r="H283" s="56">
        <v>0</v>
      </c>
      <c r="I283" s="56">
        <f t="shared" si="58"/>
        <v>5252.38</v>
      </c>
      <c r="J283" s="56">
        <f t="shared" si="59"/>
        <v>2747.62</v>
      </c>
      <c r="K283" s="57">
        <f t="shared" si="60"/>
        <v>0.34345249999999999</v>
      </c>
      <c r="L283" s="57">
        <f t="shared" si="61"/>
        <v>-1</v>
      </c>
      <c r="M283" s="57">
        <f t="shared" si="62"/>
        <v>0.57571400000000017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321</v>
      </c>
      <c r="C284" s="51" t="s">
        <v>322</v>
      </c>
      <c r="D284" s="56">
        <v>8000</v>
      </c>
      <c r="E284" s="56">
        <v>8000</v>
      </c>
      <c r="F284" s="56">
        <v>0</v>
      </c>
      <c r="G284" s="56">
        <v>0</v>
      </c>
      <c r="H284" s="56">
        <v>0</v>
      </c>
      <c r="I284" s="56">
        <f t="shared" si="58"/>
        <v>0</v>
      </c>
      <c r="J284" s="56">
        <f t="shared" si="59"/>
        <v>8000</v>
      </c>
      <c r="K284" s="57">
        <f t="shared" si="60"/>
        <v>1</v>
      </c>
      <c r="L284" s="57">
        <f t="shared" si="61"/>
        <v>-1</v>
      </c>
      <c r="M284" s="57">
        <f t="shared" si="62"/>
        <v>-1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323</v>
      </c>
      <c r="C285" s="51" t="s">
        <v>324</v>
      </c>
      <c r="D285" s="56">
        <v>8000</v>
      </c>
      <c r="E285" s="56">
        <v>8000</v>
      </c>
      <c r="F285" s="56">
        <v>0</v>
      </c>
      <c r="G285" s="56">
        <v>2134.0100000000002</v>
      </c>
      <c r="H285" s="56">
        <v>0</v>
      </c>
      <c r="I285" s="56">
        <f t="shared" si="58"/>
        <v>2134.0100000000002</v>
      </c>
      <c r="J285" s="56">
        <f t="shared" si="59"/>
        <v>5865.99</v>
      </c>
      <c r="K285" s="57">
        <f t="shared" si="60"/>
        <v>0.73324875</v>
      </c>
      <c r="L285" s="57">
        <f t="shared" si="61"/>
        <v>-1</v>
      </c>
      <c r="M285" s="57">
        <f t="shared" si="62"/>
        <v>-0.35979699999999987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325</v>
      </c>
      <c r="C286" s="51" t="s">
        <v>326</v>
      </c>
      <c r="D286" s="56">
        <v>8000</v>
      </c>
      <c r="E286" s="56">
        <v>8000</v>
      </c>
      <c r="F286" s="56">
        <v>0</v>
      </c>
      <c r="G286" s="56">
        <v>0</v>
      </c>
      <c r="H286" s="56">
        <v>0</v>
      </c>
      <c r="I286" s="56">
        <f t="shared" si="58"/>
        <v>0</v>
      </c>
      <c r="J286" s="56">
        <f t="shared" si="59"/>
        <v>8000</v>
      </c>
      <c r="K286" s="57">
        <f t="shared" si="60"/>
        <v>1</v>
      </c>
      <c r="L286" s="57">
        <f t="shared" si="61"/>
        <v>-1</v>
      </c>
      <c r="M286" s="57">
        <f t="shared" si="62"/>
        <v>-1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327</v>
      </c>
      <c r="C287" s="51" t="s">
        <v>328</v>
      </c>
      <c r="D287" s="56">
        <v>25956</v>
      </c>
      <c r="E287" s="56">
        <v>28756</v>
      </c>
      <c r="F287" s="56">
        <v>0</v>
      </c>
      <c r="G287" s="56">
        <v>4259.3999999999996</v>
      </c>
      <c r="H287" s="56">
        <v>0</v>
      </c>
      <c r="I287" s="56">
        <f t="shared" si="58"/>
        <v>4259.3999999999996</v>
      </c>
      <c r="J287" s="56">
        <f t="shared" si="59"/>
        <v>24496.6</v>
      </c>
      <c r="K287" s="57">
        <f t="shared" si="60"/>
        <v>0.85187786896647655</v>
      </c>
      <c r="L287" s="57">
        <f t="shared" si="61"/>
        <v>-1</v>
      </c>
      <c r="M287" s="57">
        <f t="shared" si="62"/>
        <v>-0.64450688551954383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207</v>
      </c>
      <c r="C288" s="51" t="s">
        <v>208</v>
      </c>
      <c r="D288" s="56">
        <v>369750</v>
      </c>
      <c r="E288" s="56">
        <v>447170.66</v>
      </c>
      <c r="F288" s="56">
        <v>5417.86</v>
      </c>
      <c r="G288" s="56">
        <v>54453.1</v>
      </c>
      <c r="H288" s="56">
        <v>33953.89</v>
      </c>
      <c r="I288" s="56">
        <f t="shared" si="58"/>
        <v>88406.989999999991</v>
      </c>
      <c r="J288" s="56">
        <f t="shared" si="59"/>
        <v>358763.67</v>
      </c>
      <c r="K288" s="57">
        <f t="shared" si="60"/>
        <v>0.80229697985999349</v>
      </c>
      <c r="L288" s="57">
        <f t="shared" si="61"/>
        <v>-0.98788413354310856</v>
      </c>
      <c r="M288" s="57">
        <f t="shared" si="62"/>
        <v>-0.70774594200791252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211</v>
      </c>
      <c r="C289" s="51" t="s">
        <v>212</v>
      </c>
      <c r="D289" s="56">
        <v>26150</v>
      </c>
      <c r="E289" s="56">
        <v>28590</v>
      </c>
      <c r="F289" s="56">
        <v>89.97</v>
      </c>
      <c r="G289" s="56">
        <v>2544.91</v>
      </c>
      <c r="H289" s="56">
        <v>951.94</v>
      </c>
      <c r="I289" s="56">
        <f t="shared" si="58"/>
        <v>3496.85</v>
      </c>
      <c r="J289" s="56">
        <f t="shared" si="59"/>
        <v>25093.15</v>
      </c>
      <c r="K289" s="57">
        <f t="shared" si="60"/>
        <v>0.87768975166142016</v>
      </c>
      <c r="L289" s="57">
        <f t="shared" si="61"/>
        <v>-0.99685309548793277</v>
      </c>
      <c r="M289" s="57">
        <f t="shared" si="62"/>
        <v>-0.78636642182581329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213</v>
      </c>
      <c r="C290" s="51" t="s">
        <v>214</v>
      </c>
      <c r="D290" s="56">
        <v>77000</v>
      </c>
      <c r="E290" s="56">
        <v>77000</v>
      </c>
      <c r="F290" s="56">
        <v>7120</v>
      </c>
      <c r="G290" s="56">
        <v>69675.78</v>
      </c>
      <c r="H290" s="56">
        <v>0</v>
      </c>
      <c r="I290" s="56">
        <f t="shared" si="58"/>
        <v>69675.78</v>
      </c>
      <c r="J290" s="56">
        <f t="shared" si="59"/>
        <v>7324.2200000000012</v>
      </c>
      <c r="K290" s="57">
        <f t="shared" si="60"/>
        <v>9.5119740259740279E-2</v>
      </c>
      <c r="L290" s="57">
        <f t="shared" si="61"/>
        <v>-0.90753246753246752</v>
      </c>
      <c r="M290" s="57">
        <f t="shared" si="62"/>
        <v>1.1717126233766231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215</v>
      </c>
      <c r="C291" s="51" t="s">
        <v>216</v>
      </c>
      <c r="D291" s="56">
        <v>139200</v>
      </c>
      <c r="E291" s="56">
        <v>161254.70000000001</v>
      </c>
      <c r="F291" s="56">
        <v>0</v>
      </c>
      <c r="G291" s="56">
        <v>2861.04</v>
      </c>
      <c r="H291" s="56">
        <v>19037.000000000004</v>
      </c>
      <c r="I291" s="56">
        <f t="shared" si="58"/>
        <v>21898.040000000005</v>
      </c>
      <c r="J291" s="56">
        <f t="shared" si="59"/>
        <v>139356.66</v>
      </c>
      <c r="K291" s="57">
        <f t="shared" si="60"/>
        <v>0.86420215968898884</v>
      </c>
      <c r="L291" s="57">
        <f t="shared" si="61"/>
        <v>-1</v>
      </c>
      <c r="M291" s="57">
        <f t="shared" si="62"/>
        <v>-0.95741832021020157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219</v>
      </c>
      <c r="C292" s="51" t="s">
        <v>220</v>
      </c>
      <c r="D292" s="56">
        <v>188920</v>
      </c>
      <c r="E292" s="56">
        <v>176279.35</v>
      </c>
      <c r="F292" s="56">
        <v>3529.27</v>
      </c>
      <c r="G292" s="56">
        <v>45785.549999999996</v>
      </c>
      <c r="H292" s="56">
        <v>14551.4</v>
      </c>
      <c r="I292" s="56">
        <f t="shared" si="58"/>
        <v>60336.95</v>
      </c>
      <c r="J292" s="56">
        <f t="shared" si="59"/>
        <v>115942.40000000001</v>
      </c>
      <c r="K292" s="57">
        <f t="shared" si="60"/>
        <v>0.65771969320286239</v>
      </c>
      <c r="L292" s="57">
        <f t="shared" si="61"/>
        <v>-0.97997910702529822</v>
      </c>
      <c r="M292" s="57">
        <f t="shared" si="62"/>
        <v>-0.37664099623693881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221</v>
      </c>
      <c r="C293" s="51" t="s">
        <v>222</v>
      </c>
      <c r="D293" s="56">
        <v>15000</v>
      </c>
      <c r="E293" s="56">
        <v>15000</v>
      </c>
      <c r="F293" s="56">
        <v>0</v>
      </c>
      <c r="G293" s="56">
        <v>488.88</v>
      </c>
      <c r="H293" s="56">
        <v>0</v>
      </c>
      <c r="I293" s="56">
        <f t="shared" si="58"/>
        <v>488.88</v>
      </c>
      <c r="J293" s="56">
        <f t="shared" si="59"/>
        <v>14511.12</v>
      </c>
      <c r="K293" s="57">
        <f t="shared" si="60"/>
        <v>0.96740800000000005</v>
      </c>
      <c r="L293" s="57">
        <f t="shared" si="61"/>
        <v>-1</v>
      </c>
      <c r="M293" s="57">
        <f t="shared" si="62"/>
        <v>-0.92177920000000002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227</v>
      </c>
      <c r="C294" s="51" t="s">
        <v>228</v>
      </c>
      <c r="D294" s="56">
        <v>20500</v>
      </c>
      <c r="E294" s="56">
        <v>20500</v>
      </c>
      <c r="F294" s="56">
        <v>0</v>
      </c>
      <c r="G294" s="56">
        <v>0</v>
      </c>
      <c r="H294" s="56">
        <v>0</v>
      </c>
      <c r="I294" s="56">
        <f t="shared" si="58"/>
        <v>0</v>
      </c>
      <c r="J294" s="56">
        <f t="shared" si="59"/>
        <v>20500</v>
      </c>
      <c r="K294" s="57">
        <f t="shared" si="60"/>
        <v>1</v>
      </c>
      <c r="L294" s="57">
        <f t="shared" si="61"/>
        <v>-1</v>
      </c>
      <c r="M294" s="57">
        <f t="shared" si="62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233</v>
      </c>
      <c r="C295" s="51" t="s">
        <v>234</v>
      </c>
      <c r="D295" s="56">
        <v>6750</v>
      </c>
      <c r="E295" s="56">
        <v>6750</v>
      </c>
      <c r="F295" s="56">
        <v>0</v>
      </c>
      <c r="G295" s="56">
        <v>0</v>
      </c>
      <c r="H295" s="56">
        <v>0</v>
      </c>
      <c r="I295" s="56">
        <f t="shared" si="58"/>
        <v>0</v>
      </c>
      <c r="J295" s="56">
        <f t="shared" si="59"/>
        <v>6750</v>
      </c>
      <c r="K295" s="57">
        <f t="shared" si="60"/>
        <v>1</v>
      </c>
      <c r="L295" s="57">
        <f t="shared" si="61"/>
        <v>-1</v>
      </c>
      <c r="M295" s="57">
        <f t="shared" si="62"/>
        <v>-1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235</v>
      </c>
      <c r="C296" s="51" t="s">
        <v>236</v>
      </c>
      <c r="D296" s="56">
        <v>20400</v>
      </c>
      <c r="E296" s="56">
        <v>6796.55</v>
      </c>
      <c r="F296" s="56">
        <v>0</v>
      </c>
      <c r="G296" s="56">
        <v>0</v>
      </c>
      <c r="H296" s="56">
        <v>5196.55</v>
      </c>
      <c r="I296" s="56">
        <f t="shared" si="58"/>
        <v>5196.55</v>
      </c>
      <c r="J296" s="56">
        <f t="shared" si="59"/>
        <v>1600</v>
      </c>
      <c r="K296" s="57">
        <f t="shared" si="60"/>
        <v>0.23541355540678727</v>
      </c>
      <c r="L296" s="57">
        <f t="shared" si="61"/>
        <v>-1</v>
      </c>
      <c r="M296" s="57">
        <f t="shared" si="62"/>
        <v>-1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265</v>
      </c>
      <c r="C297" s="51" t="s">
        <v>266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58"/>
        <v>0</v>
      </c>
      <c r="J297" s="56">
        <f t="shared" si="59"/>
        <v>0</v>
      </c>
      <c r="K297" s="57" t="str">
        <f t="shared" si="60"/>
        <v>NA</v>
      </c>
      <c r="L297" s="57" t="str">
        <f t="shared" si="61"/>
        <v>NA</v>
      </c>
      <c r="M297" s="57" t="str">
        <f t="shared" si="62"/>
        <v>NA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237</v>
      </c>
      <c r="C298" s="51" t="s">
        <v>238</v>
      </c>
      <c r="D298" s="56">
        <v>301557.09999999998</v>
      </c>
      <c r="E298" s="56">
        <v>313057.09999999998</v>
      </c>
      <c r="F298" s="56">
        <v>1552</v>
      </c>
      <c r="G298" s="56">
        <v>233770.85</v>
      </c>
      <c r="H298" s="56">
        <v>350.34</v>
      </c>
      <c r="I298" s="56">
        <f t="shared" si="58"/>
        <v>234121.19</v>
      </c>
      <c r="J298" s="56">
        <f t="shared" si="59"/>
        <v>78935.909999999974</v>
      </c>
      <c r="K298" s="57">
        <f t="shared" si="60"/>
        <v>0.25214540733942781</v>
      </c>
      <c r="L298" s="57">
        <f t="shared" si="61"/>
        <v>-0.99504243794502667</v>
      </c>
      <c r="M298" s="57">
        <f t="shared" si="62"/>
        <v>0.79216519925598272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329</v>
      </c>
      <c r="C299" s="51" t="s">
        <v>330</v>
      </c>
      <c r="D299" s="56">
        <v>20000</v>
      </c>
      <c r="E299" s="56">
        <v>20000</v>
      </c>
      <c r="F299" s="56">
        <v>0</v>
      </c>
      <c r="G299" s="56">
        <v>0</v>
      </c>
      <c r="H299" s="56">
        <v>0</v>
      </c>
      <c r="I299" s="56">
        <f t="shared" si="58"/>
        <v>0</v>
      </c>
      <c r="J299" s="56">
        <f t="shared" si="59"/>
        <v>20000</v>
      </c>
      <c r="K299" s="57">
        <f t="shared" si="60"/>
        <v>1</v>
      </c>
      <c r="L299" s="57">
        <f t="shared" si="61"/>
        <v>-1</v>
      </c>
      <c r="M299" s="57">
        <f t="shared" si="62"/>
        <v>-1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239</v>
      </c>
      <c r="C300" s="51" t="s">
        <v>240</v>
      </c>
      <c r="D300" s="56">
        <v>626200.15</v>
      </c>
      <c r="E300" s="56">
        <v>14140089.530000001</v>
      </c>
      <c r="F300" s="56">
        <v>0</v>
      </c>
      <c r="G300" s="56">
        <v>0</v>
      </c>
      <c r="H300" s="56">
        <v>0</v>
      </c>
      <c r="I300" s="56">
        <f t="shared" si="58"/>
        <v>0</v>
      </c>
      <c r="J300" s="56">
        <f t="shared" si="59"/>
        <v>14140089.530000001</v>
      </c>
      <c r="K300" s="57">
        <f t="shared" si="60"/>
        <v>1</v>
      </c>
      <c r="L300" s="57">
        <f t="shared" si="61"/>
        <v>-1</v>
      </c>
      <c r="M300" s="57">
        <f t="shared" si="62"/>
        <v>-1</v>
      </c>
      <c r="R300" s="53"/>
      <c r="S300" s="53"/>
      <c r="T300" s="53"/>
      <c r="U300" s="53"/>
      <c r="V300" s="53"/>
    </row>
    <row r="301" spans="1:22" s="51" customFormat="1" ht="14.1" customHeight="1" x14ac:dyDescent="0.2">
      <c r="A301" s="63" t="s">
        <v>331</v>
      </c>
      <c r="B301" s="71"/>
      <c r="C301" s="63"/>
      <c r="D301" s="64">
        <v>63618909.000000007</v>
      </c>
      <c r="E301" s="64">
        <v>78319242.700000018</v>
      </c>
      <c r="F301" s="64">
        <v>2702198.0599999996</v>
      </c>
      <c r="G301" s="64">
        <v>33350666.77</v>
      </c>
      <c r="H301" s="64">
        <v>2907853.58</v>
      </c>
      <c r="I301" s="64">
        <f t="shared" si="58"/>
        <v>36258520.350000001</v>
      </c>
      <c r="J301" s="64">
        <f t="shared" si="59"/>
        <v>42060722.350000016</v>
      </c>
      <c r="K301" s="65">
        <f t="shared" si="60"/>
        <v>0.53704199504472494</v>
      </c>
      <c r="L301" s="65">
        <f t="shared" si="61"/>
        <v>-0.96549764825547779</v>
      </c>
      <c r="M301" s="65">
        <f t="shared" si="62"/>
        <v>2.199149900615659E-2</v>
      </c>
      <c r="R301" s="53"/>
      <c r="S301" s="53"/>
      <c r="T301" s="53"/>
      <c r="U301" s="53"/>
      <c r="V301" s="53"/>
    </row>
    <row r="302" spans="1:22" s="51" customFormat="1" x14ac:dyDescent="0.2">
      <c r="A302" s="51" t="s">
        <v>332</v>
      </c>
      <c r="B302" s="66" t="s">
        <v>108</v>
      </c>
      <c r="C302" s="51" t="s">
        <v>109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58"/>
        <v>0</v>
      </c>
      <c r="J302" s="56">
        <f t="shared" si="59"/>
        <v>0</v>
      </c>
      <c r="K302" s="57" t="str">
        <f t="shared" si="60"/>
        <v>NA</v>
      </c>
      <c r="L302" s="57" t="str">
        <f t="shared" si="61"/>
        <v>NA</v>
      </c>
      <c r="M302" s="57" t="str">
        <f t="shared" si="62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110</v>
      </c>
      <c r="C303" s="51" t="s">
        <v>111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58"/>
        <v>0</v>
      </c>
      <c r="J303" s="56">
        <f t="shared" si="59"/>
        <v>0</v>
      </c>
      <c r="K303" s="57" t="str">
        <f t="shared" si="60"/>
        <v>NA</v>
      </c>
      <c r="L303" s="57" t="str">
        <f t="shared" si="61"/>
        <v>NA</v>
      </c>
      <c r="M303" s="57" t="str">
        <f t="shared" si="62"/>
        <v>NA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117</v>
      </c>
      <c r="C304" s="51" t="s">
        <v>118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58"/>
        <v>0</v>
      </c>
      <c r="J304" s="56">
        <f t="shared" si="59"/>
        <v>0</v>
      </c>
      <c r="K304" s="57" t="str">
        <f t="shared" si="60"/>
        <v>NA</v>
      </c>
      <c r="L304" s="57" t="str">
        <f t="shared" si="61"/>
        <v>NA</v>
      </c>
      <c r="M304" s="57" t="str">
        <f t="shared" si="62"/>
        <v>NA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121</v>
      </c>
      <c r="C305" s="51" t="s">
        <v>122</v>
      </c>
      <c r="D305" s="56">
        <v>16967556.279999964</v>
      </c>
      <c r="E305" s="56">
        <v>16967556.279999964</v>
      </c>
      <c r="F305" s="56">
        <v>1495567.6699999995</v>
      </c>
      <c r="G305" s="56">
        <v>8792063.8799999971</v>
      </c>
      <c r="H305" s="56">
        <v>0</v>
      </c>
      <c r="I305" s="56">
        <f t="shared" si="58"/>
        <v>8792063.8799999971</v>
      </c>
      <c r="J305" s="56">
        <f t="shared" si="59"/>
        <v>8175492.3999999668</v>
      </c>
      <c r="K305" s="57">
        <f t="shared" si="60"/>
        <v>0.48183086975445022</v>
      </c>
      <c r="L305" s="57">
        <f t="shared" si="61"/>
        <v>-0.91185721471495229</v>
      </c>
      <c r="M305" s="57">
        <f t="shared" si="62"/>
        <v>0.24360591258931932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333</v>
      </c>
      <c r="C306" s="51" t="s">
        <v>334</v>
      </c>
      <c r="D306" s="56">
        <v>26251436.429999996</v>
      </c>
      <c r="E306" s="56">
        <v>26251436.429999996</v>
      </c>
      <c r="F306" s="56">
        <v>2286581.7700000009</v>
      </c>
      <c r="G306" s="56">
        <v>9710796.8599999994</v>
      </c>
      <c r="H306" s="56">
        <v>0</v>
      </c>
      <c r="I306" s="56">
        <f t="shared" si="58"/>
        <v>9710796.8599999994</v>
      </c>
      <c r="J306" s="56">
        <f t="shared" si="59"/>
        <v>16540639.569999997</v>
      </c>
      <c r="K306" s="57">
        <f t="shared" si="60"/>
        <v>0.63008512368860115</v>
      </c>
      <c r="L306" s="57">
        <f t="shared" si="61"/>
        <v>-0.91289688942937586</v>
      </c>
      <c r="M306" s="57">
        <f t="shared" si="62"/>
        <v>-0.11220429685264273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125</v>
      </c>
      <c r="C307" s="51" t="s">
        <v>126</v>
      </c>
      <c r="D307" s="56">
        <v>5830731.3999999864</v>
      </c>
      <c r="E307" s="56">
        <v>5822841.3299999861</v>
      </c>
      <c r="F307" s="56">
        <v>1419030.0800000005</v>
      </c>
      <c r="G307" s="56">
        <v>6949999.3099999968</v>
      </c>
      <c r="H307" s="56">
        <v>0</v>
      </c>
      <c r="I307" s="56">
        <f t="shared" si="58"/>
        <v>6949999.3099999968</v>
      </c>
      <c r="J307" s="56">
        <f t="shared" si="59"/>
        <v>-1127157.9800000107</v>
      </c>
      <c r="K307" s="57">
        <f t="shared" si="60"/>
        <v>-0.19357525237597595</v>
      </c>
      <c r="L307" s="57">
        <f t="shared" si="61"/>
        <v>-0.75629937352251286</v>
      </c>
      <c r="M307" s="57">
        <f t="shared" si="62"/>
        <v>1.8645806057023426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335</v>
      </c>
      <c r="C308" s="51" t="s">
        <v>336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58"/>
        <v>0</v>
      </c>
      <c r="J308" s="56">
        <f t="shared" si="59"/>
        <v>0</v>
      </c>
      <c r="K308" s="57" t="str">
        <f t="shared" si="60"/>
        <v>NA</v>
      </c>
      <c r="L308" s="57" t="str">
        <f t="shared" si="61"/>
        <v>NA</v>
      </c>
      <c r="M308" s="57" t="str">
        <f t="shared" si="62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337</v>
      </c>
      <c r="C309" s="51" t="s">
        <v>338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58"/>
        <v>0</v>
      </c>
      <c r="J309" s="56">
        <f t="shared" si="59"/>
        <v>0</v>
      </c>
      <c r="K309" s="57" t="str">
        <f t="shared" si="60"/>
        <v>NA</v>
      </c>
      <c r="L309" s="57" t="str">
        <f t="shared" si="61"/>
        <v>NA</v>
      </c>
      <c r="M309" s="57" t="str">
        <f t="shared" si="62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139</v>
      </c>
      <c r="C310" s="51" t="s">
        <v>140</v>
      </c>
      <c r="D310" s="56">
        <v>101436</v>
      </c>
      <c r="E310" s="56">
        <v>101436</v>
      </c>
      <c r="F310" s="56">
        <v>10473.42</v>
      </c>
      <c r="G310" s="56">
        <v>54367.1</v>
      </c>
      <c r="H310" s="56">
        <v>0</v>
      </c>
      <c r="I310" s="56">
        <f t="shared" si="58"/>
        <v>54367.1</v>
      </c>
      <c r="J310" s="56">
        <f t="shared" si="59"/>
        <v>47068.9</v>
      </c>
      <c r="K310" s="57">
        <f t="shared" si="60"/>
        <v>0.46402559249181752</v>
      </c>
      <c r="L310" s="57">
        <f t="shared" si="61"/>
        <v>-0.89674849165976578</v>
      </c>
      <c r="M310" s="57">
        <f t="shared" si="62"/>
        <v>0.28633857801963797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143</v>
      </c>
      <c r="C311" s="51" t="s">
        <v>144</v>
      </c>
      <c r="D311" s="56">
        <v>3305133</v>
      </c>
      <c r="E311" s="56">
        <v>3305133</v>
      </c>
      <c r="F311" s="56">
        <v>0</v>
      </c>
      <c r="G311" s="56">
        <v>0</v>
      </c>
      <c r="H311" s="56">
        <v>0</v>
      </c>
      <c r="I311" s="56">
        <f t="shared" si="58"/>
        <v>0</v>
      </c>
      <c r="J311" s="56">
        <f t="shared" si="59"/>
        <v>3305133</v>
      </c>
      <c r="K311" s="57">
        <f t="shared" si="60"/>
        <v>1</v>
      </c>
      <c r="L311" s="57">
        <f t="shared" si="61"/>
        <v>-1</v>
      </c>
      <c r="M311" s="57">
        <f t="shared" si="62"/>
        <v>-1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149</v>
      </c>
      <c r="C312" s="51" t="s">
        <v>150</v>
      </c>
      <c r="D312" s="56">
        <v>7235500</v>
      </c>
      <c r="E312" s="56">
        <v>7232863.1900000004</v>
      </c>
      <c r="F312" s="56">
        <v>851348.04999999993</v>
      </c>
      <c r="G312" s="56">
        <v>3729238.7499999995</v>
      </c>
      <c r="H312" s="56">
        <v>0</v>
      </c>
      <c r="I312" s="56">
        <f t="shared" si="58"/>
        <v>3729238.7499999995</v>
      </c>
      <c r="J312" s="56">
        <f t="shared" si="59"/>
        <v>3503624.4400000009</v>
      </c>
      <c r="K312" s="57">
        <f t="shared" si="60"/>
        <v>0.48440352706298051</v>
      </c>
      <c r="L312" s="57">
        <f t="shared" si="61"/>
        <v>-0.8822944624229786</v>
      </c>
      <c r="M312" s="57">
        <f t="shared" si="62"/>
        <v>0.2374315350488467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151</v>
      </c>
      <c r="C313" s="51" t="s">
        <v>152</v>
      </c>
      <c r="D313" s="56">
        <v>0</v>
      </c>
      <c r="E313" s="56">
        <v>0</v>
      </c>
      <c r="F313" s="56">
        <v>72962.91</v>
      </c>
      <c r="G313" s="56">
        <v>345580.99000000011</v>
      </c>
      <c r="H313" s="56">
        <v>0</v>
      </c>
      <c r="I313" s="56">
        <f t="shared" si="58"/>
        <v>345580.99000000011</v>
      </c>
      <c r="J313" s="56">
        <f t="shared" si="59"/>
        <v>-345580.99000000011</v>
      </c>
      <c r="K313" s="57" t="str">
        <f t="shared" si="60"/>
        <v>NA</v>
      </c>
      <c r="L313" s="57" t="str">
        <f t="shared" si="61"/>
        <v>NA</v>
      </c>
      <c r="M313" s="57" t="str">
        <f t="shared" si="62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153</v>
      </c>
      <c r="C314" s="51" t="s">
        <v>154</v>
      </c>
      <c r="D314" s="56">
        <v>10232622.640000014</v>
      </c>
      <c r="E314" s="56">
        <v>10230983.080000015</v>
      </c>
      <c r="F314" s="56">
        <v>1058138.96</v>
      </c>
      <c r="G314" s="56">
        <v>4667763.51</v>
      </c>
      <c r="H314" s="56">
        <v>0</v>
      </c>
      <c r="I314" s="56">
        <f t="shared" si="58"/>
        <v>4667763.51</v>
      </c>
      <c r="J314" s="56">
        <f t="shared" si="59"/>
        <v>5563219.5700000152</v>
      </c>
      <c r="K314" s="57">
        <f t="shared" si="60"/>
        <v>0.5437619754132178</v>
      </c>
      <c r="L314" s="57">
        <f t="shared" si="61"/>
        <v>-0.89657504545496747</v>
      </c>
      <c r="M314" s="57">
        <f t="shared" si="62"/>
        <v>9.4971259008277381E-2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155</v>
      </c>
      <c r="C315" s="51" t="s">
        <v>156</v>
      </c>
      <c r="D315" s="56">
        <v>0</v>
      </c>
      <c r="E315" s="56">
        <v>0</v>
      </c>
      <c r="F315" s="56">
        <v>889.8</v>
      </c>
      <c r="G315" s="56">
        <v>3559.2</v>
      </c>
      <c r="H315" s="56">
        <v>0</v>
      </c>
      <c r="I315" s="56">
        <f t="shared" si="58"/>
        <v>3559.2</v>
      </c>
      <c r="J315" s="56">
        <f t="shared" si="59"/>
        <v>-3559.2</v>
      </c>
      <c r="K315" s="57" t="str">
        <f t="shared" si="60"/>
        <v>NA</v>
      </c>
      <c r="L315" s="57" t="str">
        <f t="shared" si="61"/>
        <v>NA</v>
      </c>
      <c r="M315" s="57" t="str">
        <f t="shared" si="62"/>
        <v>NA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157</v>
      </c>
      <c r="C316" s="51" t="s">
        <v>158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58"/>
        <v>0</v>
      </c>
      <c r="J316" s="56">
        <f t="shared" si="59"/>
        <v>0</v>
      </c>
      <c r="K316" s="57" t="str">
        <f t="shared" si="60"/>
        <v>NA</v>
      </c>
      <c r="L316" s="57" t="str">
        <f t="shared" si="61"/>
        <v>NA</v>
      </c>
      <c r="M316" s="57" t="str">
        <f t="shared" si="62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167</v>
      </c>
      <c r="C317" s="51" t="s">
        <v>168</v>
      </c>
      <c r="D317" s="56">
        <v>0</v>
      </c>
      <c r="E317" s="56">
        <v>0</v>
      </c>
      <c r="F317" s="56">
        <v>36734.839999999997</v>
      </c>
      <c r="G317" s="56">
        <v>133745.91999999998</v>
      </c>
      <c r="H317" s="56">
        <v>0</v>
      </c>
      <c r="I317" s="56">
        <f t="shared" si="58"/>
        <v>133745.91999999998</v>
      </c>
      <c r="J317" s="56">
        <f t="shared" si="59"/>
        <v>-133745.91999999998</v>
      </c>
      <c r="K317" s="57" t="str">
        <f t="shared" si="60"/>
        <v>NA</v>
      </c>
      <c r="L317" s="57" t="str">
        <f t="shared" si="61"/>
        <v>NA</v>
      </c>
      <c r="M317" s="57" t="str">
        <f t="shared" si="62"/>
        <v>NA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169</v>
      </c>
      <c r="C318" s="51" t="s">
        <v>170</v>
      </c>
      <c r="D318" s="56">
        <v>1305201.4900000007</v>
      </c>
      <c r="E318" s="56">
        <v>1304992.4000000006</v>
      </c>
      <c r="F318" s="56">
        <v>81979.430000000008</v>
      </c>
      <c r="G318" s="56">
        <v>379780.35999999993</v>
      </c>
      <c r="H318" s="56">
        <v>0</v>
      </c>
      <c r="I318" s="56">
        <f t="shared" si="58"/>
        <v>379780.35999999993</v>
      </c>
      <c r="J318" s="56">
        <f t="shared" si="59"/>
        <v>925212.04000000074</v>
      </c>
      <c r="K318" s="57">
        <f t="shared" si="60"/>
        <v>0.70897887221412192</v>
      </c>
      <c r="L318" s="57">
        <f t="shared" si="61"/>
        <v>-0.93718014756254531</v>
      </c>
      <c r="M318" s="57">
        <f t="shared" si="62"/>
        <v>-0.30154929331389257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207</v>
      </c>
      <c r="C319" s="51" t="s">
        <v>208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f t="shared" si="58"/>
        <v>0</v>
      </c>
      <c r="J319" s="56">
        <f t="shared" si="59"/>
        <v>0</v>
      </c>
      <c r="K319" s="57" t="str">
        <f t="shared" si="60"/>
        <v>NA</v>
      </c>
      <c r="L319" s="57" t="str">
        <f t="shared" si="61"/>
        <v>NA</v>
      </c>
      <c r="M319" s="57" t="str">
        <f t="shared" si="62"/>
        <v>NA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211</v>
      </c>
      <c r="C320" s="51" t="s">
        <v>212</v>
      </c>
      <c r="D320" s="56">
        <v>0</v>
      </c>
      <c r="E320" s="56">
        <v>4500</v>
      </c>
      <c r="F320" s="56">
        <v>99.76</v>
      </c>
      <c r="G320" s="56">
        <v>1188.31</v>
      </c>
      <c r="H320" s="56">
        <v>0</v>
      </c>
      <c r="I320" s="56">
        <f t="shared" si="58"/>
        <v>1188.31</v>
      </c>
      <c r="J320" s="56">
        <f t="shared" si="59"/>
        <v>3311.69</v>
      </c>
      <c r="K320" s="57">
        <f t="shared" si="60"/>
        <v>0.73593111111111109</v>
      </c>
      <c r="L320" s="57">
        <f t="shared" si="61"/>
        <v>-0.9778311111111111</v>
      </c>
      <c r="M320" s="57">
        <f t="shared" si="62"/>
        <v>-0.36623466666666671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215</v>
      </c>
      <c r="C321" s="51" t="s">
        <v>216</v>
      </c>
      <c r="D321" s="56">
        <v>45000</v>
      </c>
      <c r="E321" s="56">
        <v>40500</v>
      </c>
      <c r="F321" s="56">
        <v>584.35</v>
      </c>
      <c r="G321" s="56">
        <v>1123.21</v>
      </c>
      <c r="H321" s="56">
        <v>950.88</v>
      </c>
      <c r="I321" s="56">
        <f t="shared" si="58"/>
        <v>2074.09</v>
      </c>
      <c r="J321" s="56">
        <f t="shared" si="59"/>
        <v>38425.910000000003</v>
      </c>
      <c r="K321" s="57">
        <f t="shared" si="60"/>
        <v>0.94878790123456802</v>
      </c>
      <c r="L321" s="57">
        <f t="shared" si="61"/>
        <v>-0.98557160493827167</v>
      </c>
      <c r="M321" s="57">
        <f t="shared" si="62"/>
        <v>-0.9334394074074075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219</v>
      </c>
      <c r="C322" s="51" t="s">
        <v>220</v>
      </c>
      <c r="D322" s="56">
        <v>20000</v>
      </c>
      <c r="E322" s="56">
        <v>18000</v>
      </c>
      <c r="F322" s="56">
        <v>0</v>
      </c>
      <c r="G322" s="56">
        <v>3395.01</v>
      </c>
      <c r="H322" s="56">
        <v>0</v>
      </c>
      <c r="I322" s="56">
        <f t="shared" si="58"/>
        <v>3395.01</v>
      </c>
      <c r="J322" s="56">
        <f t="shared" si="59"/>
        <v>14604.99</v>
      </c>
      <c r="K322" s="57">
        <f t="shared" si="60"/>
        <v>0.81138833333333327</v>
      </c>
      <c r="L322" s="57">
        <f t="shared" si="61"/>
        <v>-1</v>
      </c>
      <c r="M322" s="57">
        <f t="shared" si="62"/>
        <v>-0.54733199999999993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239</v>
      </c>
      <c r="C323" s="51" t="s">
        <v>240</v>
      </c>
      <c r="D323" s="56">
        <v>538678.74</v>
      </c>
      <c r="E323" s="56">
        <v>538678.74</v>
      </c>
      <c r="F323" s="56">
        <v>0</v>
      </c>
      <c r="G323" s="56">
        <v>0</v>
      </c>
      <c r="H323" s="56">
        <v>0</v>
      </c>
      <c r="I323" s="56">
        <f t="shared" ref="I323:I335" si="63">SUM(G323:H323)</f>
        <v>0</v>
      </c>
      <c r="J323" s="56">
        <f t="shared" ref="J323:J335" si="64">E323-I323</f>
        <v>538678.74</v>
      </c>
      <c r="K323" s="57">
        <f t="shared" ref="K323:K335" si="65">IF(E323=0,"NA",J323/E323)</f>
        <v>1</v>
      </c>
      <c r="L323" s="57">
        <f t="shared" ref="L323:L335" si="66">IF(E323=0,"NA",(  ( F323 - (E323/$L$6)) / (E323/$L$6)))</f>
        <v>-1</v>
      </c>
      <c r="M323" s="57">
        <f t="shared" ref="M323:M335" si="67">IF(E323=0,"NA",(  ( G323 - ($M$6*(E323/12))) / ($M$6*(E323/12))))</f>
        <v>-1</v>
      </c>
      <c r="R323" s="53"/>
      <c r="S323" s="53"/>
      <c r="T323" s="53"/>
      <c r="U323" s="53"/>
      <c r="V323" s="53"/>
    </row>
    <row r="324" spans="1:22" s="51" customFormat="1" ht="14.1" customHeight="1" x14ac:dyDescent="0.2">
      <c r="A324" s="63" t="s">
        <v>339</v>
      </c>
      <c r="B324" s="71"/>
      <c r="C324" s="63"/>
      <c r="D324" s="64">
        <v>71833295.979999945</v>
      </c>
      <c r="E324" s="64">
        <v>71818920.449999958</v>
      </c>
      <c r="F324" s="64">
        <v>7314391.04</v>
      </c>
      <c r="G324" s="64">
        <v>34772602.409999996</v>
      </c>
      <c r="H324" s="64">
        <v>950.88</v>
      </c>
      <c r="I324" s="64">
        <f t="shared" si="63"/>
        <v>34773553.289999999</v>
      </c>
      <c r="J324" s="64">
        <f t="shared" si="64"/>
        <v>37045367.159999959</v>
      </c>
      <c r="K324" s="65">
        <f t="shared" si="65"/>
        <v>0.51581626301095396</v>
      </c>
      <c r="L324" s="65">
        <f t="shared" si="66"/>
        <v>-0.898155096259178</v>
      </c>
      <c r="M324" s="65">
        <f t="shared" si="67"/>
        <v>0.16200919285747956</v>
      </c>
      <c r="R324" s="53"/>
      <c r="S324" s="53"/>
      <c r="T324" s="53"/>
      <c r="U324" s="53"/>
      <c r="V324" s="53"/>
    </row>
    <row r="325" spans="1:22" s="51" customFormat="1" x14ac:dyDescent="0.2">
      <c r="A325" s="51" t="s">
        <v>340</v>
      </c>
      <c r="B325" s="66" t="s">
        <v>108</v>
      </c>
      <c r="C325" s="51" t="s">
        <v>109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63"/>
        <v>0</v>
      </c>
      <c r="J325" s="56">
        <f t="shared" si="64"/>
        <v>0</v>
      </c>
      <c r="K325" s="57" t="str">
        <f t="shared" si="65"/>
        <v>NA</v>
      </c>
      <c r="L325" s="57" t="str">
        <f t="shared" si="66"/>
        <v>NA</v>
      </c>
      <c r="M325" s="57" t="str">
        <f t="shared" si="67"/>
        <v>NA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125</v>
      </c>
      <c r="C326" s="51" t="s">
        <v>126</v>
      </c>
      <c r="D326" s="56">
        <v>280863</v>
      </c>
      <c r="E326" s="56">
        <v>280863</v>
      </c>
      <c r="F326" s="56">
        <v>28563.919999999998</v>
      </c>
      <c r="G326" s="56">
        <v>151329.46</v>
      </c>
      <c r="H326" s="56">
        <v>0</v>
      </c>
      <c r="I326" s="56">
        <f t="shared" si="63"/>
        <v>151329.46</v>
      </c>
      <c r="J326" s="56">
        <f t="shared" si="64"/>
        <v>129533.54000000001</v>
      </c>
      <c r="K326" s="57">
        <f t="shared" si="65"/>
        <v>0.4611983066477251</v>
      </c>
      <c r="L326" s="57">
        <f t="shared" si="66"/>
        <v>-0.89829945560647007</v>
      </c>
      <c r="M326" s="57">
        <f t="shared" si="67"/>
        <v>0.29312406404545982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335</v>
      </c>
      <c r="C327" s="51" t="s">
        <v>336</v>
      </c>
      <c r="D327" s="56">
        <v>4278229.63</v>
      </c>
      <c r="E327" s="56">
        <v>4278229.63</v>
      </c>
      <c r="F327" s="56">
        <v>306228.81</v>
      </c>
      <c r="G327" s="56">
        <v>1532886.28</v>
      </c>
      <c r="H327" s="56">
        <v>0</v>
      </c>
      <c r="I327" s="56">
        <f t="shared" si="63"/>
        <v>1532886.28</v>
      </c>
      <c r="J327" s="56">
        <f t="shared" si="64"/>
        <v>2745343.3499999996</v>
      </c>
      <c r="K327" s="57">
        <f t="shared" si="65"/>
        <v>0.64170079388655898</v>
      </c>
      <c r="L327" s="57">
        <f t="shared" si="66"/>
        <v>-0.92842160508340921</v>
      </c>
      <c r="M327" s="57">
        <f t="shared" si="67"/>
        <v>-0.14008190532774173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341</v>
      </c>
      <c r="C328" s="51" t="s">
        <v>342</v>
      </c>
      <c r="D328" s="56">
        <v>0</v>
      </c>
      <c r="E328" s="56">
        <v>0</v>
      </c>
      <c r="F328" s="56">
        <v>28123.59</v>
      </c>
      <c r="G328" s="56">
        <v>155510.63</v>
      </c>
      <c r="H328" s="56">
        <v>0</v>
      </c>
      <c r="I328" s="56">
        <f t="shared" si="63"/>
        <v>155510.63</v>
      </c>
      <c r="J328" s="56">
        <f t="shared" si="64"/>
        <v>-155510.63</v>
      </c>
      <c r="K328" s="57" t="str">
        <f t="shared" si="65"/>
        <v>NA</v>
      </c>
      <c r="L328" s="57" t="str">
        <f t="shared" si="66"/>
        <v>NA</v>
      </c>
      <c r="M328" s="57" t="str">
        <f t="shared" si="67"/>
        <v>NA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139</v>
      </c>
      <c r="C329" s="51" t="s">
        <v>140</v>
      </c>
      <c r="D329" s="56">
        <v>2701696.29</v>
      </c>
      <c r="E329" s="56">
        <v>2701696.29</v>
      </c>
      <c r="F329" s="56">
        <v>253482.02000000002</v>
      </c>
      <c r="G329" s="56">
        <v>1312322.95</v>
      </c>
      <c r="H329" s="56">
        <v>0</v>
      </c>
      <c r="I329" s="56">
        <f t="shared" si="63"/>
        <v>1312322.95</v>
      </c>
      <c r="J329" s="56">
        <f t="shared" si="64"/>
        <v>1389373.34</v>
      </c>
      <c r="K329" s="57">
        <f t="shared" si="65"/>
        <v>0.51425963204768665</v>
      </c>
      <c r="L329" s="57">
        <f t="shared" si="66"/>
        <v>-0.90617671537017952</v>
      </c>
      <c r="M329" s="57">
        <f t="shared" si="67"/>
        <v>0.16577688308555202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141</v>
      </c>
      <c r="C330" s="51" t="s">
        <v>142</v>
      </c>
      <c r="D330" s="56">
        <v>1201167.1200000001</v>
      </c>
      <c r="E330" s="56">
        <v>1201167.1200000001</v>
      </c>
      <c r="F330" s="56">
        <v>116762.28000000001</v>
      </c>
      <c r="G330" s="56">
        <v>616977.45000000007</v>
      </c>
      <c r="H330" s="56">
        <v>0</v>
      </c>
      <c r="I330" s="56">
        <f t="shared" si="63"/>
        <v>616977.45000000007</v>
      </c>
      <c r="J330" s="56">
        <f t="shared" si="64"/>
        <v>584189.67000000004</v>
      </c>
      <c r="K330" s="57">
        <f t="shared" si="65"/>
        <v>0.48635169933722461</v>
      </c>
      <c r="L330" s="57">
        <f t="shared" si="66"/>
        <v>-0.90279264387456759</v>
      </c>
      <c r="M330" s="57">
        <f t="shared" si="67"/>
        <v>0.23275592159066094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143</v>
      </c>
      <c r="C331" s="51" t="s">
        <v>144</v>
      </c>
      <c r="D331" s="56">
        <v>566192</v>
      </c>
      <c r="E331" s="56">
        <v>566192</v>
      </c>
      <c r="F331" s="56">
        <v>0</v>
      </c>
      <c r="G331" s="56">
        <v>0</v>
      </c>
      <c r="H331" s="56">
        <v>0</v>
      </c>
      <c r="I331" s="56">
        <f t="shared" si="63"/>
        <v>0</v>
      </c>
      <c r="J331" s="56">
        <f t="shared" si="64"/>
        <v>566192</v>
      </c>
      <c r="K331" s="57">
        <f t="shared" si="65"/>
        <v>1</v>
      </c>
      <c r="L331" s="57">
        <f t="shared" si="66"/>
        <v>-1</v>
      </c>
      <c r="M331" s="57">
        <f t="shared" si="67"/>
        <v>-1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149</v>
      </c>
      <c r="C332" s="51" t="s">
        <v>150</v>
      </c>
      <c r="D332" s="56">
        <v>1602250</v>
      </c>
      <c r="E332" s="56">
        <v>1602250</v>
      </c>
      <c r="F332" s="56">
        <v>102334.39</v>
      </c>
      <c r="G332" s="56">
        <v>487110.01</v>
      </c>
      <c r="H332" s="56">
        <v>0</v>
      </c>
      <c r="I332" s="56">
        <f t="shared" si="63"/>
        <v>487110.01</v>
      </c>
      <c r="J332" s="56">
        <f t="shared" si="64"/>
        <v>1115139.99</v>
      </c>
      <c r="K332" s="57">
        <f t="shared" si="65"/>
        <v>0.69598376657824934</v>
      </c>
      <c r="L332" s="57">
        <f t="shared" si="66"/>
        <v>-0.93613082228116717</v>
      </c>
      <c r="M332" s="57">
        <f t="shared" si="67"/>
        <v>-0.27036103978779846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151</v>
      </c>
      <c r="C333" s="51" t="s">
        <v>152</v>
      </c>
      <c r="D333" s="56">
        <v>0</v>
      </c>
      <c r="E333" s="56">
        <v>0</v>
      </c>
      <c r="F333" s="56">
        <v>10232.529999999999</v>
      </c>
      <c r="G333" s="56">
        <v>52315.64</v>
      </c>
      <c r="H333" s="56">
        <v>0</v>
      </c>
      <c r="I333" s="56">
        <f t="shared" si="63"/>
        <v>52315.64</v>
      </c>
      <c r="J333" s="56">
        <f t="shared" si="64"/>
        <v>-52315.64</v>
      </c>
      <c r="K333" s="57" t="str">
        <f t="shared" si="65"/>
        <v>NA</v>
      </c>
      <c r="L333" s="57" t="str">
        <f t="shared" si="66"/>
        <v>NA</v>
      </c>
      <c r="M333" s="57" t="str">
        <f t="shared" si="67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153</v>
      </c>
      <c r="C334" s="51" t="s">
        <v>154</v>
      </c>
      <c r="D334" s="56">
        <v>1684581.9999999998</v>
      </c>
      <c r="E334" s="56">
        <v>1684581.9999999998</v>
      </c>
      <c r="F334" s="56">
        <v>142696.07999999996</v>
      </c>
      <c r="G334" s="56">
        <v>679463.82000000007</v>
      </c>
      <c r="H334" s="56">
        <v>0</v>
      </c>
      <c r="I334" s="56">
        <f t="shared" si="63"/>
        <v>679463.82000000007</v>
      </c>
      <c r="J334" s="56">
        <f t="shared" si="64"/>
        <v>1005118.1799999997</v>
      </c>
      <c r="K334" s="57">
        <f t="shared" si="65"/>
        <v>0.59665731914504594</v>
      </c>
      <c r="L334" s="57">
        <f t="shared" si="66"/>
        <v>-0.91529288571289502</v>
      </c>
      <c r="M334" s="57">
        <f t="shared" si="67"/>
        <v>-3.1977565948110263E-2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155</v>
      </c>
      <c r="C335" s="51" t="s">
        <v>156</v>
      </c>
      <c r="D335" s="56">
        <v>0</v>
      </c>
      <c r="E335" s="56">
        <v>0</v>
      </c>
      <c r="F335" s="56">
        <v>3448.84</v>
      </c>
      <c r="G335" s="56">
        <v>17244.2</v>
      </c>
      <c r="H335" s="56">
        <v>0</v>
      </c>
      <c r="I335" s="56">
        <f t="shared" si="63"/>
        <v>17244.2</v>
      </c>
      <c r="J335" s="56">
        <f t="shared" si="64"/>
        <v>-17244.2</v>
      </c>
      <c r="K335" s="57" t="str">
        <f t="shared" si="65"/>
        <v>NA</v>
      </c>
      <c r="L335" s="57" t="str">
        <f t="shared" si="66"/>
        <v>NA</v>
      </c>
      <c r="M335" s="57" t="str">
        <f t="shared" si="67"/>
        <v>NA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297</v>
      </c>
      <c r="C336" s="51" t="s">
        <v>298</v>
      </c>
      <c r="D336" s="56">
        <v>22000</v>
      </c>
      <c r="E336" s="56">
        <v>22000</v>
      </c>
      <c r="F336" s="56">
        <v>0</v>
      </c>
      <c r="G336" s="56">
        <v>0</v>
      </c>
      <c r="H336" s="56">
        <v>0</v>
      </c>
      <c r="I336" s="56">
        <f t="shared" si="58"/>
        <v>0</v>
      </c>
      <c r="J336" s="56">
        <f t="shared" si="59"/>
        <v>22000</v>
      </c>
      <c r="K336" s="57">
        <f t="shared" si="60"/>
        <v>1</v>
      </c>
      <c r="L336" s="57">
        <f t="shared" si="61"/>
        <v>-1</v>
      </c>
      <c r="M336" s="57">
        <f t="shared" si="62"/>
        <v>-1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167</v>
      </c>
      <c r="C337" s="51" t="s">
        <v>168</v>
      </c>
      <c r="D337" s="56">
        <v>0</v>
      </c>
      <c r="E337" s="56">
        <v>0</v>
      </c>
      <c r="F337" s="56">
        <v>2213.5700000000002</v>
      </c>
      <c r="G337" s="56">
        <v>11002.49</v>
      </c>
      <c r="H337" s="56">
        <v>0</v>
      </c>
      <c r="I337" s="56">
        <f t="shared" si="58"/>
        <v>11002.49</v>
      </c>
      <c r="J337" s="56">
        <f t="shared" si="59"/>
        <v>-11002.49</v>
      </c>
      <c r="K337" s="57" t="str">
        <f t="shared" si="60"/>
        <v>NA</v>
      </c>
      <c r="L337" s="57" t="str">
        <f t="shared" si="61"/>
        <v>NA</v>
      </c>
      <c r="M337" s="57" t="str">
        <f t="shared" si="62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169</v>
      </c>
      <c r="C338" s="51" t="s">
        <v>170</v>
      </c>
      <c r="D338" s="56">
        <v>214989.45</v>
      </c>
      <c r="E338" s="56">
        <v>214989.45</v>
      </c>
      <c r="F338" s="56">
        <v>11730.530000000002</v>
      </c>
      <c r="G338" s="56">
        <v>56517.06</v>
      </c>
      <c r="H338" s="56">
        <v>0</v>
      </c>
      <c r="I338" s="56">
        <f t="shared" si="53"/>
        <v>56517.06</v>
      </c>
      <c r="J338" s="56">
        <f t="shared" si="54"/>
        <v>158472.39000000001</v>
      </c>
      <c r="K338" s="57">
        <f t="shared" si="55"/>
        <v>0.7371170538833417</v>
      </c>
      <c r="L338" s="57">
        <f t="shared" si="56"/>
        <v>-0.94543671794127571</v>
      </c>
      <c r="M338" s="57">
        <f t="shared" si="57"/>
        <v>-0.36908092932002023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171</v>
      </c>
      <c r="C339" s="51" t="s">
        <v>172</v>
      </c>
      <c r="D339" s="56">
        <v>3806305.6</v>
      </c>
      <c r="E339" s="56">
        <v>4382880.5999999996</v>
      </c>
      <c r="F339" s="56">
        <v>562564.53</v>
      </c>
      <c r="G339" s="56">
        <v>1295938.1499999999</v>
      </c>
      <c r="H339" s="56">
        <v>1467350.17</v>
      </c>
      <c r="I339" s="56">
        <f t="shared" si="53"/>
        <v>2763288.32</v>
      </c>
      <c r="J339" s="56">
        <f t="shared" si="54"/>
        <v>1619592.2799999998</v>
      </c>
      <c r="K339" s="57">
        <f t="shared" si="55"/>
        <v>0.36952689972891345</v>
      </c>
      <c r="L339" s="57">
        <f t="shared" si="56"/>
        <v>-0.87164502496371898</v>
      </c>
      <c r="M339" s="57">
        <f t="shared" si="57"/>
        <v>-0.29036361154807644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173</v>
      </c>
      <c r="C340" s="51" t="s">
        <v>174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53"/>
        <v>0</v>
      </c>
      <c r="J340" s="56">
        <f t="shared" si="54"/>
        <v>0</v>
      </c>
      <c r="K340" s="57" t="str">
        <f t="shared" si="55"/>
        <v>NA</v>
      </c>
      <c r="L340" s="57" t="str">
        <f t="shared" si="56"/>
        <v>NA</v>
      </c>
      <c r="M340" s="57" t="str">
        <f t="shared" si="57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253</v>
      </c>
      <c r="C341" s="51" t="s">
        <v>254</v>
      </c>
      <c r="D341" s="56">
        <v>180000</v>
      </c>
      <c r="E341" s="56">
        <v>480000</v>
      </c>
      <c r="F341" s="56">
        <v>1250</v>
      </c>
      <c r="G341" s="56">
        <v>228125</v>
      </c>
      <c r="H341" s="56">
        <v>34625</v>
      </c>
      <c r="I341" s="56">
        <f t="shared" si="53"/>
        <v>262750</v>
      </c>
      <c r="J341" s="56">
        <f t="shared" si="54"/>
        <v>217250</v>
      </c>
      <c r="K341" s="57">
        <f t="shared" si="55"/>
        <v>0.45260416666666664</v>
      </c>
      <c r="L341" s="57">
        <f t="shared" si="56"/>
        <v>-0.99739583333333337</v>
      </c>
      <c r="M341" s="57">
        <f t="shared" si="57"/>
        <v>0.140625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257</v>
      </c>
      <c r="C342" s="51" t="s">
        <v>258</v>
      </c>
      <c r="D342" s="56">
        <v>224000</v>
      </c>
      <c r="E342" s="56">
        <v>224000</v>
      </c>
      <c r="F342" s="56">
        <v>0</v>
      </c>
      <c r="G342" s="56">
        <v>0</v>
      </c>
      <c r="H342" s="56">
        <v>0</v>
      </c>
      <c r="I342" s="56">
        <f t="shared" si="53"/>
        <v>0</v>
      </c>
      <c r="J342" s="56">
        <f t="shared" si="54"/>
        <v>224000</v>
      </c>
      <c r="K342" s="57">
        <f t="shared" si="55"/>
        <v>1</v>
      </c>
      <c r="L342" s="57">
        <f t="shared" si="56"/>
        <v>-1</v>
      </c>
      <c r="M342" s="57">
        <f t="shared" si="57"/>
        <v>-1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185</v>
      </c>
      <c r="C343" s="51" t="s">
        <v>186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53"/>
        <v>0</v>
      </c>
      <c r="J343" s="56">
        <f t="shared" si="54"/>
        <v>0</v>
      </c>
      <c r="K343" s="57" t="str">
        <f t="shared" si="55"/>
        <v>NA</v>
      </c>
      <c r="L343" s="57" t="str">
        <f t="shared" si="56"/>
        <v>NA</v>
      </c>
      <c r="M343" s="57" t="str">
        <f t="shared" si="57"/>
        <v>NA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263</v>
      </c>
      <c r="C344" s="51" t="s">
        <v>264</v>
      </c>
      <c r="D344" s="56">
        <v>2046587</v>
      </c>
      <c r="E344" s="56">
        <v>2046587</v>
      </c>
      <c r="F344" s="56">
        <v>1350</v>
      </c>
      <c r="G344" s="56">
        <v>437038.95</v>
      </c>
      <c r="H344" s="56">
        <v>0</v>
      </c>
      <c r="I344" s="56">
        <f t="shared" si="53"/>
        <v>437038.95</v>
      </c>
      <c r="J344" s="56">
        <f t="shared" si="54"/>
        <v>1609548.05</v>
      </c>
      <c r="K344" s="57">
        <f t="shared" si="55"/>
        <v>0.78645474147935079</v>
      </c>
      <c r="L344" s="57">
        <f t="shared" si="56"/>
        <v>-0.99934036520314062</v>
      </c>
      <c r="M344" s="57">
        <f t="shared" si="57"/>
        <v>-0.48749137955044175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189</v>
      </c>
      <c r="C345" s="51" t="s">
        <v>190</v>
      </c>
      <c r="D345" s="56">
        <v>70772</v>
      </c>
      <c r="E345" s="56">
        <v>70772</v>
      </c>
      <c r="F345" s="56">
        <v>180</v>
      </c>
      <c r="G345" s="56">
        <v>9378.25</v>
      </c>
      <c r="H345" s="56">
        <v>2750</v>
      </c>
      <c r="I345" s="56">
        <f t="shared" si="53"/>
        <v>12128.25</v>
      </c>
      <c r="J345" s="56">
        <f t="shared" si="54"/>
        <v>58643.75</v>
      </c>
      <c r="K345" s="57">
        <f t="shared" si="55"/>
        <v>0.82862926015938509</v>
      </c>
      <c r="L345" s="57">
        <f t="shared" si="56"/>
        <v>-0.99745662126264623</v>
      </c>
      <c r="M345" s="57">
        <f t="shared" si="57"/>
        <v>-0.68196744475216187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191</v>
      </c>
      <c r="C346" s="51" t="s">
        <v>192</v>
      </c>
      <c r="D346" s="56">
        <v>682734.5</v>
      </c>
      <c r="E346" s="56">
        <v>698534.5</v>
      </c>
      <c r="F346" s="56">
        <v>0</v>
      </c>
      <c r="G346" s="56">
        <v>8750</v>
      </c>
      <c r="H346" s="56">
        <v>8750</v>
      </c>
      <c r="I346" s="56">
        <f t="shared" si="53"/>
        <v>17500</v>
      </c>
      <c r="J346" s="56">
        <f t="shared" si="54"/>
        <v>681034.5</v>
      </c>
      <c r="K346" s="57">
        <f t="shared" si="55"/>
        <v>0.97494755090836605</v>
      </c>
      <c r="L346" s="57">
        <f t="shared" si="56"/>
        <v>-1</v>
      </c>
      <c r="M346" s="57">
        <f t="shared" si="57"/>
        <v>-0.96993706109003919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199</v>
      </c>
      <c r="C347" s="51" t="s">
        <v>200</v>
      </c>
      <c r="D347" s="56">
        <v>118875</v>
      </c>
      <c r="E347" s="56">
        <v>118875</v>
      </c>
      <c r="F347" s="56">
        <v>5456.71</v>
      </c>
      <c r="G347" s="56">
        <v>11227.36</v>
      </c>
      <c r="H347" s="56">
        <v>1000</v>
      </c>
      <c r="I347" s="56">
        <f t="shared" si="53"/>
        <v>12227.36</v>
      </c>
      <c r="J347" s="56">
        <f t="shared" si="54"/>
        <v>106647.64</v>
      </c>
      <c r="K347" s="57">
        <f t="shared" si="55"/>
        <v>0.89714103049421656</v>
      </c>
      <c r="L347" s="57">
        <f t="shared" si="56"/>
        <v>-0.95409707676130384</v>
      </c>
      <c r="M347" s="57">
        <f t="shared" si="57"/>
        <v>-0.77332774763406942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207</v>
      </c>
      <c r="C348" s="51" t="s">
        <v>208</v>
      </c>
      <c r="D348" s="56">
        <v>777501.64</v>
      </c>
      <c r="E348" s="56">
        <v>1437077.63</v>
      </c>
      <c r="F348" s="56">
        <v>2747.68</v>
      </c>
      <c r="G348" s="56">
        <v>28771.329999999998</v>
      </c>
      <c r="H348" s="56">
        <v>5036.62</v>
      </c>
      <c r="I348" s="56">
        <f t="shared" si="53"/>
        <v>33807.949999999997</v>
      </c>
      <c r="J348" s="56">
        <f t="shared" si="54"/>
        <v>1403269.68</v>
      </c>
      <c r="K348" s="57">
        <f t="shared" si="55"/>
        <v>0.97647451376722083</v>
      </c>
      <c r="L348" s="57">
        <f t="shared" si="56"/>
        <v>-0.99808800864849601</v>
      </c>
      <c r="M348" s="57">
        <f t="shared" si="57"/>
        <v>-0.95195027007692001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211</v>
      </c>
      <c r="C349" s="51" t="s">
        <v>212</v>
      </c>
      <c r="D349" s="56">
        <v>28350</v>
      </c>
      <c r="E349" s="56">
        <v>31350</v>
      </c>
      <c r="F349" s="56">
        <v>163.38999999999999</v>
      </c>
      <c r="G349" s="56">
        <v>31187.94</v>
      </c>
      <c r="H349" s="56">
        <v>1548.79</v>
      </c>
      <c r="I349" s="56">
        <f t="shared" si="53"/>
        <v>32736.73</v>
      </c>
      <c r="J349" s="56">
        <f t="shared" si="54"/>
        <v>-1386.7299999999996</v>
      </c>
      <c r="K349" s="57">
        <f t="shared" si="55"/>
        <v>-4.4233811802232841E-2</v>
      </c>
      <c r="L349" s="57">
        <f t="shared" si="56"/>
        <v>-0.99478819776714511</v>
      </c>
      <c r="M349" s="57">
        <f t="shared" si="57"/>
        <v>1.3875934928229665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213</v>
      </c>
      <c r="C350" s="51" t="s">
        <v>214</v>
      </c>
      <c r="D350" s="56">
        <v>332412</v>
      </c>
      <c r="E350" s="56">
        <v>328412</v>
      </c>
      <c r="F350" s="56">
        <v>0</v>
      </c>
      <c r="G350" s="56">
        <v>138595</v>
      </c>
      <c r="H350" s="56">
        <v>0</v>
      </c>
      <c r="I350" s="56">
        <f t="shared" si="53"/>
        <v>138595</v>
      </c>
      <c r="J350" s="56">
        <f t="shared" si="54"/>
        <v>189817</v>
      </c>
      <c r="K350" s="57">
        <f t="shared" si="55"/>
        <v>0.57798436110738949</v>
      </c>
      <c r="L350" s="57">
        <f t="shared" si="56"/>
        <v>-1</v>
      </c>
      <c r="M350" s="57">
        <f t="shared" si="57"/>
        <v>1.2837533342265131E-2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215</v>
      </c>
      <c r="C351" s="51" t="s">
        <v>216</v>
      </c>
      <c r="D351" s="56">
        <v>47900</v>
      </c>
      <c r="E351" s="56">
        <v>51900</v>
      </c>
      <c r="F351" s="56">
        <v>0</v>
      </c>
      <c r="G351" s="56">
        <v>139.99</v>
      </c>
      <c r="H351" s="56">
        <v>7575.45</v>
      </c>
      <c r="I351" s="56">
        <f t="shared" si="53"/>
        <v>7715.44</v>
      </c>
      <c r="J351" s="56">
        <f t="shared" si="54"/>
        <v>44184.56</v>
      </c>
      <c r="K351" s="57">
        <f t="shared" si="55"/>
        <v>0.85134026974951826</v>
      </c>
      <c r="L351" s="57">
        <f t="shared" si="56"/>
        <v>-1</v>
      </c>
      <c r="M351" s="57">
        <f t="shared" si="57"/>
        <v>-0.99352647398843918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219</v>
      </c>
      <c r="C352" s="51" t="s">
        <v>220</v>
      </c>
      <c r="D352" s="56">
        <v>12100</v>
      </c>
      <c r="E352" s="56">
        <v>13040</v>
      </c>
      <c r="F352" s="56">
        <v>0</v>
      </c>
      <c r="G352" s="56">
        <v>36699.370000000003</v>
      </c>
      <c r="H352" s="56">
        <v>2081</v>
      </c>
      <c r="I352" s="56">
        <f t="shared" si="53"/>
        <v>38780.370000000003</v>
      </c>
      <c r="J352" s="56">
        <f t="shared" si="54"/>
        <v>-25740.370000000003</v>
      </c>
      <c r="K352" s="57">
        <f t="shared" si="55"/>
        <v>-1.9739547546012273</v>
      </c>
      <c r="L352" s="57">
        <f t="shared" si="56"/>
        <v>-1</v>
      </c>
      <c r="M352" s="57">
        <f t="shared" si="57"/>
        <v>5.7544852760736189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227</v>
      </c>
      <c r="C353" s="51" t="s">
        <v>228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53"/>
        <v>0</v>
      </c>
      <c r="J353" s="56">
        <f t="shared" si="54"/>
        <v>0</v>
      </c>
      <c r="K353" s="57" t="str">
        <f t="shared" si="55"/>
        <v>NA</v>
      </c>
      <c r="L353" s="57" t="str">
        <f t="shared" si="56"/>
        <v>NA</v>
      </c>
      <c r="M353" s="57" t="str">
        <f t="shared" si="57"/>
        <v>NA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233</v>
      </c>
      <c r="C354" s="51" t="s">
        <v>234</v>
      </c>
      <c r="D354" s="56">
        <v>19500</v>
      </c>
      <c r="E354" s="56">
        <v>17680</v>
      </c>
      <c r="F354" s="56">
        <v>0</v>
      </c>
      <c r="G354" s="56">
        <v>0</v>
      </c>
      <c r="H354" s="56">
        <v>0</v>
      </c>
      <c r="I354" s="56">
        <f t="shared" si="53"/>
        <v>0</v>
      </c>
      <c r="J354" s="56">
        <f t="shared" si="54"/>
        <v>17680</v>
      </c>
      <c r="K354" s="57">
        <f t="shared" si="55"/>
        <v>1</v>
      </c>
      <c r="L354" s="57">
        <f t="shared" si="56"/>
        <v>-1</v>
      </c>
      <c r="M354" s="57">
        <f t="shared" si="57"/>
        <v>-1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235</v>
      </c>
      <c r="C355" s="51" t="s">
        <v>236</v>
      </c>
      <c r="D355" s="56">
        <v>0</v>
      </c>
      <c r="E355" s="56">
        <v>14050</v>
      </c>
      <c r="F355" s="56">
        <v>0</v>
      </c>
      <c r="G355" s="56">
        <v>0</v>
      </c>
      <c r="H355" s="56">
        <v>0</v>
      </c>
      <c r="I355" s="56">
        <f t="shared" si="53"/>
        <v>0</v>
      </c>
      <c r="J355" s="56">
        <f t="shared" si="54"/>
        <v>14050</v>
      </c>
      <c r="K355" s="57">
        <f t="shared" si="55"/>
        <v>1</v>
      </c>
      <c r="L355" s="57">
        <f t="shared" si="56"/>
        <v>-1</v>
      </c>
      <c r="M355" s="57">
        <f t="shared" si="57"/>
        <v>-1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237</v>
      </c>
      <c r="C356" s="51" t="s">
        <v>238</v>
      </c>
      <c r="D356" s="56">
        <v>280941</v>
      </c>
      <c r="E356" s="56">
        <v>280941</v>
      </c>
      <c r="F356" s="56">
        <v>632.37</v>
      </c>
      <c r="G356" s="56">
        <v>479410.38</v>
      </c>
      <c r="H356" s="56">
        <v>15205</v>
      </c>
      <c r="I356" s="56">
        <f t="shared" si="53"/>
        <v>494615.38</v>
      </c>
      <c r="J356" s="56">
        <f t="shared" si="54"/>
        <v>-213674.38</v>
      </c>
      <c r="K356" s="57">
        <f t="shared" si="55"/>
        <v>-0.76056673821193777</v>
      </c>
      <c r="L356" s="57">
        <f t="shared" si="56"/>
        <v>-0.99774910034491227</v>
      </c>
      <c r="M356" s="57">
        <f t="shared" si="57"/>
        <v>3.0954681303191776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239</v>
      </c>
      <c r="C357" s="51" t="s">
        <v>240</v>
      </c>
      <c r="D357" s="56">
        <v>538678.74</v>
      </c>
      <c r="E357" s="56">
        <v>538678.74</v>
      </c>
      <c r="F357" s="56">
        <v>0</v>
      </c>
      <c r="G357" s="56">
        <v>0</v>
      </c>
      <c r="H357" s="56">
        <v>0</v>
      </c>
      <c r="I357" s="56">
        <f t="shared" si="53"/>
        <v>0</v>
      </c>
      <c r="J357" s="56">
        <f t="shared" si="54"/>
        <v>538678.74</v>
      </c>
      <c r="K357" s="57">
        <f t="shared" si="55"/>
        <v>1</v>
      </c>
      <c r="L357" s="57">
        <f t="shared" si="56"/>
        <v>-1</v>
      </c>
      <c r="M357" s="57">
        <f t="shared" si="57"/>
        <v>-1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343</v>
      </c>
      <c r="C358" s="51" t="s">
        <v>344</v>
      </c>
      <c r="D358" s="56">
        <v>0</v>
      </c>
      <c r="E358" s="56">
        <v>0</v>
      </c>
      <c r="F358" s="56">
        <v>0</v>
      </c>
      <c r="G358" s="56">
        <v>-1386.06</v>
      </c>
      <c r="H358" s="56">
        <v>0</v>
      </c>
      <c r="I358" s="56">
        <f t="shared" si="53"/>
        <v>-1386.06</v>
      </c>
      <c r="J358" s="56">
        <f t="shared" si="54"/>
        <v>1386.06</v>
      </c>
      <c r="K358" s="57" t="str">
        <f t="shared" si="55"/>
        <v>NA</v>
      </c>
      <c r="L358" s="57" t="str">
        <f t="shared" si="56"/>
        <v>NA</v>
      </c>
      <c r="M358" s="57" t="str">
        <f t="shared" si="57"/>
        <v>NA</v>
      </c>
      <c r="R358" s="53"/>
      <c r="S358" s="53"/>
      <c r="T358" s="53"/>
      <c r="U358" s="53"/>
      <c r="V358" s="53"/>
    </row>
    <row r="359" spans="1:22" s="51" customFormat="1" x14ac:dyDescent="0.2">
      <c r="B359" s="66" t="s">
        <v>345</v>
      </c>
      <c r="C359" s="51" t="s">
        <v>346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53"/>
        <v>0</v>
      </c>
      <c r="J359" s="56">
        <f t="shared" si="54"/>
        <v>0</v>
      </c>
      <c r="K359" s="57" t="str">
        <f t="shared" si="55"/>
        <v>NA</v>
      </c>
      <c r="L359" s="57" t="str">
        <f t="shared" si="56"/>
        <v>NA</v>
      </c>
      <c r="M359" s="57" t="str">
        <f t="shared" si="57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347</v>
      </c>
      <c r="C360" s="51" t="s">
        <v>348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3"/>
        <v>0</v>
      </c>
      <c r="J360" s="56">
        <f t="shared" si="54"/>
        <v>0</v>
      </c>
      <c r="K360" s="57" t="str">
        <f t="shared" si="55"/>
        <v>NA</v>
      </c>
      <c r="L360" s="57" t="str">
        <f t="shared" si="56"/>
        <v>NA</v>
      </c>
      <c r="M360" s="57" t="str">
        <f t="shared" si="57"/>
        <v>NA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349</v>
      </c>
      <c r="C361" s="51" t="s">
        <v>350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3"/>
        <v>0</v>
      </c>
      <c r="J361" s="56">
        <f t="shared" si="54"/>
        <v>0</v>
      </c>
      <c r="K361" s="57" t="str">
        <f t="shared" si="55"/>
        <v>NA</v>
      </c>
      <c r="L361" s="57" t="str">
        <f t="shared" si="56"/>
        <v>NA</v>
      </c>
      <c r="M361" s="57" t="str">
        <f t="shared" si="57"/>
        <v>NA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351</v>
      </c>
      <c r="C362" s="51" t="s">
        <v>352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53"/>
        <v>0</v>
      </c>
      <c r="J362" s="56">
        <f t="shared" si="54"/>
        <v>0</v>
      </c>
      <c r="K362" s="57" t="str">
        <f t="shared" si="55"/>
        <v>NA</v>
      </c>
      <c r="L362" s="57" t="str">
        <f t="shared" si="56"/>
        <v>NA</v>
      </c>
      <c r="M362" s="57" t="str">
        <f t="shared" si="57"/>
        <v>NA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353</v>
      </c>
      <c r="C363" s="51" t="s">
        <v>354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53"/>
        <v>0</v>
      </c>
      <c r="J363" s="56">
        <f t="shared" si="54"/>
        <v>0</v>
      </c>
      <c r="K363" s="57" t="str">
        <f t="shared" si="55"/>
        <v>NA</v>
      </c>
      <c r="L363" s="57" t="str">
        <f t="shared" si="56"/>
        <v>NA</v>
      </c>
      <c r="M363" s="57" t="str">
        <f t="shared" si="57"/>
        <v>NA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355</v>
      </c>
      <c r="C364" s="51" t="s">
        <v>356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53"/>
        <v>0</v>
      </c>
      <c r="J364" s="56">
        <f t="shared" si="54"/>
        <v>0</v>
      </c>
      <c r="K364" s="57" t="str">
        <f t="shared" si="55"/>
        <v>NA</v>
      </c>
      <c r="L364" s="57" t="str">
        <f t="shared" si="56"/>
        <v>NA</v>
      </c>
      <c r="M364" s="57" t="str">
        <f t="shared" si="57"/>
        <v>NA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357</v>
      </c>
      <c r="C365" s="51" t="s">
        <v>358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53"/>
        <v>0</v>
      </c>
      <c r="J365" s="56">
        <f t="shared" si="54"/>
        <v>0</v>
      </c>
      <c r="K365" s="57" t="str">
        <f t="shared" si="55"/>
        <v>NA</v>
      </c>
      <c r="L365" s="57" t="str">
        <f t="shared" si="56"/>
        <v>NA</v>
      </c>
      <c r="M365" s="57" t="str">
        <f t="shared" si="57"/>
        <v>NA</v>
      </c>
      <c r="R365" s="53"/>
      <c r="S365" s="53"/>
      <c r="T365" s="53"/>
      <c r="U365" s="53"/>
      <c r="V365" s="53"/>
    </row>
    <row r="366" spans="1:22" s="51" customFormat="1" x14ac:dyDescent="0.2">
      <c r="B366" s="66" t="s">
        <v>359</v>
      </c>
      <c r="C366" s="51" t="s">
        <v>360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3"/>
        <v>0</v>
      </c>
      <c r="J366" s="56">
        <f t="shared" si="54"/>
        <v>0</v>
      </c>
      <c r="K366" s="57" t="str">
        <f t="shared" si="55"/>
        <v>NA</v>
      </c>
      <c r="L366" s="57" t="str">
        <f t="shared" si="56"/>
        <v>NA</v>
      </c>
      <c r="M366" s="57" t="str">
        <f t="shared" si="57"/>
        <v>NA</v>
      </c>
      <c r="R366" s="53"/>
      <c r="S366" s="53"/>
      <c r="T366" s="53"/>
      <c r="U366" s="53"/>
      <c r="V366" s="53"/>
    </row>
    <row r="367" spans="1:22" s="51" customFormat="1" ht="14.1" customHeight="1" x14ac:dyDescent="0.2">
      <c r="A367" s="63" t="s">
        <v>361</v>
      </c>
      <c r="B367" s="71"/>
      <c r="C367" s="63"/>
      <c r="D367" s="64">
        <v>21718626.969999995</v>
      </c>
      <c r="E367" s="64">
        <v>23286747.959999993</v>
      </c>
      <c r="F367" s="64">
        <v>1580161.24</v>
      </c>
      <c r="G367" s="64">
        <v>7776555.6500000022</v>
      </c>
      <c r="H367" s="64">
        <v>1545922.03</v>
      </c>
      <c r="I367" s="64">
        <f t="shared" si="53"/>
        <v>9322477.6800000016</v>
      </c>
      <c r="J367" s="64">
        <f t="shared" si="54"/>
        <v>13964270.279999992</v>
      </c>
      <c r="K367" s="65">
        <f t="shared" si="55"/>
        <v>0.59966596898745306</v>
      </c>
      <c r="L367" s="65">
        <f t="shared" si="56"/>
        <v>-0.93214332706678216</v>
      </c>
      <c r="M367" s="65">
        <f t="shared" si="57"/>
        <v>-0.19852554800442768</v>
      </c>
      <c r="R367" s="53"/>
      <c r="S367" s="53"/>
      <c r="T367" s="53"/>
      <c r="U367" s="53"/>
      <c r="V367" s="53"/>
    </row>
    <row r="368" spans="1:22" s="51" customFormat="1" x14ac:dyDescent="0.2">
      <c r="A368" s="51" t="s">
        <v>362</v>
      </c>
      <c r="B368" s="66" t="s">
        <v>108</v>
      </c>
      <c r="C368" s="51" t="s">
        <v>109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53"/>
        <v>0</v>
      </c>
      <c r="J368" s="56">
        <f t="shared" si="54"/>
        <v>0</v>
      </c>
      <c r="K368" s="57" t="str">
        <f t="shared" si="55"/>
        <v>NA</v>
      </c>
      <c r="L368" s="57" t="str">
        <f t="shared" si="56"/>
        <v>NA</v>
      </c>
      <c r="M368" s="57" t="str">
        <f t="shared" si="57"/>
        <v>NA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125</v>
      </c>
      <c r="C369" s="51" t="s">
        <v>126</v>
      </c>
      <c r="D369" s="56">
        <v>97257</v>
      </c>
      <c r="E369" s="56">
        <v>97257</v>
      </c>
      <c r="F369" s="56">
        <v>0</v>
      </c>
      <c r="G369" s="56">
        <v>0</v>
      </c>
      <c r="H369" s="56">
        <v>0</v>
      </c>
      <c r="I369" s="56">
        <f t="shared" si="53"/>
        <v>0</v>
      </c>
      <c r="J369" s="56">
        <f t="shared" si="54"/>
        <v>97257</v>
      </c>
      <c r="K369" s="57">
        <f t="shared" si="55"/>
        <v>1</v>
      </c>
      <c r="L369" s="57">
        <f t="shared" si="56"/>
        <v>-1</v>
      </c>
      <c r="M369" s="57">
        <f t="shared" si="57"/>
        <v>-1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341</v>
      </c>
      <c r="C370" s="51" t="s">
        <v>342</v>
      </c>
      <c r="D370" s="56">
        <v>24848070.990000002</v>
      </c>
      <c r="E370" s="56">
        <v>24848070.990000002</v>
      </c>
      <c r="F370" s="56">
        <v>1796561.41</v>
      </c>
      <c r="G370" s="56">
        <v>9047444.5299999993</v>
      </c>
      <c r="H370" s="56">
        <v>0</v>
      </c>
      <c r="I370" s="56">
        <f t="shared" si="53"/>
        <v>9047444.5299999993</v>
      </c>
      <c r="J370" s="56">
        <f t="shared" si="54"/>
        <v>15800626.460000003</v>
      </c>
      <c r="K370" s="57">
        <f t="shared" si="55"/>
        <v>0.63588946064903373</v>
      </c>
      <c r="L370" s="57">
        <f t="shared" si="56"/>
        <v>-0.92769815368271369</v>
      </c>
      <c r="M370" s="57">
        <f t="shared" si="57"/>
        <v>-0.126134705557681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337</v>
      </c>
      <c r="C371" s="51" t="s">
        <v>338</v>
      </c>
      <c r="D371" s="56">
        <v>27030337.960000001</v>
      </c>
      <c r="E371" s="56">
        <v>27030337.960000001</v>
      </c>
      <c r="F371" s="56">
        <v>2227384.2199999997</v>
      </c>
      <c r="G371" s="56">
        <v>12420010.830000002</v>
      </c>
      <c r="H371" s="56">
        <v>0</v>
      </c>
      <c r="I371" s="56">
        <f t="shared" si="53"/>
        <v>12420010.830000002</v>
      </c>
      <c r="J371" s="56">
        <f t="shared" si="54"/>
        <v>14610327.129999999</v>
      </c>
      <c r="K371" s="57">
        <f t="shared" si="55"/>
        <v>0.54051588817056728</v>
      </c>
      <c r="L371" s="57">
        <f t="shared" si="56"/>
        <v>-0.91759687861483186</v>
      </c>
      <c r="M371" s="57">
        <f t="shared" si="57"/>
        <v>0.10276186839063851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139</v>
      </c>
      <c r="C372" s="51" t="s">
        <v>140</v>
      </c>
      <c r="D372" s="56">
        <v>4821883.32</v>
      </c>
      <c r="E372" s="56">
        <v>4821883.32</v>
      </c>
      <c r="F372" s="56">
        <v>387769.19999999995</v>
      </c>
      <c r="G372" s="56">
        <v>2084859.5499999998</v>
      </c>
      <c r="H372" s="56">
        <v>0</v>
      </c>
      <c r="I372" s="56">
        <f t="shared" si="53"/>
        <v>2084859.5499999998</v>
      </c>
      <c r="J372" s="56">
        <f t="shared" si="54"/>
        <v>2737023.7700000005</v>
      </c>
      <c r="K372" s="57">
        <f t="shared" si="55"/>
        <v>0.56762546672323877</v>
      </c>
      <c r="L372" s="57">
        <f t="shared" si="56"/>
        <v>-0.91958138049678062</v>
      </c>
      <c r="M372" s="57">
        <f t="shared" si="57"/>
        <v>3.7698879864226757E-2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141</v>
      </c>
      <c r="C373" s="51" t="s">
        <v>142</v>
      </c>
      <c r="D373" s="56">
        <v>11176335.68</v>
      </c>
      <c r="E373" s="56">
        <v>11176335.68</v>
      </c>
      <c r="F373" s="56">
        <v>391560.93</v>
      </c>
      <c r="G373" s="56">
        <v>1753983.74</v>
      </c>
      <c r="H373" s="56">
        <v>0</v>
      </c>
      <c r="I373" s="56">
        <f t="shared" si="53"/>
        <v>1753983.74</v>
      </c>
      <c r="J373" s="56">
        <f t="shared" si="54"/>
        <v>9422351.9399999995</v>
      </c>
      <c r="K373" s="57">
        <f t="shared" si="55"/>
        <v>0.843062718388215</v>
      </c>
      <c r="L373" s="57">
        <f t="shared" si="56"/>
        <v>-0.9649651781038846</v>
      </c>
      <c r="M373" s="57">
        <f t="shared" si="57"/>
        <v>-0.6233505241317161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143</v>
      </c>
      <c r="C374" s="51" t="s">
        <v>144</v>
      </c>
      <c r="D374" s="56">
        <v>4992530</v>
      </c>
      <c r="E374" s="56">
        <v>5038290</v>
      </c>
      <c r="F374" s="56">
        <v>256412.94</v>
      </c>
      <c r="G374" s="56">
        <v>1079195.8900000001</v>
      </c>
      <c r="H374" s="56">
        <v>14681</v>
      </c>
      <c r="I374" s="56">
        <f t="shared" si="53"/>
        <v>1093876.8900000001</v>
      </c>
      <c r="J374" s="56">
        <f t="shared" si="54"/>
        <v>3944413.11</v>
      </c>
      <c r="K374" s="57">
        <f t="shared" si="55"/>
        <v>0.7828872712765641</v>
      </c>
      <c r="L374" s="57">
        <f t="shared" si="56"/>
        <v>-0.94910714944951557</v>
      </c>
      <c r="M374" s="57">
        <f t="shared" si="57"/>
        <v>-0.48592277618001339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145</v>
      </c>
      <c r="C375" s="51" t="s">
        <v>146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3"/>
        <v>0</v>
      </c>
      <c r="J375" s="56">
        <f t="shared" si="54"/>
        <v>0</v>
      </c>
      <c r="K375" s="57" t="str">
        <f t="shared" si="55"/>
        <v>NA</v>
      </c>
      <c r="L375" s="57" t="str">
        <f t="shared" si="56"/>
        <v>NA</v>
      </c>
      <c r="M375" s="57" t="str">
        <f t="shared" si="57"/>
        <v>NA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149</v>
      </c>
      <c r="C376" s="51" t="s">
        <v>150</v>
      </c>
      <c r="D376" s="56">
        <v>19875150</v>
      </c>
      <c r="E376" s="56">
        <v>19875150</v>
      </c>
      <c r="F376" s="56">
        <v>885583.31</v>
      </c>
      <c r="G376" s="56">
        <v>4258583.5600000005</v>
      </c>
      <c r="H376" s="56">
        <v>0</v>
      </c>
      <c r="I376" s="56">
        <f t="shared" si="53"/>
        <v>4258583.5600000005</v>
      </c>
      <c r="J376" s="56">
        <f t="shared" si="54"/>
        <v>15616566.439999999</v>
      </c>
      <c r="K376" s="57">
        <f t="shared" si="55"/>
        <v>0.78573326188733161</v>
      </c>
      <c r="L376" s="57">
        <f t="shared" si="56"/>
        <v>-0.95544268546400912</v>
      </c>
      <c r="M376" s="57">
        <f t="shared" si="57"/>
        <v>-0.48575982852959593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151</v>
      </c>
      <c r="C377" s="51" t="s">
        <v>152</v>
      </c>
      <c r="D377" s="56">
        <v>0</v>
      </c>
      <c r="E377" s="56">
        <v>0</v>
      </c>
      <c r="F377" s="56">
        <v>75752.640000000043</v>
      </c>
      <c r="G377" s="56">
        <v>393464.18999999989</v>
      </c>
      <c r="H377" s="56">
        <v>0</v>
      </c>
      <c r="I377" s="56">
        <f t="shared" si="53"/>
        <v>393464.18999999989</v>
      </c>
      <c r="J377" s="56">
        <f t="shared" si="54"/>
        <v>-393464.18999999989</v>
      </c>
      <c r="K377" s="57" t="str">
        <f t="shared" si="55"/>
        <v>NA</v>
      </c>
      <c r="L377" s="57" t="str">
        <f t="shared" si="56"/>
        <v>NA</v>
      </c>
      <c r="M377" s="57" t="str">
        <f t="shared" si="57"/>
        <v>NA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153</v>
      </c>
      <c r="C378" s="51" t="s">
        <v>154</v>
      </c>
      <c r="D378" s="56">
        <v>12714506.01</v>
      </c>
      <c r="E378" s="56">
        <v>12714506.01</v>
      </c>
      <c r="F378" s="56">
        <v>505821.59000000008</v>
      </c>
      <c r="G378" s="56">
        <v>2283206.1300000004</v>
      </c>
      <c r="H378" s="56">
        <v>0</v>
      </c>
      <c r="I378" s="56">
        <f t="shared" si="53"/>
        <v>2283206.1300000004</v>
      </c>
      <c r="J378" s="56">
        <f t="shared" si="54"/>
        <v>10431299.879999999</v>
      </c>
      <c r="K378" s="57">
        <f t="shared" si="55"/>
        <v>0.8204251012029683</v>
      </c>
      <c r="L378" s="57">
        <f t="shared" si="56"/>
        <v>-0.96021696874403384</v>
      </c>
      <c r="M378" s="57">
        <f t="shared" si="57"/>
        <v>-0.56902024288712416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155</v>
      </c>
      <c r="C379" s="51" t="s">
        <v>156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53"/>
        <v>0</v>
      </c>
      <c r="J379" s="56">
        <f t="shared" si="54"/>
        <v>0</v>
      </c>
      <c r="K379" s="57" t="str">
        <f t="shared" si="55"/>
        <v>NA</v>
      </c>
      <c r="L379" s="57" t="str">
        <f t="shared" si="56"/>
        <v>NA</v>
      </c>
      <c r="M379" s="57" t="str">
        <f t="shared" si="57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157</v>
      </c>
      <c r="C380" s="51" t="s">
        <v>158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53"/>
        <v>0</v>
      </c>
      <c r="J380" s="56">
        <f t="shared" si="54"/>
        <v>0</v>
      </c>
      <c r="K380" s="57" t="str">
        <f t="shared" si="55"/>
        <v>NA</v>
      </c>
      <c r="L380" s="57" t="str">
        <f t="shared" si="56"/>
        <v>NA</v>
      </c>
      <c r="M380" s="57" t="str">
        <f t="shared" si="57"/>
        <v>NA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297</v>
      </c>
      <c r="C381" s="51" t="s">
        <v>298</v>
      </c>
      <c r="D381" s="56">
        <v>750000</v>
      </c>
      <c r="E381" s="56">
        <v>750000</v>
      </c>
      <c r="F381" s="56">
        <v>0</v>
      </c>
      <c r="G381" s="56">
        <v>0</v>
      </c>
      <c r="H381" s="56">
        <v>0</v>
      </c>
      <c r="I381" s="56">
        <f t="shared" si="53"/>
        <v>0</v>
      </c>
      <c r="J381" s="56">
        <f t="shared" si="54"/>
        <v>750000</v>
      </c>
      <c r="K381" s="57">
        <f t="shared" si="55"/>
        <v>1</v>
      </c>
      <c r="L381" s="57">
        <f t="shared" si="56"/>
        <v>-1</v>
      </c>
      <c r="M381" s="57">
        <f t="shared" si="57"/>
        <v>-1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167</v>
      </c>
      <c r="C382" s="51" t="s">
        <v>168</v>
      </c>
      <c r="D382" s="56">
        <v>0</v>
      </c>
      <c r="E382" s="56">
        <v>0</v>
      </c>
      <c r="F382" s="56">
        <v>181224.24000000002</v>
      </c>
      <c r="G382" s="56">
        <v>895096.6100000001</v>
      </c>
      <c r="H382" s="56">
        <v>0</v>
      </c>
      <c r="I382" s="56">
        <f t="shared" si="53"/>
        <v>895096.6100000001</v>
      </c>
      <c r="J382" s="56">
        <f t="shared" si="54"/>
        <v>-895096.6100000001</v>
      </c>
      <c r="K382" s="57" t="str">
        <f t="shared" si="55"/>
        <v>NA</v>
      </c>
      <c r="L382" s="57" t="str">
        <f t="shared" si="56"/>
        <v>NA</v>
      </c>
      <c r="M382" s="57" t="str">
        <f t="shared" si="57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169</v>
      </c>
      <c r="C383" s="51" t="s">
        <v>170</v>
      </c>
      <c r="D383" s="56">
        <v>1623493.7699999996</v>
      </c>
      <c r="E383" s="56">
        <v>1623493.7699999996</v>
      </c>
      <c r="F383" s="56">
        <v>68206.989999999991</v>
      </c>
      <c r="G383" s="56">
        <v>320575.14999999979</v>
      </c>
      <c r="H383" s="56">
        <v>0</v>
      </c>
      <c r="I383" s="56">
        <f t="shared" si="53"/>
        <v>320575.14999999979</v>
      </c>
      <c r="J383" s="56">
        <f t="shared" si="54"/>
        <v>1302918.6199999996</v>
      </c>
      <c r="K383" s="57">
        <f t="shared" si="55"/>
        <v>0.80253995677482648</v>
      </c>
      <c r="L383" s="57">
        <f t="shared" si="56"/>
        <v>-0.95798752587760161</v>
      </c>
      <c r="M383" s="57">
        <f t="shared" si="57"/>
        <v>-0.52609589625958364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171</v>
      </c>
      <c r="C384" s="51" t="s">
        <v>172</v>
      </c>
      <c r="D384" s="56">
        <v>2817450</v>
      </c>
      <c r="E384" s="56">
        <v>3146873.86</v>
      </c>
      <c r="F384" s="56">
        <v>177885.5</v>
      </c>
      <c r="G384" s="56">
        <v>690723.9</v>
      </c>
      <c r="H384" s="56">
        <v>839180.77</v>
      </c>
      <c r="I384" s="56">
        <f t="shared" si="53"/>
        <v>1529904.67</v>
      </c>
      <c r="J384" s="56">
        <f t="shared" si="54"/>
        <v>1616969.19</v>
      </c>
      <c r="K384" s="57">
        <f t="shared" si="55"/>
        <v>0.51383349378992904</v>
      </c>
      <c r="L384" s="57">
        <f t="shared" si="56"/>
        <v>-0.94347231318639513</v>
      </c>
      <c r="M384" s="57">
        <f t="shared" si="57"/>
        <v>-0.4732113730163941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363</v>
      </c>
      <c r="C385" s="51" t="s">
        <v>364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53"/>
        <v>0</v>
      </c>
      <c r="J385" s="56">
        <f t="shared" si="54"/>
        <v>0</v>
      </c>
      <c r="K385" s="57" t="str">
        <f t="shared" si="55"/>
        <v>NA</v>
      </c>
      <c r="L385" s="57" t="str">
        <f t="shared" si="56"/>
        <v>NA</v>
      </c>
      <c r="M385" s="57" t="str">
        <f t="shared" si="57"/>
        <v>NA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365</v>
      </c>
      <c r="C386" s="51" t="s">
        <v>366</v>
      </c>
      <c r="D386" s="56">
        <v>750000</v>
      </c>
      <c r="E386" s="56">
        <v>750000</v>
      </c>
      <c r="F386" s="56">
        <v>0</v>
      </c>
      <c r="G386" s="56">
        <v>0</v>
      </c>
      <c r="H386" s="56">
        <v>0</v>
      </c>
      <c r="I386" s="56">
        <f t="shared" si="53"/>
        <v>0</v>
      </c>
      <c r="J386" s="56">
        <f t="shared" si="54"/>
        <v>750000</v>
      </c>
      <c r="K386" s="57">
        <f t="shared" si="55"/>
        <v>1</v>
      </c>
      <c r="L386" s="57">
        <f t="shared" si="56"/>
        <v>-1</v>
      </c>
      <c r="M386" s="57">
        <f t="shared" si="57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367</v>
      </c>
      <c r="C387" s="51" t="s">
        <v>368</v>
      </c>
      <c r="D387" s="56">
        <v>3500000</v>
      </c>
      <c r="E387" s="56">
        <v>3500000</v>
      </c>
      <c r="F387" s="56">
        <v>0</v>
      </c>
      <c r="G387" s="56">
        <v>0</v>
      </c>
      <c r="H387" s="56">
        <v>0</v>
      </c>
      <c r="I387" s="56">
        <f t="shared" si="53"/>
        <v>0</v>
      </c>
      <c r="J387" s="56">
        <f t="shared" si="54"/>
        <v>3500000</v>
      </c>
      <c r="K387" s="57">
        <f t="shared" si="55"/>
        <v>1</v>
      </c>
      <c r="L387" s="57">
        <f t="shared" si="56"/>
        <v>-1</v>
      </c>
      <c r="M387" s="57">
        <f t="shared" si="57"/>
        <v>-1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369</v>
      </c>
      <c r="C388" s="51" t="s">
        <v>370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53"/>
        <v>0</v>
      </c>
      <c r="J388" s="56">
        <f t="shared" si="54"/>
        <v>0</v>
      </c>
      <c r="K388" s="57" t="str">
        <f t="shared" si="55"/>
        <v>NA</v>
      </c>
      <c r="L388" s="57" t="str">
        <f t="shared" si="56"/>
        <v>NA</v>
      </c>
      <c r="M388" s="57" t="str">
        <f t="shared" si="57"/>
        <v>NA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371</v>
      </c>
      <c r="C389" s="51" t="s">
        <v>372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53"/>
        <v>0</v>
      </c>
      <c r="J389" s="56">
        <f t="shared" si="54"/>
        <v>0</v>
      </c>
      <c r="K389" s="57" t="str">
        <f t="shared" si="55"/>
        <v>NA</v>
      </c>
      <c r="L389" s="57" t="str">
        <f t="shared" si="56"/>
        <v>NA</v>
      </c>
      <c r="M389" s="57" t="str">
        <f t="shared" si="57"/>
        <v>NA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373</v>
      </c>
      <c r="C390" s="51" t="s">
        <v>374</v>
      </c>
      <c r="D390" s="56">
        <v>0</v>
      </c>
      <c r="E390" s="56">
        <v>0</v>
      </c>
      <c r="F390" s="56">
        <v>0</v>
      </c>
      <c r="G390" s="56">
        <v>0</v>
      </c>
      <c r="H390" s="56">
        <v>0</v>
      </c>
      <c r="I390" s="56">
        <f t="shared" ref="I390:I408" si="68">SUM(G390:H390)</f>
        <v>0</v>
      </c>
      <c r="J390" s="56">
        <f t="shared" ref="J390:J408" si="69">E390-I390</f>
        <v>0</v>
      </c>
      <c r="K390" s="57" t="str">
        <f t="shared" ref="K390:K408" si="70">IF(E390=0,"NA",J390/E390)</f>
        <v>NA</v>
      </c>
      <c r="L390" s="57" t="str">
        <f t="shared" ref="L390:L408" si="71">IF(E390=0,"NA",(  ( F390 - (E390/$L$6)) / (E390/$L$6)))</f>
        <v>NA</v>
      </c>
      <c r="M390" s="57" t="str">
        <f t="shared" ref="M390:M408" si="72">IF(E390=0,"NA",(  ( G390 - ($M$6*(E390/12))) / ($M$6*(E390/12))))</f>
        <v>NA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179</v>
      </c>
      <c r="C391" s="51" t="s">
        <v>180</v>
      </c>
      <c r="D391" s="56">
        <v>6585000</v>
      </c>
      <c r="E391" s="56">
        <v>10075110.52</v>
      </c>
      <c r="F391" s="56">
        <v>722694.07</v>
      </c>
      <c r="G391" s="56">
        <v>5087268.25</v>
      </c>
      <c r="H391" s="56">
        <v>2542066.6800000002</v>
      </c>
      <c r="I391" s="56">
        <f t="shared" si="68"/>
        <v>7629334.9299999997</v>
      </c>
      <c r="J391" s="56">
        <f t="shared" si="69"/>
        <v>2445775.59</v>
      </c>
      <c r="K391" s="57">
        <f t="shared" si="70"/>
        <v>0.24275421943460726</v>
      </c>
      <c r="L391" s="57">
        <f t="shared" si="71"/>
        <v>-0.92826936552553074</v>
      </c>
      <c r="M391" s="57">
        <f t="shared" si="72"/>
        <v>0.21184217044201711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375</v>
      </c>
      <c r="C392" s="51" t="s">
        <v>376</v>
      </c>
      <c r="D392" s="56">
        <v>2000000</v>
      </c>
      <c r="E392" s="56">
        <v>2000000</v>
      </c>
      <c r="F392" s="56">
        <v>3029.5</v>
      </c>
      <c r="G392" s="56">
        <v>79867.850000000006</v>
      </c>
      <c r="H392" s="56">
        <v>97350.399999999994</v>
      </c>
      <c r="I392" s="56">
        <f t="shared" si="68"/>
        <v>177218.25</v>
      </c>
      <c r="J392" s="56">
        <f t="shared" si="69"/>
        <v>1822781.75</v>
      </c>
      <c r="K392" s="57">
        <f t="shared" si="70"/>
        <v>0.91139087500000004</v>
      </c>
      <c r="L392" s="57">
        <f t="shared" si="71"/>
        <v>-0.99848524999999999</v>
      </c>
      <c r="M392" s="57">
        <f t="shared" si="72"/>
        <v>-0.90415858000000005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377</v>
      </c>
      <c r="C393" s="51" t="s">
        <v>378</v>
      </c>
      <c r="D393" s="56">
        <v>1900000</v>
      </c>
      <c r="E393" s="56">
        <v>1900000</v>
      </c>
      <c r="F393" s="56">
        <v>0</v>
      </c>
      <c r="G393" s="56">
        <v>0</v>
      </c>
      <c r="H393" s="56">
        <v>0</v>
      </c>
      <c r="I393" s="56">
        <f t="shared" si="68"/>
        <v>0</v>
      </c>
      <c r="J393" s="56">
        <f t="shared" si="69"/>
        <v>1900000</v>
      </c>
      <c r="K393" s="57">
        <f t="shared" si="70"/>
        <v>1</v>
      </c>
      <c r="L393" s="57">
        <f t="shared" si="71"/>
        <v>-1</v>
      </c>
      <c r="M393" s="57">
        <f t="shared" si="72"/>
        <v>-1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181</v>
      </c>
      <c r="C394" s="51" t="s">
        <v>182</v>
      </c>
      <c r="D394" s="56">
        <v>13645500</v>
      </c>
      <c r="E394" s="56">
        <v>21135500</v>
      </c>
      <c r="F394" s="56">
        <v>1843058.89</v>
      </c>
      <c r="G394" s="56">
        <v>8859380.2599999998</v>
      </c>
      <c r="H394" s="56">
        <v>10389852.57</v>
      </c>
      <c r="I394" s="56">
        <f t="shared" si="68"/>
        <v>19249232.829999998</v>
      </c>
      <c r="J394" s="56">
        <f t="shared" si="69"/>
        <v>1886267.1700000018</v>
      </c>
      <c r="K394" s="57">
        <f t="shared" si="70"/>
        <v>8.9246394454827266E-2</v>
      </c>
      <c r="L394" s="57">
        <f t="shared" si="71"/>
        <v>-0.9127979517872773</v>
      </c>
      <c r="M394" s="57">
        <f t="shared" si="72"/>
        <v>6.0094449622671792E-3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379</v>
      </c>
      <c r="C395" s="51" t="s">
        <v>380</v>
      </c>
      <c r="D395" s="56">
        <v>500000</v>
      </c>
      <c r="E395" s="56">
        <v>500000</v>
      </c>
      <c r="F395" s="56">
        <v>0</v>
      </c>
      <c r="G395" s="56">
        <v>34896.01</v>
      </c>
      <c r="H395" s="56">
        <v>6907.08</v>
      </c>
      <c r="I395" s="56">
        <f t="shared" si="68"/>
        <v>41803.090000000004</v>
      </c>
      <c r="J395" s="56">
        <f t="shared" si="69"/>
        <v>458196.91</v>
      </c>
      <c r="K395" s="57">
        <f t="shared" si="70"/>
        <v>0.91639381999999991</v>
      </c>
      <c r="L395" s="57">
        <f t="shared" si="71"/>
        <v>-1</v>
      </c>
      <c r="M395" s="57">
        <f t="shared" si="72"/>
        <v>-0.83249915199999991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381</v>
      </c>
      <c r="C396" s="51" t="s">
        <v>382</v>
      </c>
      <c r="D396" s="56">
        <v>500000</v>
      </c>
      <c r="E396" s="56">
        <v>500000</v>
      </c>
      <c r="F396" s="56">
        <v>0</v>
      </c>
      <c r="G396" s="56">
        <v>50232.81</v>
      </c>
      <c r="H396" s="56">
        <v>0</v>
      </c>
      <c r="I396" s="56">
        <f t="shared" si="68"/>
        <v>50232.81</v>
      </c>
      <c r="J396" s="56">
        <f t="shared" si="69"/>
        <v>449767.19</v>
      </c>
      <c r="K396" s="57">
        <f t="shared" si="70"/>
        <v>0.89953437999999997</v>
      </c>
      <c r="L396" s="57">
        <f t="shared" si="71"/>
        <v>-1</v>
      </c>
      <c r="M396" s="57">
        <f t="shared" si="72"/>
        <v>-0.75888251200000001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383</v>
      </c>
      <c r="C397" s="51" t="s">
        <v>384</v>
      </c>
      <c r="D397" s="56">
        <v>500000</v>
      </c>
      <c r="E397" s="56">
        <v>500000</v>
      </c>
      <c r="F397" s="56">
        <v>23820.09</v>
      </c>
      <c r="G397" s="56">
        <v>189083.18</v>
      </c>
      <c r="H397" s="56">
        <v>0</v>
      </c>
      <c r="I397" s="56">
        <f t="shared" si="68"/>
        <v>189083.18</v>
      </c>
      <c r="J397" s="56">
        <f t="shared" si="69"/>
        <v>310916.82</v>
      </c>
      <c r="K397" s="57">
        <f t="shared" si="70"/>
        <v>0.62183363999999997</v>
      </c>
      <c r="L397" s="57">
        <f t="shared" si="71"/>
        <v>-0.95235981999999997</v>
      </c>
      <c r="M397" s="57">
        <f t="shared" si="72"/>
        <v>-9.2400735999999956E-2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385</v>
      </c>
      <c r="C398" s="51" t="s">
        <v>386</v>
      </c>
      <c r="D398" s="56">
        <v>500000</v>
      </c>
      <c r="E398" s="56">
        <v>500000</v>
      </c>
      <c r="F398" s="56">
        <v>19678.38</v>
      </c>
      <c r="G398" s="56">
        <v>59649.66</v>
      </c>
      <c r="H398" s="56">
        <v>118033.63</v>
      </c>
      <c r="I398" s="56">
        <f t="shared" si="68"/>
        <v>177683.29</v>
      </c>
      <c r="J398" s="56">
        <f t="shared" si="69"/>
        <v>322316.70999999996</v>
      </c>
      <c r="K398" s="57">
        <f t="shared" si="70"/>
        <v>0.6446334199999999</v>
      </c>
      <c r="L398" s="57">
        <f t="shared" si="71"/>
        <v>-0.96064324000000001</v>
      </c>
      <c r="M398" s="57">
        <f t="shared" si="72"/>
        <v>-0.71368163200000001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387</v>
      </c>
      <c r="C399" s="51" t="s">
        <v>388</v>
      </c>
      <c r="D399" s="56">
        <v>500000</v>
      </c>
      <c r="E399" s="56">
        <v>500000</v>
      </c>
      <c r="F399" s="56">
        <v>0</v>
      </c>
      <c r="G399" s="56">
        <v>71735.12</v>
      </c>
      <c r="H399" s="56">
        <v>0</v>
      </c>
      <c r="I399" s="56">
        <f t="shared" si="68"/>
        <v>71735.12</v>
      </c>
      <c r="J399" s="56">
        <f t="shared" si="69"/>
        <v>428264.88</v>
      </c>
      <c r="K399" s="57">
        <f t="shared" si="70"/>
        <v>0.85652976000000003</v>
      </c>
      <c r="L399" s="57">
        <f t="shared" si="71"/>
        <v>-1</v>
      </c>
      <c r="M399" s="57">
        <f t="shared" si="72"/>
        <v>-0.655671424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389</v>
      </c>
      <c r="C400" s="51" t="s">
        <v>390</v>
      </c>
      <c r="D400" s="56">
        <v>500000</v>
      </c>
      <c r="E400" s="56">
        <v>500000</v>
      </c>
      <c r="F400" s="56">
        <v>19898.080000000002</v>
      </c>
      <c r="G400" s="56">
        <v>67252.33</v>
      </c>
      <c r="H400" s="56">
        <v>0</v>
      </c>
      <c r="I400" s="56">
        <f t="shared" si="68"/>
        <v>67252.33</v>
      </c>
      <c r="J400" s="56">
        <f t="shared" si="69"/>
        <v>432747.67</v>
      </c>
      <c r="K400" s="57">
        <f t="shared" si="70"/>
        <v>0.86549533999999995</v>
      </c>
      <c r="L400" s="57">
        <f t="shared" si="71"/>
        <v>-0.96020383999999992</v>
      </c>
      <c r="M400" s="57">
        <f t="shared" si="72"/>
        <v>-0.67718881599999992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391</v>
      </c>
      <c r="C401" s="51" t="s">
        <v>392</v>
      </c>
      <c r="D401" s="56">
        <v>500000</v>
      </c>
      <c r="E401" s="56">
        <v>500000</v>
      </c>
      <c r="F401" s="56">
        <v>0</v>
      </c>
      <c r="G401" s="56">
        <v>38770.519999999997</v>
      </c>
      <c r="H401" s="56">
        <v>0</v>
      </c>
      <c r="I401" s="56">
        <f t="shared" si="68"/>
        <v>38770.519999999997</v>
      </c>
      <c r="J401" s="56">
        <f t="shared" si="69"/>
        <v>461229.48</v>
      </c>
      <c r="K401" s="57">
        <f t="shared" si="70"/>
        <v>0.92245895999999994</v>
      </c>
      <c r="L401" s="57">
        <f t="shared" si="71"/>
        <v>-1</v>
      </c>
      <c r="M401" s="57">
        <f t="shared" si="72"/>
        <v>-0.81390150400000005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393</v>
      </c>
      <c r="C402" s="51" t="s">
        <v>394</v>
      </c>
      <c r="D402" s="56">
        <v>2500000</v>
      </c>
      <c r="E402" s="56">
        <v>2500000</v>
      </c>
      <c r="F402" s="56">
        <v>0</v>
      </c>
      <c r="G402" s="56">
        <v>22900</v>
      </c>
      <c r="H402" s="56">
        <v>477100</v>
      </c>
      <c r="I402" s="56">
        <f t="shared" si="68"/>
        <v>500000</v>
      </c>
      <c r="J402" s="56">
        <f t="shared" si="69"/>
        <v>2000000</v>
      </c>
      <c r="K402" s="57">
        <f t="shared" si="70"/>
        <v>0.8</v>
      </c>
      <c r="L402" s="57">
        <f t="shared" si="71"/>
        <v>-1</v>
      </c>
      <c r="M402" s="57">
        <f t="shared" si="72"/>
        <v>-0.978016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395</v>
      </c>
      <c r="C403" s="51" t="s">
        <v>396</v>
      </c>
      <c r="D403" s="56">
        <v>26365343.129999999</v>
      </c>
      <c r="E403" s="56">
        <v>24365343.129999999</v>
      </c>
      <c r="F403" s="56">
        <v>67139.47</v>
      </c>
      <c r="G403" s="56">
        <v>516550.61</v>
      </c>
      <c r="H403" s="56">
        <v>71972.149999999994</v>
      </c>
      <c r="I403" s="56">
        <f t="shared" si="68"/>
        <v>588522.76</v>
      </c>
      <c r="J403" s="56">
        <f t="shared" si="69"/>
        <v>23776820.369999997</v>
      </c>
      <c r="K403" s="57">
        <f t="shared" si="70"/>
        <v>0.9758459071616612</v>
      </c>
      <c r="L403" s="57">
        <f t="shared" si="71"/>
        <v>-0.99724446852064508</v>
      </c>
      <c r="M403" s="57">
        <f t="shared" si="72"/>
        <v>-0.94911947443606559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397</v>
      </c>
      <c r="C404" s="51" t="s">
        <v>398</v>
      </c>
      <c r="D404" s="56">
        <v>4000000</v>
      </c>
      <c r="E404" s="56">
        <v>4000000</v>
      </c>
      <c r="F404" s="56">
        <v>561995.14</v>
      </c>
      <c r="G404" s="56">
        <v>2013053.36</v>
      </c>
      <c r="H404" s="56">
        <v>936524.95</v>
      </c>
      <c r="I404" s="56">
        <f t="shared" si="68"/>
        <v>2949578.31</v>
      </c>
      <c r="J404" s="56">
        <f t="shared" si="69"/>
        <v>1050421.69</v>
      </c>
      <c r="K404" s="57">
        <f t="shared" si="70"/>
        <v>0.26260542249999996</v>
      </c>
      <c r="L404" s="57">
        <f t="shared" si="71"/>
        <v>-0.85950121499999999</v>
      </c>
      <c r="M404" s="57">
        <f t="shared" si="72"/>
        <v>0.20783201600000017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399</v>
      </c>
      <c r="C405" s="51" t="s">
        <v>400</v>
      </c>
      <c r="D405" s="56">
        <v>2500000</v>
      </c>
      <c r="E405" s="56">
        <v>2500000</v>
      </c>
      <c r="F405" s="56">
        <v>0</v>
      </c>
      <c r="G405" s="56">
        <v>0</v>
      </c>
      <c r="H405" s="56">
        <v>0</v>
      </c>
      <c r="I405" s="56">
        <f t="shared" si="68"/>
        <v>0</v>
      </c>
      <c r="J405" s="56">
        <f t="shared" si="69"/>
        <v>2500000</v>
      </c>
      <c r="K405" s="57">
        <f t="shared" si="70"/>
        <v>1</v>
      </c>
      <c r="L405" s="57">
        <f t="shared" si="71"/>
        <v>-1</v>
      </c>
      <c r="M405" s="57">
        <f t="shared" si="72"/>
        <v>-1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401</v>
      </c>
      <c r="C406" s="51" t="s">
        <v>402</v>
      </c>
      <c r="D406" s="56">
        <v>4000000</v>
      </c>
      <c r="E406" s="56">
        <v>2000000</v>
      </c>
      <c r="F406" s="56">
        <v>0</v>
      </c>
      <c r="G406" s="56">
        <v>0</v>
      </c>
      <c r="H406" s="56">
        <v>0</v>
      </c>
      <c r="I406" s="56">
        <f t="shared" si="68"/>
        <v>0</v>
      </c>
      <c r="J406" s="56">
        <f t="shared" si="69"/>
        <v>2000000</v>
      </c>
      <c r="K406" s="57">
        <f t="shared" si="70"/>
        <v>1</v>
      </c>
      <c r="L406" s="57">
        <f t="shared" si="71"/>
        <v>-1</v>
      </c>
      <c r="M406" s="57">
        <f t="shared" si="72"/>
        <v>-1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403</v>
      </c>
      <c r="C407" s="51" t="s">
        <v>404</v>
      </c>
      <c r="D407" s="56">
        <v>20000000</v>
      </c>
      <c r="E407" s="56">
        <v>10911800</v>
      </c>
      <c r="F407" s="56">
        <v>978076.93</v>
      </c>
      <c r="G407" s="56">
        <v>6805784.5099999998</v>
      </c>
      <c r="H407" s="56">
        <v>2456274.2200000002</v>
      </c>
      <c r="I407" s="56">
        <f t="shared" si="68"/>
        <v>9262058.7300000004</v>
      </c>
      <c r="J407" s="56">
        <f t="shared" si="69"/>
        <v>1649741.2699999996</v>
      </c>
      <c r="K407" s="57">
        <f t="shared" si="70"/>
        <v>0.15118873788009307</v>
      </c>
      <c r="L407" s="57">
        <f t="shared" si="71"/>
        <v>-0.9103652073901648</v>
      </c>
      <c r="M407" s="57">
        <f t="shared" si="72"/>
        <v>0.49690086181931492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405</v>
      </c>
      <c r="C408" s="51" t="s">
        <v>406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68"/>
        <v>0</v>
      </c>
      <c r="J408" s="56">
        <f t="shared" si="69"/>
        <v>0</v>
      </c>
      <c r="K408" s="57" t="str">
        <f t="shared" si="70"/>
        <v>NA</v>
      </c>
      <c r="L408" s="57" t="str">
        <f t="shared" si="71"/>
        <v>NA</v>
      </c>
      <c r="M408" s="57" t="str">
        <f t="shared" si="72"/>
        <v>NA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407</v>
      </c>
      <c r="C409" s="51" t="s">
        <v>408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53"/>
        <v>0</v>
      </c>
      <c r="J409" s="56">
        <f t="shared" si="54"/>
        <v>0</v>
      </c>
      <c r="K409" s="57" t="str">
        <f t="shared" si="55"/>
        <v>NA</v>
      </c>
      <c r="L409" s="57" t="str">
        <f t="shared" si="56"/>
        <v>NA</v>
      </c>
      <c r="M409" s="57" t="str">
        <f t="shared" si="57"/>
        <v>NA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409</v>
      </c>
      <c r="C410" s="51" t="s">
        <v>410</v>
      </c>
      <c r="D410" s="56">
        <v>1000000</v>
      </c>
      <c r="E410" s="56">
        <v>1000000</v>
      </c>
      <c r="F410" s="56">
        <v>0</v>
      </c>
      <c r="G410" s="56">
        <v>0</v>
      </c>
      <c r="H410" s="56">
        <v>0</v>
      </c>
      <c r="I410" s="56">
        <f t="shared" si="53"/>
        <v>0</v>
      </c>
      <c r="J410" s="56">
        <f t="shared" si="54"/>
        <v>1000000</v>
      </c>
      <c r="K410" s="57">
        <f t="shared" si="55"/>
        <v>1</v>
      </c>
      <c r="L410" s="57">
        <f t="shared" si="56"/>
        <v>-1</v>
      </c>
      <c r="M410" s="57">
        <f t="shared" si="57"/>
        <v>-1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259</v>
      </c>
      <c r="C411" s="51" t="s">
        <v>260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53"/>
        <v>0</v>
      </c>
      <c r="J411" s="56">
        <f t="shared" si="54"/>
        <v>0</v>
      </c>
      <c r="K411" s="57" t="str">
        <f t="shared" si="55"/>
        <v>NA</v>
      </c>
      <c r="L411" s="57" t="str">
        <f t="shared" si="56"/>
        <v>NA</v>
      </c>
      <c r="M411" s="57" t="str">
        <f t="shared" si="57"/>
        <v>NA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183</v>
      </c>
      <c r="C412" s="51" t="s">
        <v>184</v>
      </c>
      <c r="D412" s="56">
        <v>183447</v>
      </c>
      <c r="E412" s="56">
        <v>183447</v>
      </c>
      <c r="F412" s="56">
        <v>14625</v>
      </c>
      <c r="G412" s="56">
        <v>14625</v>
      </c>
      <c r="H412" s="56">
        <v>38495</v>
      </c>
      <c r="I412" s="56">
        <f t="shared" si="53"/>
        <v>53120</v>
      </c>
      <c r="J412" s="56">
        <f t="shared" si="54"/>
        <v>130327</v>
      </c>
      <c r="K412" s="57">
        <f t="shared" si="55"/>
        <v>0.71043407632722255</v>
      </c>
      <c r="L412" s="57">
        <f t="shared" si="56"/>
        <v>-0.92027670117254579</v>
      </c>
      <c r="M412" s="57">
        <f t="shared" si="57"/>
        <v>-0.80866408281410984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185</v>
      </c>
      <c r="C413" s="51" t="s">
        <v>186</v>
      </c>
      <c r="D413" s="56">
        <v>3722750</v>
      </c>
      <c r="E413" s="56">
        <v>3722750</v>
      </c>
      <c r="F413" s="56">
        <v>209349</v>
      </c>
      <c r="G413" s="56">
        <v>727051.53</v>
      </c>
      <c r="H413" s="56">
        <v>34342.33</v>
      </c>
      <c r="I413" s="56">
        <f t="shared" si="53"/>
        <v>761393.86</v>
      </c>
      <c r="J413" s="56">
        <f t="shared" si="54"/>
        <v>2961356.14</v>
      </c>
      <c r="K413" s="57">
        <f t="shared" si="55"/>
        <v>0.79547542542475325</v>
      </c>
      <c r="L413" s="57">
        <f t="shared" si="56"/>
        <v>-0.94376495869988586</v>
      </c>
      <c r="M413" s="57">
        <f t="shared" si="57"/>
        <v>-0.53128099603787526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187</v>
      </c>
      <c r="C414" s="51" t="s">
        <v>188</v>
      </c>
      <c r="D414" s="56">
        <v>0</v>
      </c>
      <c r="E414" s="56">
        <v>30000</v>
      </c>
      <c r="F414" s="56">
        <v>0</v>
      </c>
      <c r="G414" s="56">
        <v>0</v>
      </c>
      <c r="H414" s="56">
        <v>0</v>
      </c>
      <c r="I414" s="56">
        <f t="shared" si="53"/>
        <v>0</v>
      </c>
      <c r="J414" s="56">
        <f t="shared" si="54"/>
        <v>30000</v>
      </c>
      <c r="K414" s="57">
        <f t="shared" si="55"/>
        <v>1</v>
      </c>
      <c r="L414" s="57">
        <f t="shared" si="56"/>
        <v>-1</v>
      </c>
      <c r="M414" s="57">
        <f t="shared" si="57"/>
        <v>-1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411</v>
      </c>
      <c r="C415" s="51" t="s">
        <v>412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53"/>
        <v>0</v>
      </c>
      <c r="J415" s="56">
        <f t="shared" si="54"/>
        <v>0</v>
      </c>
      <c r="K415" s="57" t="str">
        <f t="shared" si="55"/>
        <v>NA</v>
      </c>
      <c r="L415" s="57" t="str">
        <f t="shared" si="56"/>
        <v>NA</v>
      </c>
      <c r="M415" s="57" t="str">
        <f t="shared" si="57"/>
        <v>NA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263</v>
      </c>
      <c r="C416" s="51" t="s">
        <v>264</v>
      </c>
      <c r="D416" s="56">
        <v>4290000</v>
      </c>
      <c r="E416" s="56">
        <v>4290000</v>
      </c>
      <c r="F416" s="56">
        <v>0</v>
      </c>
      <c r="G416" s="56">
        <v>3486694.44</v>
      </c>
      <c r="H416" s="56">
        <v>0</v>
      </c>
      <c r="I416" s="56">
        <f t="shared" si="53"/>
        <v>3486694.44</v>
      </c>
      <c r="J416" s="56">
        <f t="shared" si="54"/>
        <v>803305.56</v>
      </c>
      <c r="K416" s="57">
        <f t="shared" si="55"/>
        <v>0.18725071328671331</v>
      </c>
      <c r="L416" s="57">
        <f t="shared" si="56"/>
        <v>-1</v>
      </c>
      <c r="M416" s="57">
        <f t="shared" si="57"/>
        <v>0.95059828811188807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189</v>
      </c>
      <c r="C417" s="51" t="s">
        <v>190</v>
      </c>
      <c r="D417" s="56">
        <v>172293</v>
      </c>
      <c r="E417" s="56">
        <v>172293</v>
      </c>
      <c r="F417" s="56">
        <v>84.24</v>
      </c>
      <c r="G417" s="56">
        <v>627.19000000000005</v>
      </c>
      <c r="H417" s="56">
        <v>815.76</v>
      </c>
      <c r="I417" s="56">
        <f t="shared" si="53"/>
        <v>1442.95</v>
      </c>
      <c r="J417" s="56">
        <f t="shared" si="54"/>
        <v>170850.05</v>
      </c>
      <c r="K417" s="57">
        <f t="shared" si="55"/>
        <v>0.9916250224907569</v>
      </c>
      <c r="L417" s="57">
        <f t="shared" si="56"/>
        <v>-0.99951106545245605</v>
      </c>
      <c r="M417" s="57">
        <f t="shared" si="57"/>
        <v>-0.9912633943340704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191</v>
      </c>
      <c r="C418" s="51" t="s">
        <v>192</v>
      </c>
      <c r="D418" s="56">
        <v>0</v>
      </c>
      <c r="E418" s="56">
        <v>16400</v>
      </c>
      <c r="F418" s="56">
        <v>0</v>
      </c>
      <c r="G418" s="56">
        <v>0</v>
      </c>
      <c r="H418" s="56">
        <v>16400</v>
      </c>
      <c r="I418" s="56">
        <f t="shared" si="53"/>
        <v>16400</v>
      </c>
      <c r="J418" s="56">
        <f t="shared" si="54"/>
        <v>0</v>
      </c>
      <c r="K418" s="57">
        <f t="shared" si="55"/>
        <v>0</v>
      </c>
      <c r="L418" s="57">
        <f t="shared" si="56"/>
        <v>-1</v>
      </c>
      <c r="M418" s="57">
        <f t="shared" si="57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199</v>
      </c>
      <c r="C419" s="51" t="s">
        <v>200</v>
      </c>
      <c r="D419" s="56">
        <v>454770</v>
      </c>
      <c r="E419" s="56">
        <v>474770</v>
      </c>
      <c r="F419" s="56">
        <v>9636.5</v>
      </c>
      <c r="G419" s="56">
        <v>34921.769999999997</v>
      </c>
      <c r="H419" s="56">
        <v>0</v>
      </c>
      <c r="I419" s="56">
        <f t="shared" si="53"/>
        <v>34921.769999999997</v>
      </c>
      <c r="J419" s="56">
        <f t="shared" si="54"/>
        <v>439848.23</v>
      </c>
      <c r="K419" s="57">
        <f t="shared" si="55"/>
        <v>0.92644486804136739</v>
      </c>
      <c r="L419" s="57">
        <f t="shared" si="56"/>
        <v>-0.97970280346272931</v>
      </c>
      <c r="M419" s="57">
        <f t="shared" si="57"/>
        <v>-0.82346768329928177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203</v>
      </c>
      <c r="C420" s="51" t="s">
        <v>204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53"/>
        <v>0</v>
      </c>
      <c r="J420" s="56">
        <f t="shared" si="54"/>
        <v>0</v>
      </c>
      <c r="K420" s="57" t="str">
        <f t="shared" si="55"/>
        <v>NA</v>
      </c>
      <c r="L420" s="57" t="str">
        <f t="shared" si="56"/>
        <v>NA</v>
      </c>
      <c r="M420" s="57" t="str">
        <f t="shared" si="57"/>
        <v>NA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205</v>
      </c>
      <c r="C421" s="51" t="s">
        <v>206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53"/>
        <v>0</v>
      </c>
      <c r="J421" s="56">
        <f t="shared" si="54"/>
        <v>0</v>
      </c>
      <c r="K421" s="57" t="str">
        <f t="shared" si="55"/>
        <v>NA</v>
      </c>
      <c r="L421" s="57" t="str">
        <f t="shared" si="56"/>
        <v>NA</v>
      </c>
      <c r="M421" s="57" t="str">
        <f t="shared" si="57"/>
        <v>NA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207</v>
      </c>
      <c r="C422" s="51" t="s">
        <v>208</v>
      </c>
      <c r="D422" s="56">
        <v>4016070</v>
      </c>
      <c r="E422" s="56">
        <v>4012470.4</v>
      </c>
      <c r="F422" s="56">
        <v>243576.18000000002</v>
      </c>
      <c r="G422" s="56">
        <v>1288017.3600000001</v>
      </c>
      <c r="H422" s="56">
        <v>644646.17000000004</v>
      </c>
      <c r="I422" s="56">
        <f t="shared" si="53"/>
        <v>1932663.5300000003</v>
      </c>
      <c r="J422" s="56">
        <f t="shared" si="54"/>
        <v>2079806.8699999996</v>
      </c>
      <c r="K422" s="57">
        <f t="shared" si="55"/>
        <v>0.51833575395347453</v>
      </c>
      <c r="L422" s="57">
        <f t="shared" si="56"/>
        <v>-0.93929520825873258</v>
      </c>
      <c r="M422" s="57">
        <f t="shared" si="57"/>
        <v>-0.22959140982074272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211</v>
      </c>
      <c r="C423" s="51" t="s">
        <v>212</v>
      </c>
      <c r="D423" s="56">
        <v>474930</v>
      </c>
      <c r="E423" s="56">
        <v>474930</v>
      </c>
      <c r="F423" s="56">
        <v>0</v>
      </c>
      <c r="G423" s="56">
        <v>1164.1300000000001</v>
      </c>
      <c r="H423" s="56">
        <v>0</v>
      </c>
      <c r="I423" s="56">
        <f t="shared" si="53"/>
        <v>1164.1300000000001</v>
      </c>
      <c r="J423" s="56">
        <f t="shared" si="54"/>
        <v>473765.87</v>
      </c>
      <c r="K423" s="57">
        <f t="shared" si="55"/>
        <v>0.99754883877624068</v>
      </c>
      <c r="L423" s="57">
        <f t="shared" si="56"/>
        <v>-1</v>
      </c>
      <c r="M423" s="57">
        <f t="shared" si="57"/>
        <v>-0.99411721306297773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213</v>
      </c>
      <c r="C424" s="51" t="s">
        <v>214</v>
      </c>
      <c r="D424" s="56">
        <v>44847</v>
      </c>
      <c r="E424" s="56">
        <v>44847</v>
      </c>
      <c r="F424" s="56">
        <v>0</v>
      </c>
      <c r="G424" s="56">
        <v>0</v>
      </c>
      <c r="H424" s="56">
        <v>0</v>
      </c>
      <c r="I424" s="56">
        <f t="shared" si="53"/>
        <v>0</v>
      </c>
      <c r="J424" s="56">
        <f t="shared" si="54"/>
        <v>44847</v>
      </c>
      <c r="K424" s="57">
        <f t="shared" si="55"/>
        <v>1</v>
      </c>
      <c r="L424" s="57">
        <f t="shared" si="56"/>
        <v>-1</v>
      </c>
      <c r="M424" s="57">
        <f t="shared" si="57"/>
        <v>-1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215</v>
      </c>
      <c r="C425" s="51" t="s">
        <v>216</v>
      </c>
      <c r="D425" s="56">
        <v>6113571.0599999996</v>
      </c>
      <c r="E425" s="56">
        <v>8366051.0599999996</v>
      </c>
      <c r="F425" s="56">
        <v>762402.16</v>
      </c>
      <c r="G425" s="56">
        <v>2032027.41</v>
      </c>
      <c r="H425" s="56">
        <v>819879.18</v>
      </c>
      <c r="I425" s="56">
        <f t="shared" si="53"/>
        <v>2851906.59</v>
      </c>
      <c r="J425" s="56">
        <f t="shared" si="54"/>
        <v>5514144.4699999997</v>
      </c>
      <c r="K425" s="57">
        <f t="shared" si="55"/>
        <v>0.65910958831752575</v>
      </c>
      <c r="L425" s="57">
        <f t="shared" si="56"/>
        <v>-0.90886953061460274</v>
      </c>
      <c r="M425" s="57">
        <f t="shared" si="57"/>
        <v>-0.41706478372844169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219</v>
      </c>
      <c r="C426" s="51" t="s">
        <v>220</v>
      </c>
      <c r="D426" s="56">
        <v>0</v>
      </c>
      <c r="E426" s="56">
        <v>16000</v>
      </c>
      <c r="F426" s="56">
        <v>0</v>
      </c>
      <c r="G426" s="56">
        <v>7790.63</v>
      </c>
      <c r="H426" s="56">
        <v>4470.51</v>
      </c>
      <c r="I426" s="56">
        <f t="shared" si="53"/>
        <v>12261.14</v>
      </c>
      <c r="J426" s="56">
        <f t="shared" si="54"/>
        <v>3738.8600000000006</v>
      </c>
      <c r="K426" s="57">
        <f t="shared" si="55"/>
        <v>0.23367875000000005</v>
      </c>
      <c r="L426" s="57">
        <f t="shared" si="56"/>
        <v>-1</v>
      </c>
      <c r="M426" s="57">
        <f t="shared" si="57"/>
        <v>0.16859450000000012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279</v>
      </c>
      <c r="C427" s="51" t="s">
        <v>280</v>
      </c>
      <c r="D427" s="56">
        <v>22500500</v>
      </c>
      <c r="E427" s="56">
        <v>22500500</v>
      </c>
      <c r="F427" s="56">
        <v>1630452.22</v>
      </c>
      <c r="G427" s="56">
        <v>9923001.1899999995</v>
      </c>
      <c r="H427" s="56">
        <v>10271998.810000001</v>
      </c>
      <c r="I427" s="56">
        <f t="shared" si="53"/>
        <v>20195000</v>
      </c>
      <c r="J427" s="56">
        <f t="shared" si="54"/>
        <v>2305500</v>
      </c>
      <c r="K427" s="57">
        <f t="shared" si="55"/>
        <v>0.10246438968022933</v>
      </c>
      <c r="L427" s="57">
        <f t="shared" si="56"/>
        <v>-0.92753706717628503</v>
      </c>
      <c r="M427" s="57">
        <f t="shared" si="57"/>
        <v>5.8429939601342067E-2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413</v>
      </c>
      <c r="C428" s="51" t="s">
        <v>414</v>
      </c>
      <c r="D428" s="56">
        <v>2500000</v>
      </c>
      <c r="E428" s="56">
        <v>2500000</v>
      </c>
      <c r="F428" s="56">
        <v>121091.62</v>
      </c>
      <c r="G428" s="56">
        <v>708584.05</v>
      </c>
      <c r="H428" s="56">
        <v>1491415.95</v>
      </c>
      <c r="I428" s="56">
        <f t="shared" si="53"/>
        <v>2200000</v>
      </c>
      <c r="J428" s="56">
        <f t="shared" si="54"/>
        <v>300000</v>
      </c>
      <c r="K428" s="57">
        <f t="shared" si="55"/>
        <v>0.12</v>
      </c>
      <c r="L428" s="57">
        <f t="shared" si="56"/>
        <v>-0.95156335199999997</v>
      </c>
      <c r="M428" s="57">
        <f t="shared" si="57"/>
        <v>-0.31975931200000002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415</v>
      </c>
      <c r="C429" s="51" t="s">
        <v>416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53"/>
        <v>0</v>
      </c>
      <c r="J429" s="56">
        <f t="shared" si="54"/>
        <v>0</v>
      </c>
      <c r="K429" s="57" t="str">
        <f t="shared" si="55"/>
        <v>NA</v>
      </c>
      <c r="L429" s="57" t="str">
        <f t="shared" si="56"/>
        <v>NA</v>
      </c>
      <c r="M429" s="57" t="str">
        <f t="shared" si="57"/>
        <v>NA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227</v>
      </c>
      <c r="C430" s="51" t="s">
        <v>228</v>
      </c>
      <c r="D430" s="56">
        <v>9000</v>
      </c>
      <c r="E430" s="56">
        <v>9000</v>
      </c>
      <c r="F430" s="56">
        <v>0</v>
      </c>
      <c r="G430" s="56">
        <v>0</v>
      </c>
      <c r="H430" s="56">
        <v>0</v>
      </c>
      <c r="I430" s="56">
        <f t="shared" si="53"/>
        <v>0</v>
      </c>
      <c r="J430" s="56">
        <f t="shared" si="54"/>
        <v>9000</v>
      </c>
      <c r="K430" s="57">
        <f t="shared" si="55"/>
        <v>1</v>
      </c>
      <c r="L430" s="57">
        <f t="shared" si="56"/>
        <v>-1</v>
      </c>
      <c r="M430" s="57">
        <f t="shared" si="57"/>
        <v>-1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229</v>
      </c>
      <c r="C431" s="51" t="s">
        <v>230</v>
      </c>
      <c r="D431" s="56">
        <v>0</v>
      </c>
      <c r="E431" s="56">
        <v>88200</v>
      </c>
      <c r="F431" s="56">
        <v>0</v>
      </c>
      <c r="G431" s="56">
        <v>351566.25</v>
      </c>
      <c r="H431" s="56">
        <v>100934.12</v>
      </c>
      <c r="I431" s="56">
        <f t="shared" si="53"/>
        <v>452500.37</v>
      </c>
      <c r="J431" s="56">
        <f t="shared" si="54"/>
        <v>-364300.37</v>
      </c>
      <c r="K431" s="57">
        <f t="shared" si="55"/>
        <v>-4.1303896825396826</v>
      </c>
      <c r="L431" s="57">
        <f t="shared" si="56"/>
        <v>-1</v>
      </c>
      <c r="M431" s="57">
        <f t="shared" si="57"/>
        <v>8.5664285714285722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231</v>
      </c>
      <c r="C432" s="51" t="s">
        <v>232</v>
      </c>
      <c r="D432" s="56">
        <v>0</v>
      </c>
      <c r="E432" s="56">
        <v>208489.86</v>
      </c>
      <c r="F432" s="56">
        <v>0</v>
      </c>
      <c r="G432" s="56">
        <v>270420.84999999998</v>
      </c>
      <c r="H432" s="56">
        <v>35309.279999999999</v>
      </c>
      <c r="I432" s="56">
        <f t="shared" si="53"/>
        <v>305730.13</v>
      </c>
      <c r="J432" s="56">
        <f t="shared" si="54"/>
        <v>-97240.270000000019</v>
      </c>
      <c r="K432" s="57">
        <f t="shared" si="55"/>
        <v>-0.46640287446113698</v>
      </c>
      <c r="L432" s="57">
        <f t="shared" si="56"/>
        <v>-1</v>
      </c>
      <c r="M432" s="57">
        <f t="shared" si="57"/>
        <v>2.1129093760243305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233</v>
      </c>
      <c r="C433" s="51" t="s">
        <v>234</v>
      </c>
      <c r="D433" s="56">
        <v>9616737.5500000007</v>
      </c>
      <c r="E433" s="56">
        <v>5610913.29</v>
      </c>
      <c r="F433" s="56">
        <v>16589.25</v>
      </c>
      <c r="G433" s="56">
        <v>3353269.57</v>
      </c>
      <c r="H433" s="56">
        <v>328860.34999999998</v>
      </c>
      <c r="I433" s="56">
        <f t="shared" si="53"/>
        <v>3682129.9199999999</v>
      </c>
      <c r="J433" s="56">
        <f t="shared" si="54"/>
        <v>1928783.37</v>
      </c>
      <c r="K433" s="57">
        <f t="shared" si="55"/>
        <v>0.34375569008303103</v>
      </c>
      <c r="L433" s="57">
        <f t="shared" si="56"/>
        <v>-0.99704339576418588</v>
      </c>
      <c r="M433" s="57">
        <f t="shared" si="57"/>
        <v>0.43432032399131931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417</v>
      </c>
      <c r="C434" s="51" t="s">
        <v>418</v>
      </c>
      <c r="D434" s="56">
        <v>750000</v>
      </c>
      <c r="E434" s="56">
        <v>750000</v>
      </c>
      <c r="F434" s="56">
        <v>0</v>
      </c>
      <c r="G434" s="56">
        <v>0</v>
      </c>
      <c r="H434" s="56">
        <v>0</v>
      </c>
      <c r="I434" s="56">
        <f t="shared" si="53"/>
        <v>0</v>
      </c>
      <c r="J434" s="56">
        <f t="shared" si="54"/>
        <v>750000</v>
      </c>
      <c r="K434" s="57">
        <f t="shared" si="55"/>
        <v>1</v>
      </c>
      <c r="L434" s="57">
        <f t="shared" si="56"/>
        <v>-1</v>
      </c>
      <c r="M434" s="57">
        <f t="shared" si="57"/>
        <v>-1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419</v>
      </c>
      <c r="C435" s="51" t="s">
        <v>420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53"/>
        <v>0</v>
      </c>
      <c r="J435" s="56">
        <f t="shared" si="54"/>
        <v>0</v>
      </c>
      <c r="K435" s="57" t="str">
        <f t="shared" si="55"/>
        <v>NA</v>
      </c>
      <c r="L435" s="57" t="str">
        <f t="shared" si="56"/>
        <v>NA</v>
      </c>
      <c r="M435" s="57" t="str">
        <f t="shared" si="57"/>
        <v>NA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235</v>
      </c>
      <c r="C436" s="51" t="s">
        <v>236</v>
      </c>
      <c r="D436" s="56">
        <v>2957126.25</v>
      </c>
      <c r="E436" s="56">
        <v>2556000.25</v>
      </c>
      <c r="F436" s="56">
        <v>0</v>
      </c>
      <c r="G436" s="56">
        <v>0</v>
      </c>
      <c r="H436" s="56">
        <v>6374</v>
      </c>
      <c r="I436" s="56">
        <f t="shared" si="53"/>
        <v>6374</v>
      </c>
      <c r="J436" s="56">
        <f t="shared" si="54"/>
        <v>2549626.25</v>
      </c>
      <c r="K436" s="57">
        <f t="shared" si="55"/>
        <v>0.99750626002481813</v>
      </c>
      <c r="L436" s="57">
        <f t="shared" si="56"/>
        <v>-1</v>
      </c>
      <c r="M436" s="57">
        <f t="shared" si="57"/>
        <v>-1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237</v>
      </c>
      <c r="C437" s="51" t="s">
        <v>238</v>
      </c>
      <c r="D437" s="56">
        <v>193185</v>
      </c>
      <c r="E437" s="56">
        <v>203185</v>
      </c>
      <c r="F437" s="56">
        <v>5391.53</v>
      </c>
      <c r="G437" s="56">
        <v>16874.010000000002</v>
      </c>
      <c r="H437" s="56">
        <v>41655.879999999997</v>
      </c>
      <c r="I437" s="56">
        <f t="shared" si="53"/>
        <v>58529.89</v>
      </c>
      <c r="J437" s="56">
        <f t="shared" si="54"/>
        <v>144655.10999999999</v>
      </c>
      <c r="K437" s="57">
        <f t="shared" si="55"/>
        <v>0.71193793833206187</v>
      </c>
      <c r="L437" s="57">
        <f t="shared" si="56"/>
        <v>-0.97346492113098904</v>
      </c>
      <c r="M437" s="57">
        <f t="shared" si="57"/>
        <v>-0.8006859561483376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239</v>
      </c>
      <c r="C438" s="51" t="s">
        <v>240</v>
      </c>
      <c r="D438" s="56">
        <v>538678.74</v>
      </c>
      <c r="E438" s="56">
        <v>538678.74</v>
      </c>
      <c r="F438" s="56">
        <v>0</v>
      </c>
      <c r="G438" s="56">
        <v>0</v>
      </c>
      <c r="H438" s="56">
        <v>0</v>
      </c>
      <c r="I438" s="56">
        <f t="shared" si="53"/>
        <v>0</v>
      </c>
      <c r="J438" s="56">
        <f t="shared" si="54"/>
        <v>538678.74</v>
      </c>
      <c r="K438" s="57">
        <f t="shared" si="55"/>
        <v>1</v>
      </c>
      <c r="L438" s="57">
        <f t="shared" si="56"/>
        <v>-1</v>
      </c>
      <c r="M438" s="57">
        <f t="shared" si="57"/>
        <v>-1</v>
      </c>
      <c r="R438" s="53"/>
      <c r="S438" s="53"/>
      <c r="T438" s="53"/>
      <c r="U438" s="53"/>
      <c r="V438" s="53"/>
    </row>
    <row r="439" spans="1:22" s="51" customFormat="1" ht="14.1" customHeight="1" x14ac:dyDescent="0.2">
      <c r="A439" s="63" t="s">
        <v>421</v>
      </c>
      <c r="B439" s="71"/>
      <c r="C439" s="63"/>
      <c r="D439" s="64">
        <v>261530763.46000004</v>
      </c>
      <c r="E439" s="64">
        <v>258028877.84000003</v>
      </c>
      <c r="F439" s="64">
        <v>14206751.220000001</v>
      </c>
      <c r="G439" s="64">
        <v>81340203.929999977</v>
      </c>
      <c r="H439" s="64">
        <v>31785540.790000003</v>
      </c>
      <c r="I439" s="64">
        <f t="shared" si="53"/>
        <v>113125744.71999998</v>
      </c>
      <c r="J439" s="64">
        <f t="shared" si="54"/>
        <v>144903133.12000006</v>
      </c>
      <c r="K439" s="65">
        <f t="shared" si="55"/>
        <v>0.56157719373508419</v>
      </c>
      <c r="L439" s="65">
        <f t="shared" si="56"/>
        <v>-0.94494123549686793</v>
      </c>
      <c r="M439" s="65">
        <f t="shared" si="57"/>
        <v>-0.24343162259128656</v>
      </c>
      <c r="R439" s="53"/>
      <c r="S439" s="53"/>
      <c r="T439" s="53"/>
      <c r="U439" s="53"/>
      <c r="V439" s="53"/>
    </row>
    <row r="440" spans="1:22" s="51" customFormat="1" x14ac:dyDescent="0.2">
      <c r="A440" s="51" t="s">
        <v>422</v>
      </c>
      <c r="B440" s="66" t="s">
        <v>423</v>
      </c>
      <c r="C440" s="51" t="s">
        <v>424</v>
      </c>
      <c r="D440" s="56">
        <v>0</v>
      </c>
      <c r="E440" s="56">
        <v>0</v>
      </c>
      <c r="F440" s="56">
        <v>158938.04999999999</v>
      </c>
      <c r="G440" s="56">
        <v>336017.65</v>
      </c>
      <c r="H440" s="56">
        <v>0</v>
      </c>
      <c r="I440" s="56">
        <f t="shared" si="53"/>
        <v>336017.65</v>
      </c>
      <c r="J440" s="56">
        <f t="shared" si="54"/>
        <v>-336017.65</v>
      </c>
      <c r="K440" s="57" t="str">
        <f t="shared" si="55"/>
        <v>NA</v>
      </c>
      <c r="L440" s="57" t="str">
        <f t="shared" si="56"/>
        <v>NA</v>
      </c>
      <c r="M440" s="57" t="str">
        <f t="shared" si="57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149</v>
      </c>
      <c r="C441" s="51" t="s">
        <v>150</v>
      </c>
      <c r="D441" s="56">
        <v>0</v>
      </c>
      <c r="E441" s="56">
        <v>0</v>
      </c>
      <c r="F441" s="56">
        <v>7170</v>
      </c>
      <c r="G441" s="56">
        <v>15019.79</v>
      </c>
      <c r="H441" s="56">
        <v>0</v>
      </c>
      <c r="I441" s="56">
        <f t="shared" si="53"/>
        <v>15019.79</v>
      </c>
      <c r="J441" s="56">
        <f t="shared" si="54"/>
        <v>-15019.79</v>
      </c>
      <c r="K441" s="57" t="str">
        <f t="shared" si="55"/>
        <v>NA</v>
      </c>
      <c r="L441" s="57" t="str">
        <f t="shared" si="56"/>
        <v>NA</v>
      </c>
      <c r="M441" s="57" t="str">
        <f t="shared" si="57"/>
        <v>NA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151</v>
      </c>
      <c r="C442" s="51" t="s">
        <v>152</v>
      </c>
      <c r="D442" s="56">
        <v>0</v>
      </c>
      <c r="E442" s="56">
        <v>0</v>
      </c>
      <c r="F442" s="56">
        <v>2758.66</v>
      </c>
      <c r="G442" s="56">
        <v>6012.16</v>
      </c>
      <c r="H442" s="56">
        <v>0</v>
      </c>
      <c r="I442" s="56">
        <f t="shared" si="53"/>
        <v>6012.16</v>
      </c>
      <c r="J442" s="56">
        <f t="shared" si="54"/>
        <v>-6012.16</v>
      </c>
      <c r="K442" s="57" t="str">
        <f t="shared" si="55"/>
        <v>NA</v>
      </c>
      <c r="L442" s="57" t="str">
        <f t="shared" si="56"/>
        <v>NA</v>
      </c>
      <c r="M442" s="57" t="str">
        <f t="shared" si="57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153</v>
      </c>
      <c r="C443" s="51" t="s">
        <v>154</v>
      </c>
      <c r="D443" s="56">
        <v>0</v>
      </c>
      <c r="E443" s="56">
        <v>0</v>
      </c>
      <c r="F443" s="56">
        <v>31271.88</v>
      </c>
      <c r="G443" s="56">
        <v>65477.94</v>
      </c>
      <c r="H443" s="56">
        <v>0</v>
      </c>
      <c r="I443" s="56">
        <f t="shared" si="53"/>
        <v>65477.94</v>
      </c>
      <c r="J443" s="56">
        <f t="shared" si="54"/>
        <v>-65477.94</v>
      </c>
      <c r="K443" s="57" t="str">
        <f t="shared" si="55"/>
        <v>NA</v>
      </c>
      <c r="L443" s="57" t="str">
        <f t="shared" si="56"/>
        <v>NA</v>
      </c>
      <c r="M443" s="57" t="str">
        <f t="shared" si="57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167</v>
      </c>
      <c r="C444" s="51" t="s">
        <v>168</v>
      </c>
      <c r="D444" s="56">
        <v>0</v>
      </c>
      <c r="E444" s="56">
        <v>0</v>
      </c>
      <c r="F444" s="56">
        <v>1500.43</v>
      </c>
      <c r="G444" s="56">
        <v>2748.18</v>
      </c>
      <c r="H444" s="56">
        <v>0</v>
      </c>
      <c r="I444" s="56">
        <f t="shared" si="53"/>
        <v>2748.18</v>
      </c>
      <c r="J444" s="56">
        <f t="shared" si="54"/>
        <v>-2748.18</v>
      </c>
      <c r="K444" s="57" t="str">
        <f t="shared" si="55"/>
        <v>NA</v>
      </c>
      <c r="L444" s="57" t="str">
        <f t="shared" si="56"/>
        <v>NA</v>
      </c>
      <c r="M444" s="57" t="str">
        <f t="shared" si="57"/>
        <v>NA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169</v>
      </c>
      <c r="C445" s="51" t="s">
        <v>170</v>
      </c>
      <c r="D445" s="56">
        <v>0</v>
      </c>
      <c r="E445" s="56">
        <v>0</v>
      </c>
      <c r="F445" s="56">
        <v>834.36</v>
      </c>
      <c r="G445" s="56">
        <v>1692.98</v>
      </c>
      <c r="H445" s="56">
        <v>0</v>
      </c>
      <c r="I445" s="56">
        <f t="shared" si="53"/>
        <v>1692.98</v>
      </c>
      <c r="J445" s="56">
        <f t="shared" si="54"/>
        <v>-1692.98</v>
      </c>
      <c r="K445" s="57" t="str">
        <f t="shared" si="55"/>
        <v>NA</v>
      </c>
      <c r="L445" s="57" t="str">
        <f t="shared" si="56"/>
        <v>NA</v>
      </c>
      <c r="M445" s="57" t="str">
        <f t="shared" si="57"/>
        <v>NA</v>
      </c>
      <c r="R445" s="53"/>
      <c r="S445" s="53"/>
      <c r="T445" s="53"/>
      <c r="U445" s="53"/>
      <c r="V445" s="53"/>
    </row>
    <row r="446" spans="1:22" s="51" customFormat="1" ht="14.1" customHeight="1" x14ac:dyDescent="0.2">
      <c r="A446" s="63" t="s">
        <v>425</v>
      </c>
      <c r="B446" s="71"/>
      <c r="C446" s="63"/>
      <c r="D446" s="64">
        <v>0</v>
      </c>
      <c r="E446" s="64">
        <v>0</v>
      </c>
      <c r="F446" s="64">
        <v>202473.37999999998</v>
      </c>
      <c r="G446" s="64">
        <v>426968.69999999995</v>
      </c>
      <c r="H446" s="64">
        <v>0</v>
      </c>
      <c r="I446" s="64">
        <f t="shared" si="53"/>
        <v>426968.69999999995</v>
      </c>
      <c r="J446" s="64">
        <f t="shared" si="54"/>
        <v>-426968.69999999995</v>
      </c>
      <c r="K446" s="65" t="str">
        <f t="shared" si="55"/>
        <v>NA</v>
      </c>
      <c r="L446" s="65" t="str">
        <f t="shared" si="56"/>
        <v>NA</v>
      </c>
      <c r="M446" s="65" t="str">
        <f t="shared" si="57"/>
        <v>NA</v>
      </c>
      <c r="R446" s="53"/>
      <c r="S446" s="53"/>
      <c r="T446" s="53"/>
      <c r="U446" s="53"/>
      <c r="V446" s="53"/>
    </row>
    <row r="447" spans="1:22" s="51" customFormat="1" x14ac:dyDescent="0.2">
      <c r="A447" s="51" t="s">
        <v>426</v>
      </c>
      <c r="B447" s="66" t="s">
        <v>108</v>
      </c>
      <c r="C447" s="51" t="s">
        <v>109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53"/>
        <v>0</v>
      </c>
      <c r="J447" s="56">
        <f t="shared" si="54"/>
        <v>0</v>
      </c>
      <c r="K447" s="57" t="str">
        <f t="shared" si="55"/>
        <v>NA</v>
      </c>
      <c r="L447" s="57" t="str">
        <f t="shared" si="56"/>
        <v>NA</v>
      </c>
      <c r="M447" s="57" t="str">
        <f t="shared" si="57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115</v>
      </c>
      <c r="C448" s="51" t="s">
        <v>116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53"/>
        <v>0</v>
      </c>
      <c r="J448" s="56">
        <f t="shared" si="54"/>
        <v>0</v>
      </c>
      <c r="K448" s="57" t="str">
        <f t="shared" si="55"/>
        <v>NA</v>
      </c>
      <c r="L448" s="57" t="str">
        <f t="shared" si="56"/>
        <v>NA</v>
      </c>
      <c r="M448" s="57" t="str">
        <f t="shared" si="57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125</v>
      </c>
      <c r="C449" s="51" t="s">
        <v>126</v>
      </c>
      <c r="D449" s="56">
        <v>150747</v>
      </c>
      <c r="E449" s="56">
        <v>150747</v>
      </c>
      <c r="F449" s="56">
        <v>0</v>
      </c>
      <c r="G449" s="56">
        <v>0</v>
      </c>
      <c r="H449" s="56">
        <v>0</v>
      </c>
      <c r="I449" s="56">
        <f t="shared" si="53"/>
        <v>0</v>
      </c>
      <c r="J449" s="56">
        <f t="shared" si="54"/>
        <v>150747</v>
      </c>
      <c r="K449" s="57">
        <f t="shared" si="55"/>
        <v>1</v>
      </c>
      <c r="L449" s="57">
        <f t="shared" si="56"/>
        <v>-1</v>
      </c>
      <c r="M449" s="57">
        <f t="shared" si="57"/>
        <v>-1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271</v>
      </c>
      <c r="C450" s="51" t="s">
        <v>272</v>
      </c>
      <c r="D450" s="56">
        <v>22028385.77</v>
      </c>
      <c r="E450" s="56">
        <v>21928385.77</v>
      </c>
      <c r="F450" s="56">
        <v>1673255.15</v>
      </c>
      <c r="G450" s="56">
        <v>7520684.6799999997</v>
      </c>
      <c r="H450" s="56">
        <v>62079.7</v>
      </c>
      <c r="I450" s="56">
        <f t="shared" si="53"/>
        <v>7582764.3799999999</v>
      </c>
      <c r="J450" s="56">
        <f t="shared" si="54"/>
        <v>14345621.390000001</v>
      </c>
      <c r="K450" s="57">
        <f t="shared" si="55"/>
        <v>0.65420325693221337</v>
      </c>
      <c r="L450" s="57">
        <f t="shared" si="56"/>
        <v>-0.92369455884485752</v>
      </c>
      <c r="M450" s="57">
        <f t="shared" si="57"/>
        <v>-0.17688226478149929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341</v>
      </c>
      <c r="C451" s="51" t="s">
        <v>342</v>
      </c>
      <c r="D451" s="56">
        <v>7684719.2799999993</v>
      </c>
      <c r="E451" s="56">
        <v>7684719.2799999993</v>
      </c>
      <c r="F451" s="56">
        <v>644201.5</v>
      </c>
      <c r="G451" s="56">
        <v>3523897.6599999997</v>
      </c>
      <c r="H451" s="56">
        <v>0</v>
      </c>
      <c r="I451" s="56">
        <f t="shared" si="53"/>
        <v>3523897.6599999997</v>
      </c>
      <c r="J451" s="56">
        <f t="shared" si="54"/>
        <v>4160821.6199999996</v>
      </c>
      <c r="K451" s="57">
        <f t="shared" si="55"/>
        <v>0.5414409386207274</v>
      </c>
      <c r="L451" s="57">
        <f t="shared" si="56"/>
        <v>-0.91617110833487725</v>
      </c>
      <c r="M451" s="57">
        <f t="shared" si="57"/>
        <v>0.10054174731025427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139</v>
      </c>
      <c r="C452" s="51" t="s">
        <v>140</v>
      </c>
      <c r="D452" s="56">
        <v>1534908.8</v>
      </c>
      <c r="E452" s="56">
        <v>1534908.8</v>
      </c>
      <c r="F452" s="56">
        <v>143381.78</v>
      </c>
      <c r="G452" s="56">
        <v>774640.02</v>
      </c>
      <c r="H452" s="56">
        <v>0</v>
      </c>
      <c r="I452" s="56">
        <f t="shared" si="53"/>
        <v>774640.02</v>
      </c>
      <c r="J452" s="56">
        <f t="shared" si="54"/>
        <v>760268.78</v>
      </c>
      <c r="K452" s="57">
        <f t="shared" si="55"/>
        <v>0.49531853618925109</v>
      </c>
      <c r="L452" s="57">
        <f t="shared" si="56"/>
        <v>-0.90658612420490392</v>
      </c>
      <c r="M452" s="57">
        <f t="shared" si="57"/>
        <v>0.21123551314579728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141</v>
      </c>
      <c r="C453" s="51" t="s">
        <v>142</v>
      </c>
      <c r="D453" s="56">
        <v>139939</v>
      </c>
      <c r="E453" s="56">
        <v>139939</v>
      </c>
      <c r="F453" s="56">
        <v>15131.84</v>
      </c>
      <c r="G453" s="56">
        <v>91050.49</v>
      </c>
      <c r="H453" s="56">
        <v>0</v>
      </c>
      <c r="I453" s="56">
        <f t="shared" si="53"/>
        <v>91050.49</v>
      </c>
      <c r="J453" s="56">
        <f t="shared" si="54"/>
        <v>48888.509999999995</v>
      </c>
      <c r="K453" s="57">
        <f t="shared" si="55"/>
        <v>0.34935586219710013</v>
      </c>
      <c r="L453" s="57">
        <f t="shared" si="56"/>
        <v>-0.89186831405112232</v>
      </c>
      <c r="M453" s="57">
        <f t="shared" si="57"/>
        <v>0.56154593072695957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143</v>
      </c>
      <c r="C454" s="51" t="s">
        <v>144</v>
      </c>
      <c r="D454" s="56">
        <v>2627948</v>
      </c>
      <c r="E454" s="56">
        <v>2627948</v>
      </c>
      <c r="F454" s="56">
        <v>1340807.45</v>
      </c>
      <c r="G454" s="56">
        <v>3830495.63</v>
      </c>
      <c r="H454" s="56">
        <v>0</v>
      </c>
      <c r="I454" s="56">
        <f t="shared" si="53"/>
        <v>3830495.63</v>
      </c>
      <c r="J454" s="56">
        <f t="shared" si="54"/>
        <v>-1202547.6299999999</v>
      </c>
      <c r="K454" s="57">
        <f t="shared" si="55"/>
        <v>-0.45759947685418428</v>
      </c>
      <c r="L454" s="57">
        <f t="shared" si="56"/>
        <v>-0.4897892005473472</v>
      </c>
      <c r="M454" s="57">
        <f t="shared" si="57"/>
        <v>2.4982387444500427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145</v>
      </c>
      <c r="C455" s="51" t="s">
        <v>146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f t="shared" si="53"/>
        <v>0</v>
      </c>
      <c r="J455" s="56">
        <f t="shared" si="54"/>
        <v>0</v>
      </c>
      <c r="K455" s="57" t="str">
        <f t="shared" si="55"/>
        <v>NA</v>
      </c>
      <c r="L455" s="57" t="str">
        <f t="shared" si="56"/>
        <v>NA</v>
      </c>
      <c r="M455" s="57" t="str">
        <f t="shared" si="57"/>
        <v>NA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149</v>
      </c>
      <c r="C456" s="51" t="s">
        <v>150</v>
      </c>
      <c r="D456" s="56">
        <v>14481875</v>
      </c>
      <c r="E456" s="56">
        <v>14481875</v>
      </c>
      <c r="F456" s="56">
        <v>577503.76</v>
      </c>
      <c r="G456" s="56">
        <v>1943103.5000000002</v>
      </c>
      <c r="H456" s="56">
        <v>0</v>
      </c>
      <c r="I456" s="56">
        <f t="shared" si="53"/>
        <v>1943103.5000000002</v>
      </c>
      <c r="J456" s="56">
        <f t="shared" si="54"/>
        <v>12538771.5</v>
      </c>
      <c r="K456" s="57">
        <f t="shared" si="55"/>
        <v>0.86582514349833839</v>
      </c>
      <c r="L456" s="57">
        <f t="shared" si="56"/>
        <v>-0.96012230736696735</v>
      </c>
      <c r="M456" s="57">
        <f t="shared" si="57"/>
        <v>-0.67798034439601229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151</v>
      </c>
      <c r="C457" s="51" t="s">
        <v>152</v>
      </c>
      <c r="D457" s="56">
        <v>0</v>
      </c>
      <c r="E457" s="56">
        <v>0</v>
      </c>
      <c r="F457" s="56">
        <v>64561.799999999996</v>
      </c>
      <c r="G457" s="56">
        <v>250764.97999999998</v>
      </c>
      <c r="H457" s="56">
        <v>0</v>
      </c>
      <c r="I457" s="56">
        <f t="shared" si="53"/>
        <v>250764.97999999998</v>
      </c>
      <c r="J457" s="56">
        <f t="shared" si="54"/>
        <v>-250764.97999999998</v>
      </c>
      <c r="K457" s="57" t="str">
        <f t="shared" si="55"/>
        <v>NA</v>
      </c>
      <c r="L457" s="57" t="str">
        <f t="shared" si="56"/>
        <v>NA</v>
      </c>
      <c r="M457" s="57" t="str">
        <f t="shared" si="57"/>
        <v>NA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153</v>
      </c>
      <c r="C458" s="51" t="s">
        <v>154</v>
      </c>
      <c r="D458" s="56">
        <v>6489584.9799999995</v>
      </c>
      <c r="E458" s="56">
        <v>6489584.9799999995</v>
      </c>
      <c r="F458" s="56">
        <v>131476.34</v>
      </c>
      <c r="G458" s="56">
        <v>660369.06999999995</v>
      </c>
      <c r="H458" s="56">
        <v>0</v>
      </c>
      <c r="I458" s="56">
        <f t="shared" si="53"/>
        <v>660369.06999999995</v>
      </c>
      <c r="J458" s="56">
        <f t="shared" si="54"/>
        <v>5829215.9099999992</v>
      </c>
      <c r="K458" s="57">
        <f t="shared" si="55"/>
        <v>0.89824171005770537</v>
      </c>
      <c r="L458" s="57">
        <f t="shared" si="56"/>
        <v>-0.97974040860776279</v>
      </c>
      <c r="M458" s="57">
        <f t="shared" si="57"/>
        <v>-0.75578010413849306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157</v>
      </c>
      <c r="C459" s="51" t="s">
        <v>158</v>
      </c>
      <c r="D459" s="56">
        <v>0</v>
      </c>
      <c r="E459" s="56">
        <v>0</v>
      </c>
      <c r="F459" s="56">
        <v>0</v>
      </c>
      <c r="G459" s="56">
        <v>0</v>
      </c>
      <c r="H459" s="56">
        <v>0</v>
      </c>
      <c r="I459" s="56">
        <f t="shared" si="53"/>
        <v>0</v>
      </c>
      <c r="J459" s="56">
        <f t="shared" si="54"/>
        <v>0</v>
      </c>
      <c r="K459" s="57" t="str">
        <f t="shared" si="55"/>
        <v>NA</v>
      </c>
      <c r="L459" s="57" t="str">
        <f t="shared" si="56"/>
        <v>NA</v>
      </c>
      <c r="M459" s="57" t="str">
        <f t="shared" si="57"/>
        <v>NA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297</v>
      </c>
      <c r="C460" s="51" t="s">
        <v>298</v>
      </c>
      <c r="D460" s="56">
        <v>700000</v>
      </c>
      <c r="E460" s="56">
        <v>700000</v>
      </c>
      <c r="F460" s="56">
        <v>0</v>
      </c>
      <c r="G460" s="56">
        <v>0</v>
      </c>
      <c r="H460" s="56">
        <v>0</v>
      </c>
      <c r="I460" s="56">
        <f t="shared" si="53"/>
        <v>0</v>
      </c>
      <c r="J460" s="56">
        <f t="shared" si="54"/>
        <v>700000</v>
      </c>
      <c r="K460" s="57">
        <f t="shared" si="55"/>
        <v>1</v>
      </c>
      <c r="L460" s="57">
        <f t="shared" si="56"/>
        <v>-1</v>
      </c>
      <c r="M460" s="57">
        <f t="shared" si="57"/>
        <v>-1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167</v>
      </c>
      <c r="C461" s="51" t="s">
        <v>168</v>
      </c>
      <c r="D461" s="56">
        <v>0</v>
      </c>
      <c r="E461" s="56">
        <v>0</v>
      </c>
      <c r="F461" s="56">
        <v>136420.43</v>
      </c>
      <c r="G461" s="56">
        <v>422023.24</v>
      </c>
      <c r="H461" s="56">
        <v>0</v>
      </c>
      <c r="I461" s="56">
        <f t="shared" si="53"/>
        <v>422023.24</v>
      </c>
      <c r="J461" s="56">
        <f t="shared" si="54"/>
        <v>-422023.24</v>
      </c>
      <c r="K461" s="57" t="str">
        <f t="shared" si="55"/>
        <v>NA</v>
      </c>
      <c r="L461" s="57" t="str">
        <f t="shared" si="56"/>
        <v>NA</v>
      </c>
      <c r="M461" s="57" t="str">
        <f t="shared" si="57"/>
        <v>NA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169</v>
      </c>
      <c r="C462" s="51" t="s">
        <v>170</v>
      </c>
      <c r="D462" s="56">
        <v>830098.71000000008</v>
      </c>
      <c r="E462" s="56">
        <v>830098.71000000008</v>
      </c>
      <c r="F462" s="56">
        <v>37482.65</v>
      </c>
      <c r="G462" s="56">
        <v>142944.76</v>
      </c>
      <c r="H462" s="56">
        <v>0</v>
      </c>
      <c r="I462" s="56">
        <f t="shared" si="53"/>
        <v>142944.76</v>
      </c>
      <c r="J462" s="56">
        <f t="shared" si="54"/>
        <v>687153.95000000007</v>
      </c>
      <c r="K462" s="57">
        <f t="shared" si="55"/>
        <v>0.82779787719462905</v>
      </c>
      <c r="L462" s="57">
        <f t="shared" si="56"/>
        <v>-0.9548455508381648</v>
      </c>
      <c r="M462" s="57">
        <f t="shared" si="57"/>
        <v>-0.58671490526710979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171</v>
      </c>
      <c r="C463" s="51" t="s">
        <v>172</v>
      </c>
      <c r="D463" s="56">
        <v>1593000</v>
      </c>
      <c r="E463" s="56">
        <v>1593000</v>
      </c>
      <c r="F463" s="56">
        <v>4171</v>
      </c>
      <c r="G463" s="56">
        <v>64684</v>
      </c>
      <c r="H463" s="56">
        <v>54279</v>
      </c>
      <c r="I463" s="56">
        <f t="shared" si="53"/>
        <v>118963</v>
      </c>
      <c r="J463" s="56">
        <f t="shared" si="54"/>
        <v>1474037</v>
      </c>
      <c r="K463" s="57">
        <f t="shared" si="55"/>
        <v>0.9253214061519146</v>
      </c>
      <c r="L463" s="57">
        <f t="shared" si="56"/>
        <v>-0.99738166980539866</v>
      </c>
      <c r="M463" s="57">
        <f t="shared" si="57"/>
        <v>-0.90254764595103576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173</v>
      </c>
      <c r="C464" s="51" t="s">
        <v>174</v>
      </c>
      <c r="D464" s="56">
        <v>36000</v>
      </c>
      <c r="E464" s="56">
        <v>36000</v>
      </c>
      <c r="F464" s="56">
        <v>0</v>
      </c>
      <c r="G464" s="56">
        <v>0</v>
      </c>
      <c r="H464" s="56">
        <v>0</v>
      </c>
      <c r="I464" s="56">
        <f t="shared" si="53"/>
        <v>0</v>
      </c>
      <c r="J464" s="56">
        <f t="shared" si="54"/>
        <v>36000</v>
      </c>
      <c r="K464" s="57">
        <f t="shared" si="55"/>
        <v>1</v>
      </c>
      <c r="L464" s="57">
        <f t="shared" si="56"/>
        <v>-1</v>
      </c>
      <c r="M464" s="57">
        <f t="shared" si="57"/>
        <v>-1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301</v>
      </c>
      <c r="C465" s="51" t="s">
        <v>302</v>
      </c>
      <c r="D465" s="56">
        <v>25000</v>
      </c>
      <c r="E465" s="56">
        <v>25000</v>
      </c>
      <c r="F465" s="56">
        <v>0</v>
      </c>
      <c r="G465" s="56">
        <v>0</v>
      </c>
      <c r="H465" s="56">
        <v>0</v>
      </c>
      <c r="I465" s="56">
        <f t="shared" si="53"/>
        <v>0</v>
      </c>
      <c r="J465" s="56">
        <f t="shared" si="54"/>
        <v>25000</v>
      </c>
      <c r="K465" s="57">
        <f t="shared" si="55"/>
        <v>1</v>
      </c>
      <c r="L465" s="57">
        <f t="shared" si="56"/>
        <v>-1</v>
      </c>
      <c r="M465" s="57">
        <f t="shared" si="57"/>
        <v>-1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181</v>
      </c>
      <c r="C466" s="51" t="s">
        <v>182</v>
      </c>
      <c r="D466" s="56">
        <v>2766000</v>
      </c>
      <c r="E466" s="56">
        <v>2941000</v>
      </c>
      <c r="F466" s="56">
        <v>0</v>
      </c>
      <c r="G466" s="56">
        <v>-20515.689999999999</v>
      </c>
      <c r="H466" s="56">
        <v>0</v>
      </c>
      <c r="I466" s="56">
        <f t="shared" si="53"/>
        <v>-20515.689999999999</v>
      </c>
      <c r="J466" s="56">
        <f t="shared" si="54"/>
        <v>2961515.69</v>
      </c>
      <c r="K466" s="57">
        <f t="shared" si="55"/>
        <v>1.0069757531451886</v>
      </c>
      <c r="L466" s="57">
        <f t="shared" si="56"/>
        <v>-1</v>
      </c>
      <c r="M466" s="57">
        <f t="shared" si="57"/>
        <v>-1.0167418075484529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185</v>
      </c>
      <c r="C467" s="51" t="s">
        <v>186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3"/>
        <v>0</v>
      </c>
      <c r="J467" s="56">
        <f t="shared" si="54"/>
        <v>0</v>
      </c>
      <c r="K467" s="57" t="str">
        <f t="shared" si="55"/>
        <v>NA</v>
      </c>
      <c r="L467" s="57" t="str">
        <f t="shared" si="56"/>
        <v>NA</v>
      </c>
      <c r="M467" s="57" t="str">
        <f t="shared" si="57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261</v>
      </c>
      <c r="C468" s="51" t="s">
        <v>262</v>
      </c>
      <c r="D468" s="56">
        <v>1478000</v>
      </c>
      <c r="E468" s="56">
        <v>1594132</v>
      </c>
      <c r="F468" s="56">
        <v>182389.75</v>
      </c>
      <c r="G468" s="56">
        <v>298175.5</v>
      </c>
      <c r="H468" s="56">
        <v>271293.5</v>
      </c>
      <c r="I468" s="56">
        <f t="shared" si="53"/>
        <v>569469</v>
      </c>
      <c r="J468" s="56">
        <f t="shared" si="54"/>
        <v>1024663</v>
      </c>
      <c r="K468" s="57">
        <f t="shared" si="55"/>
        <v>0.64277174035776208</v>
      </c>
      <c r="L468" s="57">
        <f t="shared" si="56"/>
        <v>-0.88558679582368338</v>
      </c>
      <c r="M468" s="57">
        <f t="shared" si="57"/>
        <v>-0.55109037394644866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189</v>
      </c>
      <c r="C469" s="51" t="s">
        <v>190</v>
      </c>
      <c r="D469" s="56">
        <v>315600</v>
      </c>
      <c r="E469" s="56">
        <v>315600</v>
      </c>
      <c r="F469" s="56">
        <v>175.94</v>
      </c>
      <c r="G469" s="56">
        <v>1265.56</v>
      </c>
      <c r="H469" s="56">
        <v>34765.32</v>
      </c>
      <c r="I469" s="56">
        <f t="shared" si="53"/>
        <v>36030.879999999997</v>
      </c>
      <c r="J469" s="56">
        <f t="shared" si="54"/>
        <v>279569.12</v>
      </c>
      <c r="K469" s="57">
        <f t="shared" si="55"/>
        <v>0.88583371356147023</v>
      </c>
      <c r="L469" s="57">
        <f t="shared" si="56"/>
        <v>-0.99944252217997465</v>
      </c>
      <c r="M469" s="57">
        <f t="shared" si="57"/>
        <v>-0.99037596958174912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191</v>
      </c>
      <c r="C470" s="51" t="s">
        <v>192</v>
      </c>
      <c r="D470" s="56">
        <v>81350</v>
      </c>
      <c r="E470" s="56">
        <v>88250</v>
      </c>
      <c r="F470" s="56">
        <v>11952</v>
      </c>
      <c r="G470" s="56">
        <v>20827</v>
      </c>
      <c r="H470" s="56">
        <v>0</v>
      </c>
      <c r="I470" s="56">
        <f t="shared" si="53"/>
        <v>20827</v>
      </c>
      <c r="J470" s="56">
        <f t="shared" si="54"/>
        <v>67423</v>
      </c>
      <c r="K470" s="57">
        <f t="shared" si="55"/>
        <v>0.76400000000000001</v>
      </c>
      <c r="L470" s="57">
        <f t="shared" si="56"/>
        <v>-0.8645665722379603</v>
      </c>
      <c r="M470" s="57">
        <f t="shared" si="57"/>
        <v>-0.43360000000000004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199</v>
      </c>
      <c r="C471" s="51" t="s">
        <v>200</v>
      </c>
      <c r="D471" s="56">
        <v>142200</v>
      </c>
      <c r="E471" s="56">
        <v>132200</v>
      </c>
      <c r="F471" s="56">
        <v>3633.51</v>
      </c>
      <c r="G471" s="56">
        <v>13945.24</v>
      </c>
      <c r="H471" s="56">
        <v>0</v>
      </c>
      <c r="I471" s="56">
        <f t="shared" si="53"/>
        <v>13945.24</v>
      </c>
      <c r="J471" s="56">
        <f t="shared" si="54"/>
        <v>118254.76</v>
      </c>
      <c r="K471" s="57">
        <f t="shared" si="55"/>
        <v>0.8945140695915279</v>
      </c>
      <c r="L471" s="57">
        <f t="shared" si="56"/>
        <v>-0.97251505295007568</v>
      </c>
      <c r="M471" s="57">
        <f t="shared" si="57"/>
        <v>-0.74683376701966719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205</v>
      </c>
      <c r="C472" s="51" t="s">
        <v>206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53"/>
        <v>0</v>
      </c>
      <c r="J472" s="56">
        <f t="shared" si="54"/>
        <v>0</v>
      </c>
      <c r="K472" s="57" t="str">
        <f t="shared" si="55"/>
        <v>NA</v>
      </c>
      <c r="L472" s="57" t="str">
        <f t="shared" si="56"/>
        <v>NA</v>
      </c>
      <c r="M472" s="57" t="str">
        <f t="shared" si="57"/>
        <v>NA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207</v>
      </c>
      <c r="C473" s="51" t="s">
        <v>208</v>
      </c>
      <c r="D473" s="56">
        <v>557224.19999999995</v>
      </c>
      <c r="E473" s="56">
        <v>557224.19999999995</v>
      </c>
      <c r="F473" s="56">
        <v>19852.190000000002</v>
      </c>
      <c r="G473" s="56">
        <v>97217.8</v>
      </c>
      <c r="H473" s="56">
        <v>251541.44999999998</v>
      </c>
      <c r="I473" s="56">
        <f t="shared" si="53"/>
        <v>348759.25</v>
      </c>
      <c r="J473" s="56">
        <f t="shared" si="54"/>
        <v>208464.94999999995</v>
      </c>
      <c r="K473" s="57">
        <f t="shared" si="55"/>
        <v>0.37411323844154648</v>
      </c>
      <c r="L473" s="57">
        <f t="shared" si="56"/>
        <v>-0.96437306563498149</v>
      </c>
      <c r="M473" s="57">
        <f t="shared" si="57"/>
        <v>-0.581276764361634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211</v>
      </c>
      <c r="C474" s="51" t="s">
        <v>212</v>
      </c>
      <c r="D474" s="56">
        <v>0</v>
      </c>
      <c r="E474" s="56">
        <v>8000</v>
      </c>
      <c r="F474" s="56">
        <v>0</v>
      </c>
      <c r="G474" s="56">
        <v>274</v>
      </c>
      <c r="H474" s="56">
        <v>0</v>
      </c>
      <c r="I474" s="56">
        <f t="shared" si="53"/>
        <v>274</v>
      </c>
      <c r="J474" s="56">
        <f t="shared" si="54"/>
        <v>7726</v>
      </c>
      <c r="K474" s="57">
        <f t="shared" si="55"/>
        <v>0.96575</v>
      </c>
      <c r="L474" s="57">
        <f t="shared" si="56"/>
        <v>-1</v>
      </c>
      <c r="M474" s="57">
        <f t="shared" si="57"/>
        <v>-0.91779999999999995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213</v>
      </c>
      <c r="C475" s="51" t="s">
        <v>214</v>
      </c>
      <c r="D475" s="56">
        <v>950000</v>
      </c>
      <c r="E475" s="56">
        <v>935100</v>
      </c>
      <c r="F475" s="56">
        <v>1800</v>
      </c>
      <c r="G475" s="56">
        <v>15052.8</v>
      </c>
      <c r="H475" s="56">
        <v>0</v>
      </c>
      <c r="I475" s="56">
        <f t="shared" si="53"/>
        <v>15052.8</v>
      </c>
      <c r="J475" s="56">
        <f t="shared" si="54"/>
        <v>920047.2</v>
      </c>
      <c r="K475" s="57">
        <f t="shared" si="55"/>
        <v>0.98390247032402944</v>
      </c>
      <c r="L475" s="57">
        <f t="shared" si="56"/>
        <v>-0.99807507218479308</v>
      </c>
      <c r="M475" s="57">
        <f t="shared" si="57"/>
        <v>-0.96136592877767091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215</v>
      </c>
      <c r="C476" s="51" t="s">
        <v>216</v>
      </c>
      <c r="D476" s="56">
        <v>6557122</v>
      </c>
      <c r="E476" s="56">
        <v>6607122</v>
      </c>
      <c r="F476" s="56">
        <v>797175.17</v>
      </c>
      <c r="G476" s="56">
        <v>3374243.02</v>
      </c>
      <c r="H476" s="56">
        <v>2651718.56</v>
      </c>
      <c r="I476" s="56">
        <f t="shared" si="53"/>
        <v>6025961.5800000001</v>
      </c>
      <c r="J476" s="56">
        <f t="shared" si="54"/>
        <v>581160.41999999993</v>
      </c>
      <c r="K476" s="57">
        <f t="shared" si="55"/>
        <v>8.79596925862728E-2</v>
      </c>
      <c r="L476" s="57">
        <f t="shared" si="56"/>
        <v>-0.87934607988167923</v>
      </c>
      <c r="M476" s="57">
        <f t="shared" si="57"/>
        <v>0.22567484723303127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219</v>
      </c>
      <c r="C477" s="51" t="s">
        <v>220</v>
      </c>
      <c r="D477" s="56">
        <v>148200</v>
      </c>
      <c r="E477" s="56">
        <v>148200</v>
      </c>
      <c r="F477" s="56">
        <v>8338.7099999999991</v>
      </c>
      <c r="G477" s="56">
        <v>10907.25</v>
      </c>
      <c r="H477" s="56">
        <v>1571.97</v>
      </c>
      <c r="I477" s="56">
        <f t="shared" si="53"/>
        <v>12479.22</v>
      </c>
      <c r="J477" s="56">
        <f t="shared" si="54"/>
        <v>135720.78</v>
      </c>
      <c r="K477" s="57">
        <f t="shared" si="55"/>
        <v>0.91579473684210522</v>
      </c>
      <c r="L477" s="57">
        <f t="shared" si="56"/>
        <v>-0.94373340080971668</v>
      </c>
      <c r="M477" s="57">
        <f t="shared" si="57"/>
        <v>-0.82336437246963567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279</v>
      </c>
      <c r="C478" s="51" t="s">
        <v>280</v>
      </c>
      <c r="D478" s="56">
        <v>10000500</v>
      </c>
      <c r="E478" s="56">
        <v>10000500</v>
      </c>
      <c r="F478" s="56">
        <v>810783.31</v>
      </c>
      <c r="G478" s="56">
        <v>2330618.2799999998</v>
      </c>
      <c r="H478" s="56">
        <v>3379675.67</v>
      </c>
      <c r="I478" s="56">
        <f t="shared" si="53"/>
        <v>5710293.9499999993</v>
      </c>
      <c r="J478" s="56">
        <f t="shared" si="54"/>
        <v>4290206.0500000007</v>
      </c>
      <c r="K478" s="57">
        <f t="shared" si="55"/>
        <v>0.42899915504224795</v>
      </c>
      <c r="L478" s="57">
        <f t="shared" si="56"/>
        <v>-0.9189257227138643</v>
      </c>
      <c r="M478" s="57">
        <f t="shared" si="57"/>
        <v>-0.44067957882105901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427</v>
      </c>
      <c r="C479" s="51" t="s">
        <v>428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53"/>
        <v>0</v>
      </c>
      <c r="J479" s="56">
        <f t="shared" si="54"/>
        <v>0</v>
      </c>
      <c r="K479" s="57" t="str">
        <f t="shared" si="55"/>
        <v>NA</v>
      </c>
      <c r="L479" s="57" t="str">
        <f t="shared" si="56"/>
        <v>NA</v>
      </c>
      <c r="M479" s="57" t="str">
        <f t="shared" si="57"/>
        <v>NA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229</v>
      </c>
      <c r="C480" s="51" t="s">
        <v>230</v>
      </c>
      <c r="D480" s="56">
        <v>67000</v>
      </c>
      <c r="E480" s="56">
        <v>67000</v>
      </c>
      <c r="F480" s="56">
        <v>0</v>
      </c>
      <c r="G480" s="56">
        <v>0</v>
      </c>
      <c r="H480" s="56">
        <v>0</v>
      </c>
      <c r="I480" s="56">
        <f t="shared" si="53"/>
        <v>0</v>
      </c>
      <c r="J480" s="56">
        <f t="shared" si="54"/>
        <v>67000</v>
      </c>
      <c r="K480" s="57">
        <f t="shared" si="55"/>
        <v>1</v>
      </c>
      <c r="L480" s="57">
        <f t="shared" si="56"/>
        <v>-1</v>
      </c>
      <c r="M480" s="57">
        <f t="shared" si="57"/>
        <v>-1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233</v>
      </c>
      <c r="C481" s="51" t="s">
        <v>234</v>
      </c>
      <c r="D481" s="56">
        <v>5775000</v>
      </c>
      <c r="E481" s="56">
        <v>7775000</v>
      </c>
      <c r="F481" s="56">
        <v>0</v>
      </c>
      <c r="G481" s="56">
        <v>1023300.92</v>
      </c>
      <c r="H481" s="56">
        <v>2469414.08</v>
      </c>
      <c r="I481" s="56">
        <f t="shared" si="53"/>
        <v>3492715</v>
      </c>
      <c r="J481" s="56">
        <f t="shared" si="54"/>
        <v>4282285</v>
      </c>
      <c r="K481" s="57">
        <f t="shared" si="55"/>
        <v>0.5507762057877813</v>
      </c>
      <c r="L481" s="57">
        <f t="shared" si="56"/>
        <v>-1</v>
      </c>
      <c r="M481" s="57">
        <f t="shared" si="57"/>
        <v>-0.68412576102893885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429</v>
      </c>
      <c r="C482" s="51" t="s">
        <v>430</v>
      </c>
      <c r="D482" s="56">
        <v>6730790</v>
      </c>
      <c r="E482" s="56">
        <v>15230790</v>
      </c>
      <c r="F482" s="56">
        <v>0</v>
      </c>
      <c r="G482" s="56">
        <v>0</v>
      </c>
      <c r="H482" s="56">
        <v>1958990</v>
      </c>
      <c r="I482" s="56">
        <f t="shared" si="53"/>
        <v>1958990</v>
      </c>
      <c r="J482" s="56">
        <f t="shared" si="54"/>
        <v>13271800</v>
      </c>
      <c r="K482" s="57">
        <f t="shared" si="55"/>
        <v>0.87137961983587198</v>
      </c>
      <c r="L482" s="57">
        <f t="shared" si="56"/>
        <v>-1</v>
      </c>
      <c r="M482" s="57">
        <f t="shared" si="57"/>
        <v>-1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235</v>
      </c>
      <c r="C483" s="51" t="s">
        <v>236</v>
      </c>
      <c r="D483" s="56">
        <v>1160000</v>
      </c>
      <c r="E483" s="56">
        <v>1160000</v>
      </c>
      <c r="F483" s="56">
        <v>0</v>
      </c>
      <c r="G483" s="56">
        <v>0</v>
      </c>
      <c r="H483" s="56">
        <v>0</v>
      </c>
      <c r="I483" s="56">
        <f t="shared" si="53"/>
        <v>0</v>
      </c>
      <c r="J483" s="56">
        <f t="shared" si="54"/>
        <v>1160000</v>
      </c>
      <c r="K483" s="57">
        <f t="shared" si="55"/>
        <v>1</v>
      </c>
      <c r="L483" s="57">
        <f t="shared" si="56"/>
        <v>-1</v>
      </c>
      <c r="M483" s="57">
        <f t="shared" si="57"/>
        <v>-1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237</v>
      </c>
      <c r="C484" s="51" t="s">
        <v>238</v>
      </c>
      <c r="D484" s="56">
        <v>150300</v>
      </c>
      <c r="E484" s="56">
        <v>160300</v>
      </c>
      <c r="F484" s="56">
        <v>3064</v>
      </c>
      <c r="G484" s="56">
        <v>8436.59</v>
      </c>
      <c r="H484" s="56">
        <v>1762.41</v>
      </c>
      <c r="I484" s="56">
        <f t="shared" si="53"/>
        <v>10199</v>
      </c>
      <c r="J484" s="56">
        <f t="shared" si="54"/>
        <v>150101</v>
      </c>
      <c r="K484" s="57">
        <f t="shared" si="55"/>
        <v>0.93637554585152838</v>
      </c>
      <c r="L484" s="57">
        <f t="shared" si="56"/>
        <v>-0.98088583905177795</v>
      </c>
      <c r="M484" s="57">
        <f t="shared" si="57"/>
        <v>-0.87368798502807243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239</v>
      </c>
      <c r="C485" s="51" t="s">
        <v>240</v>
      </c>
      <c r="D485" s="56">
        <v>538678.74</v>
      </c>
      <c r="E485" s="56">
        <v>538678.74</v>
      </c>
      <c r="F485" s="56">
        <v>0</v>
      </c>
      <c r="G485" s="56">
        <v>0</v>
      </c>
      <c r="H485" s="56">
        <v>0</v>
      </c>
      <c r="I485" s="56">
        <f t="shared" si="53"/>
        <v>0</v>
      </c>
      <c r="J485" s="56">
        <f t="shared" si="54"/>
        <v>538678.74</v>
      </c>
      <c r="K485" s="57">
        <f t="shared" si="55"/>
        <v>1</v>
      </c>
      <c r="L485" s="57">
        <f t="shared" si="56"/>
        <v>-1</v>
      </c>
      <c r="M485" s="57">
        <f t="shared" si="57"/>
        <v>-1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343</v>
      </c>
      <c r="C486" s="51" t="s">
        <v>344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53"/>
        <v>0</v>
      </c>
      <c r="J486" s="56">
        <f t="shared" si="54"/>
        <v>0</v>
      </c>
      <c r="K486" s="57" t="str">
        <f t="shared" si="55"/>
        <v>NA</v>
      </c>
      <c r="L486" s="57" t="str">
        <f t="shared" si="56"/>
        <v>NA</v>
      </c>
      <c r="M486" s="57" t="str">
        <f t="shared" si="57"/>
        <v>NA</v>
      </c>
      <c r="R486" s="53"/>
      <c r="S486" s="53"/>
      <c r="T486" s="53"/>
      <c r="U486" s="53"/>
      <c r="V486" s="53"/>
    </row>
    <row r="487" spans="1:22" s="51" customFormat="1" ht="14.1" customHeight="1" x14ac:dyDescent="0.2">
      <c r="A487" s="63" t="s">
        <v>431</v>
      </c>
      <c r="B487" s="71"/>
      <c r="C487" s="63"/>
      <c r="D487" s="64">
        <v>95740171.479999989</v>
      </c>
      <c r="E487" s="64">
        <v>106481303.47999999</v>
      </c>
      <c r="F487" s="64">
        <v>6607558.2799999993</v>
      </c>
      <c r="G487" s="64">
        <v>26398406.300000001</v>
      </c>
      <c r="H487" s="64">
        <v>11137091.66</v>
      </c>
      <c r="I487" s="64">
        <f t="shared" si="53"/>
        <v>37535497.960000001</v>
      </c>
      <c r="J487" s="64">
        <f t="shared" si="54"/>
        <v>68945805.519999981</v>
      </c>
      <c r="K487" s="65">
        <f t="shared" si="55"/>
        <v>0.64749212553497559</v>
      </c>
      <c r="L487" s="65">
        <f t="shared" si="56"/>
        <v>-0.93794630546346502</v>
      </c>
      <c r="M487" s="65">
        <f t="shared" si="57"/>
        <v>-0.40500188249573804</v>
      </c>
      <c r="R487" s="53"/>
      <c r="S487" s="53"/>
      <c r="T487" s="53"/>
      <c r="U487" s="53"/>
      <c r="V487" s="53"/>
    </row>
    <row r="488" spans="1:22" s="51" customFormat="1" x14ac:dyDescent="0.2">
      <c r="A488" s="51" t="s">
        <v>432</v>
      </c>
      <c r="B488" s="66" t="s">
        <v>112</v>
      </c>
      <c r="C488" s="51" t="s">
        <v>111</v>
      </c>
      <c r="D488" s="56">
        <v>0</v>
      </c>
      <c r="E488" s="56">
        <v>0</v>
      </c>
      <c r="F488" s="56">
        <v>1616118.63</v>
      </c>
      <c r="G488" s="56">
        <v>6186738.9400000004</v>
      </c>
      <c r="H488" s="56">
        <v>0</v>
      </c>
      <c r="I488" s="56">
        <f t="shared" si="53"/>
        <v>6186738.9400000004</v>
      </c>
      <c r="J488" s="56">
        <f t="shared" si="54"/>
        <v>-6186738.9400000004</v>
      </c>
      <c r="K488" s="57" t="str">
        <f t="shared" si="55"/>
        <v>NA</v>
      </c>
      <c r="L488" s="57" t="str">
        <f t="shared" si="56"/>
        <v>NA</v>
      </c>
      <c r="M488" s="57" t="str">
        <f t="shared" si="57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115</v>
      </c>
      <c r="C489" s="51" t="s">
        <v>116</v>
      </c>
      <c r="D489" s="56">
        <v>0</v>
      </c>
      <c r="E489" s="56">
        <v>0</v>
      </c>
      <c r="F489" s="56">
        <v>1100</v>
      </c>
      <c r="G489" s="56">
        <v>20700</v>
      </c>
      <c r="H489" s="56">
        <v>0</v>
      </c>
      <c r="I489" s="56">
        <f t="shared" ref="I489:I577" si="73">SUM(G489:H489)</f>
        <v>20700</v>
      </c>
      <c r="J489" s="56">
        <f t="shared" ref="J489:J577" si="74">E489-I489</f>
        <v>-20700</v>
      </c>
      <c r="K489" s="57" t="str">
        <f t="shared" ref="K489:K577" si="75">IF(E489=0,"NA",J489/E489)</f>
        <v>NA</v>
      </c>
      <c r="L489" s="57" t="str">
        <f t="shared" ref="L489:L577" si="76">IF(E489=0,"NA",(  ( F489 - (E489/$L$6)) / (E489/$L$6)))</f>
        <v>NA</v>
      </c>
      <c r="M489" s="57" t="str">
        <f t="shared" ref="M489:M577" si="77">IF(E489=0,"NA",(  ( G489 - ($M$6*(E489/12))) / ($M$6*(E489/12))))</f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269</v>
      </c>
      <c r="C490" s="51" t="s">
        <v>270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f t="shared" si="73"/>
        <v>0</v>
      </c>
      <c r="J490" s="56">
        <f t="shared" si="74"/>
        <v>0</v>
      </c>
      <c r="K490" s="57" t="str">
        <f t="shared" si="75"/>
        <v>NA</v>
      </c>
      <c r="L490" s="57" t="str">
        <f t="shared" si="76"/>
        <v>NA</v>
      </c>
      <c r="M490" s="57" t="str">
        <f t="shared" si="77"/>
        <v>NA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125</v>
      </c>
      <c r="C491" s="51" t="s">
        <v>126</v>
      </c>
      <c r="D491" s="56">
        <v>1778670</v>
      </c>
      <c r="E491" s="56">
        <v>1801433</v>
      </c>
      <c r="F491" s="56">
        <v>149464.27000000002</v>
      </c>
      <c r="G491" s="56">
        <v>765076.22</v>
      </c>
      <c r="H491" s="56">
        <v>0</v>
      </c>
      <c r="I491" s="56">
        <f t="shared" si="73"/>
        <v>765076.22</v>
      </c>
      <c r="J491" s="56">
        <f t="shared" si="74"/>
        <v>1036356.78</v>
      </c>
      <c r="K491" s="57">
        <f t="shared" si="75"/>
        <v>0.57529576731413268</v>
      </c>
      <c r="L491" s="57">
        <f t="shared" si="76"/>
        <v>-0.91703034750667944</v>
      </c>
      <c r="M491" s="57">
        <f t="shared" si="77"/>
        <v>1.9290158446081604E-2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433</v>
      </c>
      <c r="C492" s="51" t="s">
        <v>434</v>
      </c>
      <c r="D492" s="56">
        <v>0</v>
      </c>
      <c r="E492" s="56">
        <v>0</v>
      </c>
      <c r="F492" s="56">
        <v>11007.66</v>
      </c>
      <c r="G492" s="56">
        <v>57038.3</v>
      </c>
      <c r="H492" s="56">
        <v>0</v>
      </c>
      <c r="I492" s="56">
        <f t="shared" si="73"/>
        <v>57038.3</v>
      </c>
      <c r="J492" s="56">
        <f t="shared" si="74"/>
        <v>-57038.3</v>
      </c>
      <c r="K492" s="57" t="str">
        <f t="shared" si="75"/>
        <v>NA</v>
      </c>
      <c r="L492" s="57" t="str">
        <f t="shared" si="76"/>
        <v>NA</v>
      </c>
      <c r="M492" s="57" t="str">
        <f t="shared" si="77"/>
        <v>NA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139</v>
      </c>
      <c r="C493" s="51" t="s">
        <v>140</v>
      </c>
      <c r="D493" s="56">
        <v>3943143</v>
      </c>
      <c r="E493" s="56">
        <v>3943143</v>
      </c>
      <c r="F493" s="56">
        <v>237875.8</v>
      </c>
      <c r="G493" s="56">
        <v>1282223.4700000002</v>
      </c>
      <c r="H493" s="56">
        <v>0</v>
      </c>
      <c r="I493" s="56">
        <f t="shared" si="73"/>
        <v>1282223.4700000002</v>
      </c>
      <c r="J493" s="56">
        <f t="shared" si="74"/>
        <v>2660919.5299999998</v>
      </c>
      <c r="K493" s="57">
        <f t="shared" si="75"/>
        <v>0.67482197069697947</v>
      </c>
      <c r="L493" s="57">
        <f t="shared" si="76"/>
        <v>-0.93967355482669546</v>
      </c>
      <c r="M493" s="57">
        <f t="shared" si="77"/>
        <v>-0.21957272967275077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141</v>
      </c>
      <c r="C494" s="51" t="s">
        <v>142</v>
      </c>
      <c r="D494" s="56">
        <v>13769026.720000001</v>
      </c>
      <c r="E494" s="56">
        <v>13586427.950000001</v>
      </c>
      <c r="F494" s="56">
        <v>1321354.2099999997</v>
      </c>
      <c r="G494" s="56">
        <v>6697958.6099999994</v>
      </c>
      <c r="H494" s="56">
        <v>0</v>
      </c>
      <c r="I494" s="56">
        <f t="shared" si="73"/>
        <v>6697958.6099999994</v>
      </c>
      <c r="J494" s="56">
        <f t="shared" si="74"/>
        <v>6888469.3400000017</v>
      </c>
      <c r="K494" s="57">
        <f t="shared" si="75"/>
        <v>0.50701106761472214</v>
      </c>
      <c r="L494" s="57">
        <f t="shared" si="76"/>
        <v>-0.90274454662676817</v>
      </c>
      <c r="M494" s="57">
        <f t="shared" si="77"/>
        <v>0.18317343772466677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143</v>
      </c>
      <c r="C495" s="51" t="s">
        <v>144</v>
      </c>
      <c r="D495" s="56">
        <v>1342165</v>
      </c>
      <c r="E495" s="56">
        <v>1342165</v>
      </c>
      <c r="F495" s="56">
        <v>27859.17</v>
      </c>
      <c r="G495" s="56">
        <v>91144.01</v>
      </c>
      <c r="H495" s="56">
        <v>0</v>
      </c>
      <c r="I495" s="56">
        <f t="shared" si="73"/>
        <v>91144.01</v>
      </c>
      <c r="J495" s="56">
        <f t="shared" si="74"/>
        <v>1251020.99</v>
      </c>
      <c r="K495" s="57">
        <f t="shared" si="75"/>
        <v>0.93209179944343656</v>
      </c>
      <c r="L495" s="57">
        <f t="shared" si="76"/>
        <v>-0.9792431109438855</v>
      </c>
      <c r="M495" s="57">
        <f t="shared" si="77"/>
        <v>-0.83702031866424764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145</v>
      </c>
      <c r="C496" s="51" t="s">
        <v>146</v>
      </c>
      <c r="D496" s="56">
        <v>0</v>
      </c>
      <c r="E496" s="56">
        <v>20000</v>
      </c>
      <c r="F496" s="56">
        <v>0</v>
      </c>
      <c r="G496" s="56">
        <v>540</v>
      </c>
      <c r="H496" s="56">
        <v>0</v>
      </c>
      <c r="I496" s="56">
        <f t="shared" si="73"/>
        <v>540</v>
      </c>
      <c r="J496" s="56">
        <f t="shared" si="74"/>
        <v>19460</v>
      </c>
      <c r="K496" s="57">
        <f t="shared" si="75"/>
        <v>0.97299999999999998</v>
      </c>
      <c r="L496" s="57">
        <f t="shared" si="76"/>
        <v>-1</v>
      </c>
      <c r="M496" s="57">
        <f t="shared" si="77"/>
        <v>-0.93520000000000003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149</v>
      </c>
      <c r="C497" s="51" t="s">
        <v>150</v>
      </c>
      <c r="D497" s="56">
        <v>3395089</v>
      </c>
      <c r="E497" s="56">
        <v>3389815.38</v>
      </c>
      <c r="F497" s="56">
        <v>238405.59</v>
      </c>
      <c r="G497" s="56">
        <v>1131890.9800000002</v>
      </c>
      <c r="H497" s="56">
        <v>0</v>
      </c>
      <c r="I497" s="56">
        <f t="shared" si="73"/>
        <v>1131890.9800000002</v>
      </c>
      <c r="J497" s="56">
        <f t="shared" si="74"/>
        <v>2257924.3999999994</v>
      </c>
      <c r="K497" s="57">
        <f t="shared" si="75"/>
        <v>0.6660906706960541</v>
      </c>
      <c r="L497" s="57">
        <f t="shared" si="76"/>
        <v>-0.92967003707440854</v>
      </c>
      <c r="M497" s="57">
        <f t="shared" si="77"/>
        <v>-0.19861760967053002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151</v>
      </c>
      <c r="C498" s="51" t="s">
        <v>152</v>
      </c>
      <c r="D498" s="56">
        <v>0</v>
      </c>
      <c r="E498" s="56">
        <v>0</v>
      </c>
      <c r="F498" s="56">
        <v>127232.13</v>
      </c>
      <c r="G498" s="56">
        <v>555170.16</v>
      </c>
      <c r="H498" s="56">
        <v>0</v>
      </c>
      <c r="I498" s="56">
        <f t="shared" si="73"/>
        <v>555170.16</v>
      </c>
      <c r="J498" s="56">
        <f t="shared" si="74"/>
        <v>-555170.16</v>
      </c>
      <c r="K498" s="57" t="str">
        <f t="shared" si="75"/>
        <v>NA</v>
      </c>
      <c r="L498" s="57" t="str">
        <f t="shared" si="76"/>
        <v>NA</v>
      </c>
      <c r="M498" s="57" t="str">
        <f t="shared" si="77"/>
        <v>NA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153</v>
      </c>
      <c r="C499" s="51" t="s">
        <v>154</v>
      </c>
      <c r="D499" s="56">
        <v>4091629.97</v>
      </c>
      <c r="E499" s="56">
        <v>4083341.5000000005</v>
      </c>
      <c r="F499" s="56">
        <v>352302.6100000001</v>
      </c>
      <c r="G499" s="56">
        <v>1688609.86</v>
      </c>
      <c r="H499" s="56">
        <v>0</v>
      </c>
      <c r="I499" s="56">
        <f t="shared" si="73"/>
        <v>1688609.86</v>
      </c>
      <c r="J499" s="56">
        <f t="shared" si="74"/>
        <v>2394731.6400000006</v>
      </c>
      <c r="K499" s="57">
        <f t="shared" si="75"/>
        <v>0.58646371850113455</v>
      </c>
      <c r="L499" s="57">
        <f t="shared" si="76"/>
        <v>-0.91372198235195368</v>
      </c>
      <c r="M499" s="57">
        <f t="shared" si="77"/>
        <v>-7.5129244027227439E-3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155</v>
      </c>
      <c r="C500" s="51" t="s">
        <v>156</v>
      </c>
      <c r="D500" s="56">
        <v>0</v>
      </c>
      <c r="E500" s="56">
        <v>0</v>
      </c>
      <c r="F500" s="56">
        <v>4183.0599999999995</v>
      </c>
      <c r="G500" s="56">
        <v>20915.3</v>
      </c>
      <c r="H500" s="56">
        <v>0</v>
      </c>
      <c r="I500" s="56">
        <f t="shared" si="73"/>
        <v>20915.3</v>
      </c>
      <c r="J500" s="56">
        <f t="shared" si="74"/>
        <v>-20915.3</v>
      </c>
      <c r="K500" s="57" t="str">
        <f t="shared" si="75"/>
        <v>NA</v>
      </c>
      <c r="L500" s="57" t="str">
        <f t="shared" si="76"/>
        <v>NA</v>
      </c>
      <c r="M500" s="57" t="str">
        <f t="shared" si="77"/>
        <v>NA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157</v>
      </c>
      <c r="C501" s="51" t="s">
        <v>158</v>
      </c>
      <c r="D501" s="56">
        <v>20000</v>
      </c>
      <c r="E501" s="56">
        <v>20000</v>
      </c>
      <c r="F501" s="56">
        <v>0</v>
      </c>
      <c r="G501" s="56">
        <v>0</v>
      </c>
      <c r="H501" s="56">
        <v>0</v>
      </c>
      <c r="I501" s="56">
        <f t="shared" si="73"/>
        <v>0</v>
      </c>
      <c r="J501" s="56">
        <f t="shared" si="74"/>
        <v>20000</v>
      </c>
      <c r="K501" s="57">
        <f t="shared" si="75"/>
        <v>1</v>
      </c>
      <c r="L501" s="57">
        <f t="shared" si="76"/>
        <v>-1</v>
      </c>
      <c r="M501" s="57">
        <f t="shared" si="77"/>
        <v>-1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297</v>
      </c>
      <c r="C502" s="51" t="s">
        <v>298</v>
      </c>
      <c r="D502" s="56">
        <v>185000</v>
      </c>
      <c r="E502" s="56">
        <v>185000</v>
      </c>
      <c r="F502" s="56">
        <v>0</v>
      </c>
      <c r="G502" s="56">
        <v>0</v>
      </c>
      <c r="H502" s="56">
        <v>0</v>
      </c>
      <c r="I502" s="56">
        <f t="shared" si="73"/>
        <v>0</v>
      </c>
      <c r="J502" s="56">
        <f t="shared" si="74"/>
        <v>185000</v>
      </c>
      <c r="K502" s="57">
        <f t="shared" si="75"/>
        <v>1</v>
      </c>
      <c r="L502" s="57">
        <f t="shared" si="76"/>
        <v>-1</v>
      </c>
      <c r="M502" s="57">
        <f t="shared" si="77"/>
        <v>-1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169</v>
      </c>
      <c r="C503" s="51" t="s">
        <v>170</v>
      </c>
      <c r="D503" s="56">
        <v>523481.77</v>
      </c>
      <c r="E503" s="56">
        <v>522424.77</v>
      </c>
      <c r="F503" s="56">
        <v>25655.77</v>
      </c>
      <c r="G503" s="56">
        <v>125549.56999999999</v>
      </c>
      <c r="H503" s="56">
        <v>0</v>
      </c>
      <c r="I503" s="56">
        <f t="shared" si="73"/>
        <v>125549.56999999999</v>
      </c>
      <c r="J503" s="56">
        <f t="shared" si="74"/>
        <v>396875.2</v>
      </c>
      <c r="K503" s="57">
        <f t="shared" si="75"/>
        <v>0.75967914002239978</v>
      </c>
      <c r="L503" s="57">
        <f t="shared" si="76"/>
        <v>-0.95089097708747616</v>
      </c>
      <c r="M503" s="57">
        <f t="shared" si="77"/>
        <v>-0.42322993605375947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171</v>
      </c>
      <c r="C504" s="51" t="s">
        <v>172</v>
      </c>
      <c r="D504" s="56">
        <v>10817349.34</v>
      </c>
      <c r="E504" s="56">
        <v>10701424.34</v>
      </c>
      <c r="F504" s="56">
        <v>1012599.48</v>
      </c>
      <c r="G504" s="56">
        <v>4013104.38</v>
      </c>
      <c r="H504" s="56">
        <v>6151481.0200000005</v>
      </c>
      <c r="I504" s="56">
        <f t="shared" si="73"/>
        <v>10164585.4</v>
      </c>
      <c r="J504" s="56">
        <f t="shared" si="74"/>
        <v>536838.93999999948</v>
      </c>
      <c r="K504" s="57">
        <f t="shared" si="75"/>
        <v>5.0165185768159107E-2</v>
      </c>
      <c r="L504" s="57">
        <f t="shared" si="76"/>
        <v>-0.90537713038673873</v>
      </c>
      <c r="M504" s="57">
        <f t="shared" si="77"/>
        <v>-9.9984244527210372E-2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175</v>
      </c>
      <c r="C505" s="51" t="s">
        <v>176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73"/>
        <v>0</v>
      </c>
      <c r="J505" s="56">
        <f t="shared" si="74"/>
        <v>0</v>
      </c>
      <c r="K505" s="57" t="str">
        <f t="shared" si="75"/>
        <v>NA</v>
      </c>
      <c r="L505" s="57" t="str">
        <f t="shared" si="76"/>
        <v>NA</v>
      </c>
      <c r="M505" s="57" t="str">
        <f t="shared" si="77"/>
        <v>NA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181</v>
      </c>
      <c r="C506" s="51" t="s">
        <v>182</v>
      </c>
      <c r="D506" s="56">
        <v>0</v>
      </c>
      <c r="E506" s="56">
        <v>1000</v>
      </c>
      <c r="F506" s="56">
        <v>0</v>
      </c>
      <c r="G506" s="56">
        <v>699</v>
      </c>
      <c r="H506" s="56">
        <v>0</v>
      </c>
      <c r="I506" s="56">
        <f t="shared" si="73"/>
        <v>699</v>
      </c>
      <c r="J506" s="56">
        <f t="shared" si="74"/>
        <v>301</v>
      </c>
      <c r="K506" s="57">
        <f t="shared" si="75"/>
        <v>0.30099999999999999</v>
      </c>
      <c r="L506" s="57">
        <f t="shared" si="76"/>
        <v>-1</v>
      </c>
      <c r="M506" s="57">
        <f t="shared" si="77"/>
        <v>0.6776000000000002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259</v>
      </c>
      <c r="C507" s="51" t="s">
        <v>260</v>
      </c>
      <c r="D507" s="56">
        <v>0</v>
      </c>
      <c r="E507" s="56">
        <v>286126</v>
      </c>
      <c r="F507" s="56">
        <v>232147.77</v>
      </c>
      <c r="G507" s="56">
        <v>249141.33</v>
      </c>
      <c r="H507" s="56">
        <v>21436.44</v>
      </c>
      <c r="I507" s="56">
        <f t="shared" si="73"/>
        <v>270577.76999999996</v>
      </c>
      <c r="J507" s="56">
        <f t="shared" si="74"/>
        <v>15548.23000000004</v>
      </c>
      <c r="K507" s="57">
        <f t="shared" si="75"/>
        <v>5.4340500339011624E-2</v>
      </c>
      <c r="L507" s="57">
        <f t="shared" si="76"/>
        <v>-0.18865195752920047</v>
      </c>
      <c r="M507" s="57">
        <f t="shared" si="77"/>
        <v>1.0897758050649016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183</v>
      </c>
      <c r="C508" s="51" t="s">
        <v>184</v>
      </c>
      <c r="D508" s="56">
        <v>15000</v>
      </c>
      <c r="E508" s="56">
        <v>15000</v>
      </c>
      <c r="F508" s="56">
        <v>0</v>
      </c>
      <c r="G508" s="56">
        <v>0</v>
      </c>
      <c r="H508" s="56">
        <v>337.5</v>
      </c>
      <c r="I508" s="56">
        <f t="shared" si="73"/>
        <v>337.5</v>
      </c>
      <c r="J508" s="56">
        <f t="shared" si="74"/>
        <v>14662.5</v>
      </c>
      <c r="K508" s="57">
        <f t="shared" si="75"/>
        <v>0.97750000000000004</v>
      </c>
      <c r="L508" s="57">
        <f t="shared" si="76"/>
        <v>-1</v>
      </c>
      <c r="M508" s="57">
        <f t="shared" si="77"/>
        <v>-1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185</v>
      </c>
      <c r="C509" s="51" t="s">
        <v>186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73"/>
        <v>0</v>
      </c>
      <c r="J509" s="56">
        <f t="shared" si="74"/>
        <v>0</v>
      </c>
      <c r="K509" s="57" t="str">
        <f t="shared" si="75"/>
        <v>NA</v>
      </c>
      <c r="L509" s="57" t="str">
        <f t="shared" si="76"/>
        <v>NA</v>
      </c>
      <c r="M509" s="57" t="str">
        <f t="shared" si="77"/>
        <v>NA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263</v>
      </c>
      <c r="C510" s="51" t="s">
        <v>264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73"/>
        <v>0</v>
      </c>
      <c r="J510" s="56">
        <f t="shared" si="74"/>
        <v>0</v>
      </c>
      <c r="K510" s="57" t="str">
        <f t="shared" si="75"/>
        <v>NA</v>
      </c>
      <c r="L510" s="57" t="str">
        <f t="shared" si="76"/>
        <v>NA</v>
      </c>
      <c r="M510" s="57" t="str">
        <f t="shared" si="77"/>
        <v>NA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189</v>
      </c>
      <c r="C511" s="51" t="s">
        <v>190</v>
      </c>
      <c r="D511" s="56">
        <v>2471983.94</v>
      </c>
      <c r="E511" s="56">
        <v>2626183.94</v>
      </c>
      <c r="F511" s="56">
        <v>286419.70999999996</v>
      </c>
      <c r="G511" s="56">
        <v>630795.56999999995</v>
      </c>
      <c r="H511" s="56">
        <v>1791215.46</v>
      </c>
      <c r="I511" s="56">
        <f t="shared" si="73"/>
        <v>2422011.0299999998</v>
      </c>
      <c r="J511" s="56">
        <f t="shared" si="74"/>
        <v>204172.91000000015</v>
      </c>
      <c r="K511" s="57">
        <f t="shared" si="75"/>
        <v>7.774509122921533E-2</v>
      </c>
      <c r="L511" s="57">
        <f t="shared" si="76"/>
        <v>-0.8909369196736463</v>
      </c>
      <c r="M511" s="57">
        <f t="shared" si="77"/>
        <v>-0.42353262277584414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191</v>
      </c>
      <c r="C512" s="51" t="s">
        <v>192</v>
      </c>
      <c r="D512" s="56">
        <v>30500</v>
      </c>
      <c r="E512" s="56">
        <v>170500</v>
      </c>
      <c r="F512" s="56">
        <v>0</v>
      </c>
      <c r="G512" s="56">
        <v>4368.93</v>
      </c>
      <c r="H512" s="56">
        <v>31975.29</v>
      </c>
      <c r="I512" s="56">
        <f t="shared" si="73"/>
        <v>36344.22</v>
      </c>
      <c r="J512" s="56">
        <f t="shared" si="74"/>
        <v>134155.78</v>
      </c>
      <c r="K512" s="57">
        <f t="shared" si="75"/>
        <v>0.78683741935483875</v>
      </c>
      <c r="L512" s="57">
        <f t="shared" si="76"/>
        <v>-1</v>
      </c>
      <c r="M512" s="57">
        <f t="shared" si="77"/>
        <v>-0.93850186510263922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199</v>
      </c>
      <c r="C513" s="51" t="s">
        <v>200</v>
      </c>
      <c r="D513" s="56">
        <v>324139.2</v>
      </c>
      <c r="E513" s="56">
        <v>350639.2</v>
      </c>
      <c r="F513" s="56">
        <v>3566.05</v>
      </c>
      <c r="G513" s="56">
        <v>52626.07</v>
      </c>
      <c r="H513" s="56">
        <v>0</v>
      </c>
      <c r="I513" s="56">
        <f t="shared" si="73"/>
        <v>52626.07</v>
      </c>
      <c r="J513" s="56">
        <f t="shared" si="74"/>
        <v>298013.13</v>
      </c>
      <c r="K513" s="57">
        <f t="shared" si="75"/>
        <v>0.84991390010015988</v>
      </c>
      <c r="L513" s="57">
        <f t="shared" si="76"/>
        <v>-0.98982985929696399</v>
      </c>
      <c r="M513" s="57">
        <f t="shared" si="77"/>
        <v>-0.6397933602403838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207</v>
      </c>
      <c r="C514" s="51" t="s">
        <v>208</v>
      </c>
      <c r="D514" s="56">
        <v>611637</v>
      </c>
      <c r="E514" s="56">
        <v>602416</v>
      </c>
      <c r="F514" s="56">
        <v>32178.51</v>
      </c>
      <c r="G514" s="56">
        <v>102196.93000000001</v>
      </c>
      <c r="H514" s="56">
        <v>102452.25</v>
      </c>
      <c r="I514" s="56">
        <f t="shared" si="73"/>
        <v>204649.18</v>
      </c>
      <c r="J514" s="56">
        <f t="shared" si="74"/>
        <v>397766.82</v>
      </c>
      <c r="K514" s="57">
        <f t="shared" si="75"/>
        <v>0.66028594858038303</v>
      </c>
      <c r="L514" s="57">
        <f t="shared" si="76"/>
        <v>-0.94658423747045228</v>
      </c>
      <c r="M514" s="57">
        <f t="shared" si="77"/>
        <v>-0.59285173036572736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209</v>
      </c>
      <c r="C515" s="51" t="s">
        <v>210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73"/>
        <v>0</v>
      </c>
      <c r="J515" s="56">
        <f t="shared" si="74"/>
        <v>0</v>
      </c>
      <c r="K515" s="57" t="str">
        <f t="shared" si="75"/>
        <v>NA</v>
      </c>
      <c r="L515" s="57" t="str">
        <f t="shared" si="76"/>
        <v>NA</v>
      </c>
      <c r="M515" s="57" t="str">
        <f t="shared" si="77"/>
        <v>NA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211</v>
      </c>
      <c r="C516" s="51" t="s">
        <v>212</v>
      </c>
      <c r="D516" s="56">
        <v>49500</v>
      </c>
      <c r="E516" s="56">
        <v>49500</v>
      </c>
      <c r="F516" s="56">
        <v>3909.07</v>
      </c>
      <c r="G516" s="56">
        <v>6038.7900000000009</v>
      </c>
      <c r="H516" s="56">
        <v>161.04</v>
      </c>
      <c r="I516" s="56">
        <f t="shared" si="73"/>
        <v>6199.8300000000008</v>
      </c>
      <c r="J516" s="56">
        <f t="shared" si="74"/>
        <v>43300.17</v>
      </c>
      <c r="K516" s="57">
        <f t="shared" si="75"/>
        <v>0.87475090909090902</v>
      </c>
      <c r="L516" s="57">
        <f t="shared" si="76"/>
        <v>-0.9210288888888889</v>
      </c>
      <c r="M516" s="57">
        <f t="shared" si="77"/>
        <v>-0.70721018181818174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213</v>
      </c>
      <c r="C517" s="51" t="s">
        <v>214</v>
      </c>
      <c r="D517" s="56">
        <v>0</v>
      </c>
      <c r="E517" s="56">
        <v>0</v>
      </c>
      <c r="F517" s="56">
        <v>0</v>
      </c>
      <c r="G517" s="56">
        <v>316.60000000000002</v>
      </c>
      <c r="H517" s="56">
        <v>0</v>
      </c>
      <c r="I517" s="56">
        <f t="shared" si="73"/>
        <v>316.60000000000002</v>
      </c>
      <c r="J517" s="56">
        <f t="shared" si="74"/>
        <v>-316.60000000000002</v>
      </c>
      <c r="K517" s="57" t="str">
        <f t="shared" si="75"/>
        <v>NA</v>
      </c>
      <c r="L517" s="57" t="str">
        <f t="shared" si="76"/>
        <v>NA</v>
      </c>
      <c r="M517" s="57" t="str">
        <f t="shared" si="77"/>
        <v>NA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215</v>
      </c>
      <c r="C518" s="51" t="s">
        <v>216</v>
      </c>
      <c r="D518" s="56">
        <v>149250</v>
      </c>
      <c r="E518" s="56">
        <v>149250</v>
      </c>
      <c r="F518" s="56">
        <v>0</v>
      </c>
      <c r="G518" s="56">
        <v>14889.220000000001</v>
      </c>
      <c r="H518" s="56">
        <v>2763.42</v>
      </c>
      <c r="I518" s="56">
        <f t="shared" si="73"/>
        <v>17652.64</v>
      </c>
      <c r="J518" s="56">
        <f t="shared" si="74"/>
        <v>131597.35999999999</v>
      </c>
      <c r="K518" s="57">
        <f t="shared" si="75"/>
        <v>0.88172435510887759</v>
      </c>
      <c r="L518" s="57">
        <f t="shared" si="76"/>
        <v>-1</v>
      </c>
      <c r="M518" s="57">
        <f t="shared" si="77"/>
        <v>-0.76057535678391963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217</v>
      </c>
      <c r="C519" s="51" t="s">
        <v>218</v>
      </c>
      <c r="D519" s="56">
        <v>0</v>
      </c>
      <c r="E519" s="56">
        <v>10000</v>
      </c>
      <c r="F519" s="56">
        <v>0</v>
      </c>
      <c r="G519" s="56">
        <v>0</v>
      </c>
      <c r="H519" s="56">
        <v>1697.16</v>
      </c>
      <c r="I519" s="56">
        <f t="shared" si="73"/>
        <v>1697.16</v>
      </c>
      <c r="J519" s="56">
        <f t="shared" si="74"/>
        <v>8302.84</v>
      </c>
      <c r="K519" s="57">
        <f t="shared" si="75"/>
        <v>0.83028400000000002</v>
      </c>
      <c r="L519" s="57">
        <f t="shared" si="76"/>
        <v>-1</v>
      </c>
      <c r="M519" s="57">
        <f t="shared" si="77"/>
        <v>-1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219</v>
      </c>
      <c r="C520" s="51" t="s">
        <v>220</v>
      </c>
      <c r="D520" s="56">
        <v>68250</v>
      </c>
      <c r="E520" s="56">
        <v>80400</v>
      </c>
      <c r="F520" s="56">
        <v>6659.68</v>
      </c>
      <c r="G520" s="56">
        <v>29915.45</v>
      </c>
      <c r="H520" s="56">
        <v>13794.28</v>
      </c>
      <c r="I520" s="56">
        <f t="shared" si="73"/>
        <v>43709.73</v>
      </c>
      <c r="J520" s="56">
        <f t="shared" si="74"/>
        <v>36690.269999999997</v>
      </c>
      <c r="K520" s="57">
        <f t="shared" si="75"/>
        <v>0.45634664179104473</v>
      </c>
      <c r="L520" s="57">
        <f t="shared" si="76"/>
        <v>-0.9171681592039802</v>
      </c>
      <c r="M520" s="57">
        <f t="shared" si="77"/>
        <v>-0.10700149253731341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221</v>
      </c>
      <c r="C521" s="51" t="s">
        <v>222</v>
      </c>
      <c r="D521" s="56">
        <v>0</v>
      </c>
      <c r="E521" s="56">
        <v>0</v>
      </c>
      <c r="F521" s="56">
        <v>0</v>
      </c>
      <c r="G521" s="56">
        <v>0</v>
      </c>
      <c r="H521" s="56">
        <v>0</v>
      </c>
      <c r="I521" s="56">
        <f t="shared" si="73"/>
        <v>0</v>
      </c>
      <c r="J521" s="56">
        <f t="shared" si="74"/>
        <v>0</v>
      </c>
      <c r="K521" s="57" t="str">
        <f t="shared" si="75"/>
        <v>NA</v>
      </c>
      <c r="L521" s="57" t="str">
        <f t="shared" si="76"/>
        <v>NA</v>
      </c>
      <c r="M521" s="57" t="str">
        <f t="shared" si="77"/>
        <v>NA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227</v>
      </c>
      <c r="C522" s="51" t="s">
        <v>228</v>
      </c>
      <c r="D522" s="56">
        <v>3800</v>
      </c>
      <c r="E522" s="56">
        <v>3720</v>
      </c>
      <c r="F522" s="56">
        <v>0</v>
      </c>
      <c r="G522" s="56">
        <v>0</v>
      </c>
      <c r="H522" s="56">
        <v>0</v>
      </c>
      <c r="I522" s="56">
        <f t="shared" si="73"/>
        <v>0</v>
      </c>
      <c r="J522" s="56">
        <f t="shared" si="74"/>
        <v>3720</v>
      </c>
      <c r="K522" s="57">
        <f t="shared" si="75"/>
        <v>1</v>
      </c>
      <c r="L522" s="57">
        <f t="shared" si="76"/>
        <v>-1</v>
      </c>
      <c r="M522" s="57">
        <f t="shared" si="77"/>
        <v>-1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233</v>
      </c>
      <c r="C523" s="51" t="s">
        <v>234</v>
      </c>
      <c r="D523" s="56">
        <v>60000</v>
      </c>
      <c r="E523" s="56">
        <v>30000</v>
      </c>
      <c r="F523" s="56">
        <v>0</v>
      </c>
      <c r="G523" s="56">
        <v>0</v>
      </c>
      <c r="H523" s="56">
        <v>0</v>
      </c>
      <c r="I523" s="56">
        <f t="shared" si="73"/>
        <v>0</v>
      </c>
      <c r="J523" s="56">
        <f t="shared" si="74"/>
        <v>30000</v>
      </c>
      <c r="K523" s="57">
        <f t="shared" si="75"/>
        <v>1</v>
      </c>
      <c r="L523" s="57">
        <f t="shared" si="76"/>
        <v>-1</v>
      </c>
      <c r="M523" s="57">
        <f t="shared" si="77"/>
        <v>-1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265</v>
      </c>
      <c r="C524" s="51" t="s">
        <v>266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73"/>
        <v>0</v>
      </c>
      <c r="J524" s="56">
        <f t="shared" si="74"/>
        <v>0</v>
      </c>
      <c r="K524" s="57" t="str">
        <f t="shared" si="75"/>
        <v>NA</v>
      </c>
      <c r="L524" s="57" t="str">
        <f t="shared" si="76"/>
        <v>NA</v>
      </c>
      <c r="M524" s="57" t="str">
        <f t="shared" si="77"/>
        <v>NA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237</v>
      </c>
      <c r="C525" s="51" t="s">
        <v>238</v>
      </c>
      <c r="D525" s="56">
        <v>71700</v>
      </c>
      <c r="E525" s="56">
        <v>70200</v>
      </c>
      <c r="F525" s="56">
        <v>175</v>
      </c>
      <c r="G525" s="56">
        <v>10488.83</v>
      </c>
      <c r="H525" s="56">
        <v>0</v>
      </c>
      <c r="I525" s="56">
        <f t="shared" si="73"/>
        <v>10488.83</v>
      </c>
      <c r="J525" s="56">
        <f t="shared" si="74"/>
        <v>59711.17</v>
      </c>
      <c r="K525" s="57">
        <f t="shared" si="75"/>
        <v>0.85058646723646725</v>
      </c>
      <c r="L525" s="57">
        <f t="shared" si="76"/>
        <v>-0.99750712250712248</v>
      </c>
      <c r="M525" s="57">
        <f t="shared" si="77"/>
        <v>-0.64140752136752133</v>
      </c>
      <c r="R525" s="53"/>
      <c r="S525" s="53"/>
      <c r="T525" s="53"/>
      <c r="U525" s="53"/>
      <c r="V525" s="53"/>
    </row>
    <row r="526" spans="1:22" s="51" customFormat="1" x14ac:dyDescent="0.2">
      <c r="B526" s="66" t="s">
        <v>239</v>
      </c>
      <c r="C526" s="51" t="s">
        <v>240</v>
      </c>
      <c r="D526" s="56">
        <v>0</v>
      </c>
      <c r="E526" s="56">
        <v>0</v>
      </c>
      <c r="F526" s="56">
        <v>0</v>
      </c>
      <c r="G526" s="56">
        <v>0</v>
      </c>
      <c r="H526" s="56">
        <v>0</v>
      </c>
      <c r="I526" s="56">
        <f t="shared" si="73"/>
        <v>0</v>
      </c>
      <c r="J526" s="56">
        <f t="shared" si="74"/>
        <v>0</v>
      </c>
      <c r="K526" s="57" t="str">
        <f t="shared" si="75"/>
        <v>NA</v>
      </c>
      <c r="L526" s="57" t="str">
        <f t="shared" si="76"/>
        <v>NA</v>
      </c>
      <c r="M526" s="57" t="str">
        <f t="shared" si="77"/>
        <v>NA</v>
      </c>
      <c r="R526" s="53"/>
      <c r="S526" s="53"/>
      <c r="T526" s="53"/>
      <c r="U526" s="53"/>
      <c r="V526" s="53"/>
    </row>
    <row r="527" spans="1:22" s="51" customFormat="1" ht="14.1" customHeight="1" x14ac:dyDescent="0.2">
      <c r="A527" s="63" t="s">
        <v>435</v>
      </c>
      <c r="B527" s="71"/>
      <c r="C527" s="63"/>
      <c r="D527" s="64">
        <v>43721314.939999998</v>
      </c>
      <c r="E527" s="64">
        <v>44040110.079999998</v>
      </c>
      <c r="F527" s="64">
        <v>5690214.1699999981</v>
      </c>
      <c r="G527" s="64">
        <v>23738136.519999992</v>
      </c>
      <c r="H527" s="64">
        <v>8117313.8600000013</v>
      </c>
      <c r="I527" s="64">
        <f t="shared" si="73"/>
        <v>31855450.379999995</v>
      </c>
      <c r="J527" s="64">
        <f t="shared" si="74"/>
        <v>12184659.700000003</v>
      </c>
      <c r="K527" s="65">
        <f t="shared" si="75"/>
        <v>0.2766718720245307</v>
      </c>
      <c r="L527" s="65">
        <f t="shared" si="76"/>
        <v>-0.87079473326330059</v>
      </c>
      <c r="M527" s="65">
        <f t="shared" si="77"/>
        <v>0.29362818450066824</v>
      </c>
      <c r="R527" s="53"/>
      <c r="S527" s="53"/>
      <c r="T527" s="53"/>
      <c r="U527" s="53"/>
      <c r="V527" s="53"/>
    </row>
    <row r="528" spans="1:22" s="51" customFormat="1" x14ac:dyDescent="0.2">
      <c r="A528" s="51" t="s">
        <v>436</v>
      </c>
      <c r="B528" s="66" t="s">
        <v>125</v>
      </c>
      <c r="C528" s="51" t="s">
        <v>126</v>
      </c>
      <c r="D528" s="56">
        <v>0</v>
      </c>
      <c r="E528" s="56">
        <v>0</v>
      </c>
      <c r="F528" s="56">
        <v>0</v>
      </c>
      <c r="G528" s="56">
        <v>0</v>
      </c>
      <c r="H528" s="56">
        <v>0</v>
      </c>
      <c r="I528" s="56">
        <f t="shared" si="73"/>
        <v>0</v>
      </c>
      <c r="J528" s="56">
        <f t="shared" si="74"/>
        <v>0</v>
      </c>
      <c r="K528" s="57" t="str">
        <f t="shared" si="75"/>
        <v>NA</v>
      </c>
      <c r="L528" s="57" t="str">
        <f t="shared" si="76"/>
        <v>NA</v>
      </c>
      <c r="M528" s="57" t="str">
        <f t="shared" si="77"/>
        <v>NA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251</v>
      </c>
      <c r="C529" s="51" t="s">
        <v>252</v>
      </c>
      <c r="D529" s="56">
        <v>88230</v>
      </c>
      <c r="E529" s="56">
        <v>88230</v>
      </c>
      <c r="F529" s="56">
        <v>0</v>
      </c>
      <c r="G529" s="56">
        <v>10041.93</v>
      </c>
      <c r="H529" s="56">
        <v>0</v>
      </c>
      <c r="I529" s="56">
        <f t="shared" si="73"/>
        <v>10041.93</v>
      </c>
      <c r="J529" s="56">
        <f t="shared" si="74"/>
        <v>78188.070000000007</v>
      </c>
      <c r="K529" s="57">
        <f t="shared" si="75"/>
        <v>0.88618463107786472</v>
      </c>
      <c r="L529" s="57">
        <f t="shared" si="76"/>
        <v>-1</v>
      </c>
      <c r="M529" s="57">
        <f t="shared" si="77"/>
        <v>-0.72684311458687523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139</v>
      </c>
      <c r="C530" s="51" t="s">
        <v>140</v>
      </c>
      <c r="D530" s="56">
        <v>0</v>
      </c>
      <c r="E530" s="56">
        <v>0</v>
      </c>
      <c r="F530" s="56">
        <v>0</v>
      </c>
      <c r="G530" s="56">
        <v>0</v>
      </c>
      <c r="H530" s="56">
        <v>0</v>
      </c>
      <c r="I530" s="56">
        <f t="shared" si="73"/>
        <v>0</v>
      </c>
      <c r="J530" s="56">
        <f t="shared" si="74"/>
        <v>0</v>
      </c>
      <c r="K530" s="57" t="str">
        <f t="shared" si="75"/>
        <v>NA</v>
      </c>
      <c r="L530" s="57" t="str">
        <f t="shared" si="76"/>
        <v>NA</v>
      </c>
      <c r="M530" s="57" t="str">
        <f t="shared" si="77"/>
        <v>NA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143</v>
      </c>
      <c r="C531" s="51" t="s">
        <v>144</v>
      </c>
      <c r="D531" s="56">
        <v>712279</v>
      </c>
      <c r="E531" s="56">
        <v>712279</v>
      </c>
      <c r="F531" s="56">
        <v>173323.03</v>
      </c>
      <c r="G531" s="56">
        <v>672148.35</v>
      </c>
      <c r="H531" s="56">
        <v>0</v>
      </c>
      <c r="I531" s="56">
        <f t="shared" si="73"/>
        <v>672148.35</v>
      </c>
      <c r="J531" s="56">
        <f t="shared" si="74"/>
        <v>40130.650000000023</v>
      </c>
      <c r="K531" s="57">
        <f t="shared" si="75"/>
        <v>5.6341194953101276E-2</v>
      </c>
      <c r="L531" s="57">
        <f t="shared" si="76"/>
        <v>-0.75666413020740464</v>
      </c>
      <c r="M531" s="57">
        <f t="shared" si="77"/>
        <v>1.2647811321125568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145</v>
      </c>
      <c r="C532" s="51" t="s">
        <v>146</v>
      </c>
      <c r="D532" s="56">
        <v>0</v>
      </c>
      <c r="E532" s="56">
        <v>0</v>
      </c>
      <c r="F532" s="56">
        <v>0</v>
      </c>
      <c r="G532" s="56">
        <v>0</v>
      </c>
      <c r="H532" s="56">
        <v>0</v>
      </c>
      <c r="I532" s="56">
        <f t="shared" si="73"/>
        <v>0</v>
      </c>
      <c r="J532" s="56">
        <f t="shared" si="74"/>
        <v>0</v>
      </c>
      <c r="K532" s="57" t="str">
        <f t="shared" si="75"/>
        <v>NA</v>
      </c>
      <c r="L532" s="57" t="str">
        <f t="shared" si="76"/>
        <v>NA</v>
      </c>
      <c r="M532" s="57" t="str">
        <f t="shared" si="77"/>
        <v>NA</v>
      </c>
      <c r="R532" s="53"/>
      <c r="S532" s="53"/>
      <c r="T532" s="53"/>
      <c r="U532" s="53"/>
      <c r="V532" s="53"/>
    </row>
    <row r="533" spans="1:22" s="51" customFormat="1" x14ac:dyDescent="0.2">
      <c r="B533" s="66" t="s">
        <v>149</v>
      </c>
      <c r="C533" s="51" t="s">
        <v>150</v>
      </c>
      <c r="D533" s="56">
        <v>14500</v>
      </c>
      <c r="E533" s="56">
        <v>14500</v>
      </c>
      <c r="F533" s="56">
        <v>7847.78</v>
      </c>
      <c r="G533" s="56">
        <v>28230.17</v>
      </c>
      <c r="H533" s="56">
        <v>0</v>
      </c>
      <c r="I533" s="56">
        <f t="shared" si="73"/>
        <v>28230.17</v>
      </c>
      <c r="J533" s="56">
        <f t="shared" si="74"/>
        <v>-13730.169999999998</v>
      </c>
      <c r="K533" s="57">
        <f t="shared" si="75"/>
        <v>-0.94690827586206883</v>
      </c>
      <c r="L533" s="57">
        <f t="shared" si="76"/>
        <v>-0.45877379310344829</v>
      </c>
      <c r="M533" s="57">
        <f t="shared" si="77"/>
        <v>3.6725798620689658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151</v>
      </c>
      <c r="C534" s="51" t="s">
        <v>152</v>
      </c>
      <c r="D534" s="56">
        <v>0</v>
      </c>
      <c r="E534" s="56">
        <v>0</v>
      </c>
      <c r="F534" s="56">
        <v>8724.25</v>
      </c>
      <c r="G534" s="56">
        <v>33801.590000000004</v>
      </c>
      <c r="H534" s="56">
        <v>0</v>
      </c>
      <c r="I534" s="56">
        <f t="shared" si="73"/>
        <v>33801.590000000004</v>
      </c>
      <c r="J534" s="56">
        <f t="shared" si="74"/>
        <v>-33801.590000000004</v>
      </c>
      <c r="K534" s="57" t="str">
        <f t="shared" si="75"/>
        <v>NA</v>
      </c>
      <c r="L534" s="57" t="str">
        <f t="shared" si="76"/>
        <v>NA</v>
      </c>
      <c r="M534" s="57" t="str">
        <f t="shared" si="77"/>
        <v>NA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153</v>
      </c>
      <c r="C535" s="51" t="s">
        <v>154</v>
      </c>
      <c r="D535" s="56">
        <v>18334.189999999999</v>
      </c>
      <c r="E535" s="56">
        <v>18334.189999999999</v>
      </c>
      <c r="F535" s="56">
        <v>15111.01</v>
      </c>
      <c r="G535" s="56">
        <v>56075.38</v>
      </c>
      <c r="H535" s="56">
        <v>0</v>
      </c>
      <c r="I535" s="56">
        <f t="shared" si="73"/>
        <v>56075.38</v>
      </c>
      <c r="J535" s="56">
        <f t="shared" si="74"/>
        <v>-37741.19</v>
      </c>
      <c r="K535" s="57">
        <f t="shared" si="75"/>
        <v>-2.0585141748831011</v>
      </c>
      <c r="L535" s="57">
        <f t="shared" si="76"/>
        <v>-0.17580160345234769</v>
      </c>
      <c r="M535" s="57">
        <f t="shared" si="77"/>
        <v>6.3404340197194413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297</v>
      </c>
      <c r="C536" s="51" t="s">
        <v>298</v>
      </c>
      <c r="D536" s="56">
        <v>14000</v>
      </c>
      <c r="E536" s="56">
        <v>14000</v>
      </c>
      <c r="F536" s="56">
        <v>0</v>
      </c>
      <c r="G536" s="56">
        <v>0</v>
      </c>
      <c r="H536" s="56">
        <v>0</v>
      </c>
      <c r="I536" s="56">
        <f t="shared" si="73"/>
        <v>0</v>
      </c>
      <c r="J536" s="56">
        <f t="shared" si="74"/>
        <v>14000</v>
      </c>
      <c r="K536" s="57">
        <f t="shared" si="75"/>
        <v>1</v>
      </c>
      <c r="L536" s="57">
        <f t="shared" si="76"/>
        <v>-1</v>
      </c>
      <c r="M536" s="57">
        <f t="shared" si="77"/>
        <v>-1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167</v>
      </c>
      <c r="C537" s="51" t="s">
        <v>168</v>
      </c>
      <c r="D537" s="56">
        <v>0</v>
      </c>
      <c r="E537" s="56">
        <v>0</v>
      </c>
      <c r="F537" s="56">
        <v>444.26</v>
      </c>
      <c r="G537" s="56">
        <v>1555.14</v>
      </c>
      <c r="H537" s="56">
        <v>0</v>
      </c>
      <c r="I537" s="56">
        <f t="shared" si="73"/>
        <v>1555.14</v>
      </c>
      <c r="J537" s="56">
        <f t="shared" si="74"/>
        <v>-1555.14</v>
      </c>
      <c r="K537" s="57" t="str">
        <f t="shared" si="75"/>
        <v>NA</v>
      </c>
      <c r="L537" s="57" t="str">
        <f t="shared" si="76"/>
        <v>NA</v>
      </c>
      <c r="M537" s="57" t="str">
        <f t="shared" si="77"/>
        <v>NA</v>
      </c>
      <c r="R537" s="53"/>
      <c r="S537" s="53"/>
      <c r="T537" s="53"/>
      <c r="U537" s="53"/>
      <c r="V537" s="53"/>
    </row>
    <row r="538" spans="1:22" s="51" customFormat="1" x14ac:dyDescent="0.2">
      <c r="B538" s="66" t="s">
        <v>169</v>
      </c>
      <c r="C538" s="51" t="s">
        <v>170</v>
      </c>
      <c r="D538" s="56">
        <v>53211.360000000001</v>
      </c>
      <c r="E538" s="56">
        <v>53211.360000000001</v>
      </c>
      <c r="F538" s="56">
        <v>630.83000000000004</v>
      </c>
      <c r="G538" s="56">
        <v>2464.75</v>
      </c>
      <c r="H538" s="56">
        <v>0</v>
      </c>
      <c r="I538" s="56">
        <f t="shared" si="73"/>
        <v>2464.75</v>
      </c>
      <c r="J538" s="56">
        <f t="shared" si="74"/>
        <v>50746.61</v>
      </c>
      <c r="K538" s="57">
        <f t="shared" si="75"/>
        <v>0.95368000366838956</v>
      </c>
      <c r="L538" s="57">
        <f t="shared" si="76"/>
        <v>-0.98814482471412113</v>
      </c>
      <c r="M538" s="57">
        <f t="shared" si="77"/>
        <v>-0.88883200880413504</v>
      </c>
      <c r="R538" s="53"/>
      <c r="S538" s="53"/>
      <c r="T538" s="53"/>
      <c r="U538" s="53"/>
      <c r="V538" s="53"/>
    </row>
    <row r="539" spans="1:22" s="51" customFormat="1" x14ac:dyDescent="0.2">
      <c r="B539" s="66" t="s">
        <v>171</v>
      </c>
      <c r="C539" s="51" t="s">
        <v>172</v>
      </c>
      <c r="D539" s="56">
        <v>0</v>
      </c>
      <c r="E539" s="56">
        <v>0</v>
      </c>
      <c r="F539" s="56">
        <v>0</v>
      </c>
      <c r="G539" s="56">
        <v>0</v>
      </c>
      <c r="H539" s="56">
        <v>0</v>
      </c>
      <c r="I539" s="56">
        <f t="shared" si="73"/>
        <v>0</v>
      </c>
      <c r="J539" s="56">
        <f t="shared" si="74"/>
        <v>0</v>
      </c>
      <c r="K539" s="57" t="str">
        <f t="shared" si="75"/>
        <v>NA</v>
      </c>
      <c r="L539" s="57" t="str">
        <f t="shared" si="76"/>
        <v>NA</v>
      </c>
      <c r="M539" s="57" t="str">
        <f t="shared" si="77"/>
        <v>NA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187</v>
      </c>
      <c r="C540" s="51" t="s">
        <v>188</v>
      </c>
      <c r="D540" s="56">
        <v>0</v>
      </c>
      <c r="E540" s="56">
        <v>0</v>
      </c>
      <c r="F540" s="56">
        <v>0</v>
      </c>
      <c r="G540" s="56">
        <v>0</v>
      </c>
      <c r="H540" s="56">
        <v>0</v>
      </c>
      <c r="I540" s="56">
        <f t="shared" si="73"/>
        <v>0</v>
      </c>
      <c r="J540" s="56">
        <f t="shared" si="74"/>
        <v>0</v>
      </c>
      <c r="K540" s="57" t="str">
        <f t="shared" si="75"/>
        <v>NA</v>
      </c>
      <c r="L540" s="57" t="str">
        <f t="shared" si="76"/>
        <v>NA</v>
      </c>
      <c r="M540" s="57" t="str">
        <f t="shared" si="77"/>
        <v>NA</v>
      </c>
      <c r="R540" s="53"/>
      <c r="S540" s="53"/>
      <c r="T540" s="53"/>
      <c r="U540" s="53"/>
      <c r="V540" s="53"/>
    </row>
    <row r="541" spans="1:22" s="51" customFormat="1" x14ac:dyDescent="0.2">
      <c r="B541" s="66" t="s">
        <v>207</v>
      </c>
      <c r="C541" s="51" t="s">
        <v>208</v>
      </c>
      <c r="D541" s="56">
        <v>53460</v>
      </c>
      <c r="E541" s="56">
        <v>53460</v>
      </c>
      <c r="F541" s="56">
        <v>0</v>
      </c>
      <c r="G541" s="56">
        <v>0</v>
      </c>
      <c r="H541" s="56">
        <v>0</v>
      </c>
      <c r="I541" s="56">
        <f t="shared" si="73"/>
        <v>0</v>
      </c>
      <c r="J541" s="56">
        <f t="shared" si="74"/>
        <v>53460</v>
      </c>
      <c r="K541" s="57">
        <f t="shared" si="75"/>
        <v>1</v>
      </c>
      <c r="L541" s="57">
        <f t="shared" si="76"/>
        <v>-1</v>
      </c>
      <c r="M541" s="57">
        <f t="shared" si="77"/>
        <v>-1</v>
      </c>
      <c r="R541" s="53"/>
      <c r="S541" s="53"/>
      <c r="T541" s="53"/>
      <c r="U541" s="53"/>
      <c r="V541" s="53"/>
    </row>
    <row r="542" spans="1:22" s="51" customFormat="1" x14ac:dyDescent="0.2">
      <c r="B542" s="66" t="s">
        <v>239</v>
      </c>
      <c r="C542" s="51" t="s">
        <v>240</v>
      </c>
      <c r="D542" s="56">
        <v>538678.74</v>
      </c>
      <c r="E542" s="56">
        <v>538678.74</v>
      </c>
      <c r="F542" s="56">
        <v>0</v>
      </c>
      <c r="G542" s="56">
        <v>0</v>
      </c>
      <c r="H542" s="56">
        <v>0</v>
      </c>
      <c r="I542" s="56">
        <f t="shared" si="73"/>
        <v>0</v>
      </c>
      <c r="J542" s="56">
        <f t="shared" si="74"/>
        <v>538678.74</v>
      </c>
      <c r="K542" s="57">
        <f t="shared" si="75"/>
        <v>1</v>
      </c>
      <c r="L542" s="57">
        <f t="shared" si="76"/>
        <v>-1</v>
      </c>
      <c r="M542" s="57">
        <f t="shared" si="77"/>
        <v>-1</v>
      </c>
      <c r="R542" s="53"/>
      <c r="S542" s="53"/>
      <c r="T542" s="53"/>
      <c r="U542" s="53"/>
      <c r="V542" s="53"/>
    </row>
    <row r="543" spans="1:22" s="51" customFormat="1" ht="14.1" customHeight="1" x14ac:dyDescent="0.2">
      <c r="A543" s="63" t="s">
        <v>437</v>
      </c>
      <c r="B543" s="71"/>
      <c r="C543" s="63"/>
      <c r="D543" s="64">
        <v>1492693.29</v>
      </c>
      <c r="E543" s="64">
        <v>1492693.29</v>
      </c>
      <c r="F543" s="64">
        <v>206081.16</v>
      </c>
      <c r="G543" s="64">
        <v>804317.31</v>
      </c>
      <c r="H543" s="64">
        <v>0</v>
      </c>
      <c r="I543" s="64">
        <f t="shared" si="73"/>
        <v>804317.31</v>
      </c>
      <c r="J543" s="64">
        <f t="shared" si="74"/>
        <v>688375.98</v>
      </c>
      <c r="K543" s="65">
        <f t="shared" si="75"/>
        <v>0.46116371300898656</v>
      </c>
      <c r="L543" s="65">
        <f t="shared" si="76"/>
        <v>-0.86194005065836399</v>
      </c>
      <c r="M543" s="65">
        <f t="shared" si="77"/>
        <v>0.29320708877843232</v>
      </c>
      <c r="R543" s="53"/>
      <c r="S543" s="53"/>
      <c r="T543" s="53"/>
      <c r="U543" s="53"/>
      <c r="V543" s="53"/>
    </row>
    <row r="544" spans="1:22" s="51" customFormat="1" x14ac:dyDescent="0.2">
      <c r="A544" s="51" t="s">
        <v>438</v>
      </c>
      <c r="B544" s="66" t="s">
        <v>143</v>
      </c>
      <c r="C544" s="51" t="s">
        <v>144</v>
      </c>
      <c r="D544" s="56">
        <v>16273</v>
      </c>
      <c r="E544" s="56">
        <v>16273</v>
      </c>
      <c r="F544" s="56">
        <v>0</v>
      </c>
      <c r="G544" s="56">
        <v>0</v>
      </c>
      <c r="H544" s="56">
        <v>0</v>
      </c>
      <c r="I544" s="56">
        <f t="shared" si="73"/>
        <v>0</v>
      </c>
      <c r="J544" s="56">
        <f t="shared" si="74"/>
        <v>16273</v>
      </c>
      <c r="K544" s="57">
        <f t="shared" si="75"/>
        <v>1</v>
      </c>
      <c r="L544" s="57">
        <f t="shared" si="76"/>
        <v>-1</v>
      </c>
      <c r="M544" s="57">
        <f t="shared" si="77"/>
        <v>-1</v>
      </c>
      <c r="R544" s="53"/>
      <c r="S544" s="53"/>
      <c r="T544" s="53"/>
      <c r="U544" s="53"/>
      <c r="V544" s="53"/>
    </row>
    <row r="545" spans="1:22" s="51" customFormat="1" x14ac:dyDescent="0.2">
      <c r="B545" s="66" t="s">
        <v>297</v>
      </c>
      <c r="C545" s="51" t="s">
        <v>298</v>
      </c>
      <c r="D545" s="56">
        <v>335000</v>
      </c>
      <c r="E545" s="56">
        <v>335000</v>
      </c>
      <c r="F545" s="56">
        <v>0</v>
      </c>
      <c r="G545" s="56">
        <v>0</v>
      </c>
      <c r="H545" s="56">
        <v>0</v>
      </c>
      <c r="I545" s="56">
        <f t="shared" si="73"/>
        <v>0</v>
      </c>
      <c r="J545" s="56">
        <f t="shared" si="74"/>
        <v>335000</v>
      </c>
      <c r="K545" s="57">
        <f t="shared" si="75"/>
        <v>1</v>
      </c>
      <c r="L545" s="57">
        <f t="shared" si="76"/>
        <v>-1</v>
      </c>
      <c r="M545" s="57">
        <f t="shared" si="77"/>
        <v>-1</v>
      </c>
      <c r="R545" s="53"/>
      <c r="S545" s="53"/>
      <c r="T545" s="53"/>
      <c r="U545" s="53"/>
      <c r="V545" s="53"/>
    </row>
    <row r="546" spans="1:22" s="51" customFormat="1" x14ac:dyDescent="0.2">
      <c r="B546" s="66" t="s">
        <v>169</v>
      </c>
      <c r="C546" s="51" t="s">
        <v>170</v>
      </c>
      <c r="D546" s="56">
        <v>0</v>
      </c>
      <c r="E546" s="56">
        <v>0</v>
      </c>
      <c r="F546" s="56">
        <v>0</v>
      </c>
      <c r="G546" s="56">
        <v>0</v>
      </c>
      <c r="H546" s="56">
        <v>0</v>
      </c>
      <c r="I546" s="56">
        <f t="shared" si="73"/>
        <v>0</v>
      </c>
      <c r="J546" s="56">
        <f t="shared" si="74"/>
        <v>0</v>
      </c>
      <c r="K546" s="57" t="str">
        <f t="shared" si="75"/>
        <v>NA</v>
      </c>
      <c r="L546" s="57" t="str">
        <f t="shared" si="76"/>
        <v>NA</v>
      </c>
      <c r="M546" s="57" t="str">
        <f t="shared" si="77"/>
        <v>NA</v>
      </c>
      <c r="R546" s="53"/>
      <c r="S546" s="53"/>
      <c r="T546" s="53"/>
      <c r="U546" s="53"/>
      <c r="V546" s="53"/>
    </row>
    <row r="547" spans="1:22" s="51" customFormat="1" x14ac:dyDescent="0.2">
      <c r="B547" s="66" t="s">
        <v>233</v>
      </c>
      <c r="C547" s="51" t="s">
        <v>234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73"/>
        <v>0</v>
      </c>
      <c r="J547" s="56">
        <f t="shared" si="74"/>
        <v>0</v>
      </c>
      <c r="K547" s="57" t="str">
        <f t="shared" si="75"/>
        <v>NA</v>
      </c>
      <c r="L547" s="57" t="str">
        <f t="shared" si="76"/>
        <v>NA</v>
      </c>
      <c r="M547" s="57" t="str">
        <f t="shared" si="77"/>
        <v>NA</v>
      </c>
      <c r="R547" s="53"/>
      <c r="S547" s="53"/>
      <c r="T547" s="53"/>
      <c r="U547" s="53"/>
      <c r="V547" s="53"/>
    </row>
    <row r="548" spans="1:22" s="51" customFormat="1" ht="14.1" customHeight="1" x14ac:dyDescent="0.2">
      <c r="A548" s="63" t="s">
        <v>439</v>
      </c>
      <c r="B548" s="71"/>
      <c r="C548" s="63"/>
      <c r="D548" s="64">
        <v>351273</v>
      </c>
      <c r="E548" s="64">
        <v>351273</v>
      </c>
      <c r="F548" s="64">
        <v>0</v>
      </c>
      <c r="G548" s="64">
        <v>0</v>
      </c>
      <c r="H548" s="64">
        <v>0</v>
      </c>
      <c r="I548" s="64">
        <f t="shared" si="73"/>
        <v>0</v>
      </c>
      <c r="J548" s="64">
        <f t="shared" si="74"/>
        <v>351273</v>
      </c>
      <c r="K548" s="65">
        <f t="shared" si="75"/>
        <v>1</v>
      </c>
      <c r="L548" s="65">
        <f t="shared" si="76"/>
        <v>-1</v>
      </c>
      <c r="M548" s="65">
        <f t="shared" si="77"/>
        <v>-1</v>
      </c>
      <c r="R548" s="53"/>
      <c r="S548" s="53"/>
      <c r="T548" s="53"/>
      <c r="U548" s="53"/>
      <c r="V548" s="53"/>
    </row>
    <row r="549" spans="1:22" s="51" customFormat="1" x14ac:dyDescent="0.2">
      <c r="A549" s="51" t="s">
        <v>440</v>
      </c>
      <c r="B549" s="66" t="s">
        <v>341</v>
      </c>
      <c r="C549" s="51" t="s">
        <v>342</v>
      </c>
      <c r="D549" s="56">
        <v>0</v>
      </c>
      <c r="E549" s="56">
        <v>0</v>
      </c>
      <c r="F549" s="56">
        <v>0</v>
      </c>
      <c r="G549" s="56">
        <v>0</v>
      </c>
      <c r="H549" s="56">
        <v>0</v>
      </c>
      <c r="I549" s="56">
        <f t="shared" si="73"/>
        <v>0</v>
      </c>
      <c r="J549" s="56">
        <f t="shared" si="74"/>
        <v>0</v>
      </c>
      <c r="K549" s="57" t="str">
        <f t="shared" si="75"/>
        <v>NA</v>
      </c>
      <c r="L549" s="57" t="str">
        <f t="shared" si="76"/>
        <v>NA</v>
      </c>
      <c r="M549" s="57" t="str">
        <f t="shared" si="77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139</v>
      </c>
      <c r="C550" s="51" t="s">
        <v>140</v>
      </c>
      <c r="D550" s="56">
        <v>0</v>
      </c>
      <c r="E550" s="56">
        <v>0</v>
      </c>
      <c r="F550" s="56">
        <v>0</v>
      </c>
      <c r="G550" s="56">
        <v>0</v>
      </c>
      <c r="H550" s="56">
        <v>0</v>
      </c>
      <c r="I550" s="56">
        <f t="shared" si="73"/>
        <v>0</v>
      </c>
      <c r="J550" s="56">
        <f t="shared" si="74"/>
        <v>0</v>
      </c>
      <c r="K550" s="57" t="str">
        <f t="shared" si="75"/>
        <v>NA</v>
      </c>
      <c r="L550" s="57" t="str">
        <f t="shared" si="76"/>
        <v>NA</v>
      </c>
      <c r="M550" s="57" t="str">
        <f t="shared" si="77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143</v>
      </c>
      <c r="C551" s="51" t="s">
        <v>144</v>
      </c>
      <c r="D551" s="56">
        <v>0</v>
      </c>
      <c r="E551" s="56">
        <v>0</v>
      </c>
      <c r="F551" s="56">
        <v>81593.759999999995</v>
      </c>
      <c r="G551" s="56">
        <v>291326.65000000002</v>
      </c>
      <c r="H551" s="56">
        <v>0</v>
      </c>
      <c r="I551" s="56">
        <f t="shared" si="73"/>
        <v>291326.65000000002</v>
      </c>
      <c r="J551" s="56">
        <f t="shared" si="74"/>
        <v>-291326.65000000002</v>
      </c>
      <c r="K551" s="57" t="str">
        <f t="shared" si="75"/>
        <v>NA</v>
      </c>
      <c r="L551" s="57" t="str">
        <f t="shared" si="76"/>
        <v>NA</v>
      </c>
      <c r="M551" s="57" t="str">
        <f t="shared" si="77"/>
        <v>NA</v>
      </c>
      <c r="R551" s="53"/>
      <c r="S551" s="53"/>
      <c r="T551" s="53"/>
      <c r="U551" s="53"/>
      <c r="V551" s="53"/>
    </row>
    <row r="552" spans="1:22" s="51" customFormat="1" x14ac:dyDescent="0.2">
      <c r="B552" s="66" t="s">
        <v>149</v>
      </c>
      <c r="C552" s="51" t="s">
        <v>150</v>
      </c>
      <c r="D552" s="56">
        <v>0</v>
      </c>
      <c r="E552" s="56">
        <v>0</v>
      </c>
      <c r="F552" s="56">
        <v>11795.5</v>
      </c>
      <c r="G552" s="56">
        <v>32969.61</v>
      </c>
      <c r="H552" s="56">
        <v>0</v>
      </c>
      <c r="I552" s="56">
        <f t="shared" si="73"/>
        <v>32969.61</v>
      </c>
      <c r="J552" s="56">
        <f t="shared" si="74"/>
        <v>-32969.61</v>
      </c>
      <c r="K552" s="57" t="str">
        <f t="shared" si="75"/>
        <v>NA</v>
      </c>
      <c r="L552" s="57" t="str">
        <f t="shared" si="76"/>
        <v>NA</v>
      </c>
      <c r="M552" s="57" t="str">
        <f t="shared" si="77"/>
        <v>NA</v>
      </c>
      <c r="R552" s="53"/>
      <c r="S552" s="53"/>
      <c r="T552" s="53"/>
      <c r="U552" s="53"/>
      <c r="V552" s="53"/>
    </row>
    <row r="553" spans="1:22" s="51" customFormat="1" x14ac:dyDescent="0.2">
      <c r="B553" s="66" t="s">
        <v>151</v>
      </c>
      <c r="C553" s="51" t="s">
        <v>152</v>
      </c>
      <c r="D553" s="56">
        <v>0</v>
      </c>
      <c r="E553" s="56">
        <v>0</v>
      </c>
      <c r="F553" s="56">
        <v>1198.75</v>
      </c>
      <c r="G553" s="56">
        <v>4317.3100000000004</v>
      </c>
      <c r="H553" s="56">
        <v>0</v>
      </c>
      <c r="I553" s="56">
        <f t="shared" si="73"/>
        <v>4317.3100000000004</v>
      </c>
      <c r="J553" s="56">
        <f t="shared" si="74"/>
        <v>-4317.3100000000004</v>
      </c>
      <c r="K553" s="57" t="str">
        <f t="shared" si="75"/>
        <v>NA</v>
      </c>
      <c r="L553" s="57" t="str">
        <f t="shared" si="76"/>
        <v>NA</v>
      </c>
      <c r="M553" s="57" t="str">
        <f t="shared" si="77"/>
        <v>NA</v>
      </c>
      <c r="R553" s="53"/>
      <c r="S553" s="53"/>
      <c r="T553" s="53"/>
      <c r="U553" s="53"/>
      <c r="V553" s="53"/>
    </row>
    <row r="554" spans="1:22" s="51" customFormat="1" x14ac:dyDescent="0.2">
      <c r="B554" s="66" t="s">
        <v>153</v>
      </c>
      <c r="C554" s="51" t="s">
        <v>154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f t="shared" si="73"/>
        <v>0</v>
      </c>
      <c r="J554" s="56">
        <f t="shared" si="74"/>
        <v>0</v>
      </c>
      <c r="K554" s="57" t="str">
        <f t="shared" si="75"/>
        <v>NA</v>
      </c>
      <c r="L554" s="57" t="str">
        <f t="shared" si="76"/>
        <v>NA</v>
      </c>
      <c r="M554" s="57" t="str">
        <f t="shared" si="77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169</v>
      </c>
      <c r="C555" s="51" t="s">
        <v>170</v>
      </c>
      <c r="D555" s="56">
        <v>0</v>
      </c>
      <c r="E555" s="56">
        <v>0</v>
      </c>
      <c r="F555" s="56">
        <v>260.07</v>
      </c>
      <c r="G555" s="56">
        <v>1262.3699999999999</v>
      </c>
      <c r="H555" s="56">
        <v>0</v>
      </c>
      <c r="I555" s="56">
        <f t="shared" si="73"/>
        <v>1262.3699999999999</v>
      </c>
      <c r="J555" s="56">
        <f t="shared" si="74"/>
        <v>-1262.3699999999999</v>
      </c>
      <c r="K555" s="57" t="str">
        <f t="shared" si="75"/>
        <v>NA</v>
      </c>
      <c r="L555" s="57" t="str">
        <f t="shared" si="76"/>
        <v>NA</v>
      </c>
      <c r="M555" s="57" t="str">
        <f t="shared" si="77"/>
        <v>NA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171</v>
      </c>
      <c r="C556" s="51" t="s">
        <v>172</v>
      </c>
      <c r="D556" s="56">
        <v>0</v>
      </c>
      <c r="E556" s="56">
        <v>0</v>
      </c>
      <c r="F556" s="56">
        <v>0</v>
      </c>
      <c r="G556" s="56">
        <v>0</v>
      </c>
      <c r="H556" s="56">
        <v>0</v>
      </c>
      <c r="I556" s="56">
        <f t="shared" si="73"/>
        <v>0</v>
      </c>
      <c r="J556" s="56">
        <f t="shared" si="74"/>
        <v>0</v>
      </c>
      <c r="K556" s="57" t="str">
        <f t="shared" si="75"/>
        <v>NA</v>
      </c>
      <c r="L556" s="57" t="str">
        <f t="shared" si="76"/>
        <v>NA</v>
      </c>
      <c r="M556" s="57" t="str">
        <f t="shared" si="77"/>
        <v>NA</v>
      </c>
      <c r="R556" s="53"/>
      <c r="S556" s="53"/>
      <c r="T556" s="53"/>
      <c r="U556" s="53"/>
      <c r="V556" s="53"/>
    </row>
    <row r="557" spans="1:22" s="51" customFormat="1" x14ac:dyDescent="0.2">
      <c r="B557" s="66" t="s">
        <v>275</v>
      </c>
      <c r="C557" s="51" t="s">
        <v>276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73"/>
        <v>0</v>
      </c>
      <c r="J557" s="56">
        <f t="shared" si="74"/>
        <v>0</v>
      </c>
      <c r="K557" s="57" t="str">
        <f t="shared" si="75"/>
        <v>NA</v>
      </c>
      <c r="L557" s="57" t="str">
        <f t="shared" si="76"/>
        <v>NA</v>
      </c>
      <c r="M557" s="57" t="str">
        <f t="shared" si="77"/>
        <v>NA</v>
      </c>
      <c r="R557" s="53"/>
      <c r="S557" s="53"/>
      <c r="T557" s="53"/>
      <c r="U557" s="53"/>
      <c r="V557" s="53"/>
    </row>
    <row r="558" spans="1:22" s="51" customFormat="1" x14ac:dyDescent="0.2">
      <c r="B558" s="66" t="s">
        <v>441</v>
      </c>
      <c r="C558" s="51" t="s">
        <v>442</v>
      </c>
      <c r="D558" s="56">
        <v>1502100</v>
      </c>
      <c r="E558" s="56">
        <v>802100</v>
      </c>
      <c r="F558" s="56">
        <v>0</v>
      </c>
      <c r="G558" s="56">
        <v>0</v>
      </c>
      <c r="H558" s="56">
        <v>0</v>
      </c>
      <c r="I558" s="56">
        <f t="shared" si="73"/>
        <v>0</v>
      </c>
      <c r="J558" s="56">
        <f t="shared" si="74"/>
        <v>802100</v>
      </c>
      <c r="K558" s="57">
        <f t="shared" si="75"/>
        <v>1</v>
      </c>
      <c r="L558" s="57">
        <f t="shared" si="76"/>
        <v>-1</v>
      </c>
      <c r="M558" s="57">
        <f t="shared" si="77"/>
        <v>-1</v>
      </c>
      <c r="R558" s="53"/>
      <c r="S558" s="53"/>
      <c r="T558" s="53"/>
      <c r="U558" s="53"/>
      <c r="V558" s="53"/>
    </row>
    <row r="559" spans="1:22" s="51" customFormat="1" x14ac:dyDescent="0.2">
      <c r="B559" s="66" t="s">
        <v>199</v>
      </c>
      <c r="C559" s="51" t="s">
        <v>200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f t="shared" si="73"/>
        <v>0</v>
      </c>
      <c r="J559" s="56">
        <f t="shared" si="74"/>
        <v>0</v>
      </c>
      <c r="K559" s="57" t="str">
        <f t="shared" si="75"/>
        <v>NA</v>
      </c>
      <c r="L559" s="57" t="str">
        <f t="shared" si="76"/>
        <v>NA</v>
      </c>
      <c r="M559" s="57" t="str">
        <f t="shared" si="77"/>
        <v>NA</v>
      </c>
      <c r="R559" s="53"/>
      <c r="S559" s="53"/>
      <c r="T559" s="53"/>
      <c r="U559" s="53"/>
      <c r="V559" s="53"/>
    </row>
    <row r="560" spans="1:22" s="51" customFormat="1" x14ac:dyDescent="0.2">
      <c r="B560" s="66" t="s">
        <v>207</v>
      </c>
      <c r="C560" s="51" t="s">
        <v>208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f t="shared" si="73"/>
        <v>0</v>
      </c>
      <c r="J560" s="56">
        <f t="shared" si="74"/>
        <v>0</v>
      </c>
      <c r="K560" s="57" t="str">
        <f t="shared" si="75"/>
        <v>NA</v>
      </c>
      <c r="L560" s="57" t="str">
        <f t="shared" si="76"/>
        <v>NA</v>
      </c>
      <c r="M560" s="57" t="str">
        <f t="shared" si="77"/>
        <v>NA</v>
      </c>
      <c r="R560" s="53"/>
      <c r="S560" s="53"/>
      <c r="T560" s="53"/>
      <c r="U560" s="53"/>
      <c r="V560" s="53"/>
    </row>
    <row r="561" spans="1:22" s="51" customFormat="1" x14ac:dyDescent="0.2">
      <c r="B561" s="66" t="s">
        <v>233</v>
      </c>
      <c r="C561" s="51" t="s">
        <v>234</v>
      </c>
      <c r="D561" s="56">
        <v>0</v>
      </c>
      <c r="E561" s="56">
        <v>0</v>
      </c>
      <c r="F561" s="56">
        <v>0</v>
      </c>
      <c r="G561" s="56">
        <v>0</v>
      </c>
      <c r="H561" s="56">
        <v>0</v>
      </c>
      <c r="I561" s="56">
        <f t="shared" si="73"/>
        <v>0</v>
      </c>
      <c r="J561" s="56">
        <f t="shared" si="74"/>
        <v>0</v>
      </c>
      <c r="K561" s="57" t="str">
        <f t="shared" si="75"/>
        <v>NA</v>
      </c>
      <c r="L561" s="57" t="str">
        <f t="shared" si="76"/>
        <v>NA</v>
      </c>
      <c r="M561" s="57" t="str">
        <f t="shared" si="77"/>
        <v>NA</v>
      </c>
      <c r="R561" s="53"/>
      <c r="S561" s="53"/>
      <c r="T561" s="53"/>
      <c r="U561" s="53"/>
      <c r="V561" s="53"/>
    </row>
    <row r="562" spans="1:22" s="51" customFormat="1" x14ac:dyDescent="0.2">
      <c r="B562" s="66" t="s">
        <v>239</v>
      </c>
      <c r="C562" s="51" t="s">
        <v>240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f t="shared" si="73"/>
        <v>0</v>
      </c>
      <c r="J562" s="56">
        <f t="shared" si="74"/>
        <v>0</v>
      </c>
      <c r="K562" s="57" t="str">
        <f t="shared" si="75"/>
        <v>NA</v>
      </c>
      <c r="L562" s="57" t="str">
        <f t="shared" si="76"/>
        <v>NA</v>
      </c>
      <c r="M562" s="57" t="str">
        <f t="shared" si="77"/>
        <v>NA</v>
      </c>
      <c r="R562" s="53"/>
      <c r="S562" s="53"/>
      <c r="T562" s="53"/>
      <c r="U562" s="53"/>
      <c r="V562" s="53"/>
    </row>
    <row r="563" spans="1:22" s="51" customFormat="1" ht="14.1" customHeight="1" x14ac:dyDescent="0.2">
      <c r="A563" s="63" t="s">
        <v>443</v>
      </c>
      <c r="B563" s="71"/>
      <c r="C563" s="63"/>
      <c r="D563" s="64">
        <v>1502100</v>
      </c>
      <c r="E563" s="64">
        <v>802100</v>
      </c>
      <c r="F563" s="64">
        <v>94848.08</v>
      </c>
      <c r="G563" s="64">
        <v>329875.94</v>
      </c>
      <c r="H563" s="64">
        <v>0</v>
      </c>
      <c r="I563" s="64">
        <f t="shared" si="73"/>
        <v>329875.94</v>
      </c>
      <c r="J563" s="64">
        <f t="shared" si="74"/>
        <v>472224.06</v>
      </c>
      <c r="K563" s="65">
        <f t="shared" si="75"/>
        <v>0.58873464655279895</v>
      </c>
      <c r="L563" s="65">
        <f t="shared" si="76"/>
        <v>-0.88175030544819855</v>
      </c>
      <c r="M563" s="65">
        <f t="shared" si="77"/>
        <v>-1.2963151726717475E-2</v>
      </c>
      <c r="R563" s="53"/>
      <c r="S563" s="53"/>
      <c r="T563" s="53"/>
      <c r="U563" s="53"/>
      <c r="V563" s="53"/>
    </row>
    <row r="564" spans="1:22" s="51" customFormat="1" x14ac:dyDescent="0.2">
      <c r="A564" s="51" t="s">
        <v>444</v>
      </c>
      <c r="B564" s="66" t="s">
        <v>143</v>
      </c>
      <c r="C564" s="51" t="s">
        <v>144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f t="shared" si="73"/>
        <v>0</v>
      </c>
      <c r="J564" s="56">
        <f t="shared" si="74"/>
        <v>0</v>
      </c>
      <c r="K564" s="57" t="str">
        <f t="shared" si="75"/>
        <v>NA</v>
      </c>
      <c r="L564" s="57" t="str">
        <f t="shared" si="76"/>
        <v>NA</v>
      </c>
      <c r="M564" s="57" t="str">
        <f t="shared" si="77"/>
        <v>NA</v>
      </c>
      <c r="R564" s="53"/>
      <c r="S564" s="53"/>
      <c r="T564" s="53"/>
      <c r="U564" s="53"/>
      <c r="V564" s="53"/>
    </row>
    <row r="565" spans="1:22" s="51" customFormat="1" x14ac:dyDescent="0.2">
      <c r="B565" s="66" t="s">
        <v>169</v>
      </c>
      <c r="C565" s="51" t="s">
        <v>170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f t="shared" si="73"/>
        <v>0</v>
      </c>
      <c r="J565" s="56">
        <f t="shared" si="74"/>
        <v>0</v>
      </c>
      <c r="K565" s="57" t="str">
        <f t="shared" si="75"/>
        <v>NA</v>
      </c>
      <c r="L565" s="57" t="str">
        <f t="shared" si="76"/>
        <v>NA</v>
      </c>
      <c r="M565" s="57" t="str">
        <f t="shared" si="77"/>
        <v>NA</v>
      </c>
      <c r="R565" s="53"/>
      <c r="S565" s="53"/>
      <c r="T565" s="53"/>
      <c r="U565" s="53"/>
      <c r="V565" s="53"/>
    </row>
    <row r="566" spans="1:22" s="51" customFormat="1" x14ac:dyDescent="0.2">
      <c r="B566" s="66" t="s">
        <v>445</v>
      </c>
      <c r="C566" s="51" t="s">
        <v>446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f t="shared" si="73"/>
        <v>0</v>
      </c>
      <c r="J566" s="56">
        <f t="shared" si="74"/>
        <v>0</v>
      </c>
      <c r="K566" s="57" t="str">
        <f t="shared" si="75"/>
        <v>NA</v>
      </c>
      <c r="L566" s="57" t="str">
        <f t="shared" si="76"/>
        <v>NA</v>
      </c>
      <c r="M566" s="57" t="str">
        <f t="shared" si="77"/>
        <v>NA</v>
      </c>
      <c r="R566" s="53"/>
      <c r="S566" s="53"/>
      <c r="T566" s="53"/>
      <c r="U566" s="53"/>
      <c r="V566" s="53"/>
    </row>
    <row r="567" spans="1:22" s="51" customFormat="1" x14ac:dyDescent="0.2">
      <c r="B567" s="66" t="s">
        <v>229</v>
      </c>
      <c r="C567" s="51" t="s">
        <v>230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f t="shared" si="73"/>
        <v>0</v>
      </c>
      <c r="J567" s="56">
        <f t="shared" si="74"/>
        <v>0</v>
      </c>
      <c r="K567" s="57" t="str">
        <f t="shared" si="75"/>
        <v>NA</v>
      </c>
      <c r="L567" s="57" t="str">
        <f t="shared" si="76"/>
        <v>NA</v>
      </c>
      <c r="M567" s="57" t="str">
        <f t="shared" si="77"/>
        <v>NA</v>
      </c>
      <c r="R567" s="53"/>
      <c r="S567" s="53"/>
      <c r="T567" s="53"/>
      <c r="U567" s="53"/>
      <c r="V567" s="53"/>
    </row>
    <row r="568" spans="1:22" s="51" customFormat="1" x14ac:dyDescent="0.2">
      <c r="B568" s="66" t="s">
        <v>231</v>
      </c>
      <c r="C568" s="51" t="s">
        <v>232</v>
      </c>
      <c r="D568" s="56">
        <v>0</v>
      </c>
      <c r="E568" s="56">
        <v>0</v>
      </c>
      <c r="F568" s="56">
        <v>0</v>
      </c>
      <c r="G568" s="56">
        <v>0</v>
      </c>
      <c r="H568" s="56">
        <v>0</v>
      </c>
      <c r="I568" s="56">
        <f t="shared" si="73"/>
        <v>0</v>
      </c>
      <c r="J568" s="56">
        <f t="shared" si="74"/>
        <v>0</v>
      </c>
      <c r="K568" s="57" t="str">
        <f t="shared" si="75"/>
        <v>NA</v>
      </c>
      <c r="L568" s="57" t="str">
        <f t="shared" si="76"/>
        <v>NA</v>
      </c>
      <c r="M568" s="57" t="str">
        <f t="shared" si="77"/>
        <v>NA</v>
      </c>
      <c r="R568" s="53"/>
      <c r="S568" s="53"/>
      <c r="T568" s="53"/>
      <c r="U568" s="53"/>
      <c r="V568" s="53"/>
    </row>
    <row r="569" spans="1:22" s="51" customFormat="1" x14ac:dyDescent="0.2">
      <c r="B569" s="66" t="s">
        <v>233</v>
      </c>
      <c r="C569" s="51" t="s">
        <v>234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f t="shared" si="73"/>
        <v>0</v>
      </c>
      <c r="J569" s="56">
        <f t="shared" si="74"/>
        <v>0</v>
      </c>
      <c r="K569" s="57" t="str">
        <f t="shared" si="75"/>
        <v>NA</v>
      </c>
      <c r="L569" s="57" t="str">
        <f t="shared" si="76"/>
        <v>NA</v>
      </c>
      <c r="M569" s="57" t="str">
        <f t="shared" si="77"/>
        <v>NA</v>
      </c>
      <c r="R569" s="53"/>
      <c r="S569" s="53"/>
      <c r="T569" s="53"/>
      <c r="U569" s="53"/>
      <c r="V569" s="53"/>
    </row>
    <row r="570" spans="1:22" s="51" customFormat="1" ht="14.1" customHeight="1" x14ac:dyDescent="0.2">
      <c r="A570" s="63" t="s">
        <v>447</v>
      </c>
      <c r="B570" s="71"/>
      <c r="C570" s="63"/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f t="shared" si="73"/>
        <v>0</v>
      </c>
      <c r="J570" s="64">
        <f t="shared" si="74"/>
        <v>0</v>
      </c>
      <c r="K570" s="65" t="str">
        <f t="shared" si="75"/>
        <v>NA</v>
      </c>
      <c r="L570" s="65" t="str">
        <f t="shared" si="76"/>
        <v>NA</v>
      </c>
      <c r="M570" s="65" t="str">
        <f t="shared" si="77"/>
        <v>NA</v>
      </c>
      <c r="R570" s="53"/>
      <c r="S570" s="53"/>
      <c r="T570" s="53"/>
      <c r="U570" s="53"/>
      <c r="V570" s="53"/>
    </row>
    <row r="571" spans="1:22" s="51" customFormat="1" x14ac:dyDescent="0.2">
      <c r="A571" s="51" t="s">
        <v>30</v>
      </c>
      <c r="B571" s="66" t="s">
        <v>239</v>
      </c>
      <c r="C571" s="51" t="s">
        <v>240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f t="shared" si="73"/>
        <v>0</v>
      </c>
      <c r="J571" s="56">
        <f t="shared" si="74"/>
        <v>0</v>
      </c>
      <c r="K571" s="57" t="str">
        <f t="shared" si="75"/>
        <v>NA</v>
      </c>
      <c r="L571" s="57" t="str">
        <f t="shared" si="76"/>
        <v>NA</v>
      </c>
      <c r="M571" s="57" t="str">
        <f t="shared" si="77"/>
        <v>NA</v>
      </c>
      <c r="R571" s="53"/>
      <c r="S571" s="53"/>
      <c r="T571" s="53"/>
      <c r="U571" s="53"/>
      <c r="V571" s="53"/>
    </row>
    <row r="572" spans="1:22" s="51" customFormat="1" x14ac:dyDescent="0.2">
      <c r="B572" s="66" t="s">
        <v>31</v>
      </c>
      <c r="C572" s="51" t="s">
        <v>32</v>
      </c>
      <c r="D572" s="56">
        <v>26854843</v>
      </c>
      <c r="E572" s="56">
        <v>48354843</v>
      </c>
      <c r="F572" s="56">
        <v>21500000</v>
      </c>
      <c r="G572" s="56">
        <v>42500000</v>
      </c>
      <c r="H572" s="56">
        <v>0</v>
      </c>
      <c r="I572" s="56">
        <f t="shared" si="73"/>
        <v>42500000</v>
      </c>
      <c r="J572" s="56">
        <f t="shared" si="74"/>
        <v>5854843</v>
      </c>
      <c r="K572" s="57">
        <f t="shared" si="75"/>
        <v>0.12108079846314464</v>
      </c>
      <c r="L572" s="57">
        <f t="shared" si="76"/>
        <v>-0.55537028628135554</v>
      </c>
      <c r="M572" s="57">
        <f t="shared" si="77"/>
        <v>1.1094060836884529</v>
      </c>
      <c r="R572" s="53"/>
      <c r="S572" s="53"/>
      <c r="T572" s="53"/>
      <c r="U572" s="53"/>
      <c r="V572" s="53"/>
    </row>
    <row r="573" spans="1:22" s="51" customFormat="1" x14ac:dyDescent="0.2">
      <c r="B573" s="66" t="s">
        <v>343</v>
      </c>
      <c r="C573" s="51" t="s">
        <v>344</v>
      </c>
      <c r="D573" s="56">
        <v>0</v>
      </c>
      <c r="E573" s="56">
        <v>0</v>
      </c>
      <c r="F573" s="56">
        <v>0</v>
      </c>
      <c r="G573" s="56">
        <v>0</v>
      </c>
      <c r="H573" s="56">
        <v>0</v>
      </c>
      <c r="I573" s="56">
        <f t="shared" si="73"/>
        <v>0</v>
      </c>
      <c r="J573" s="56">
        <f t="shared" si="74"/>
        <v>0</v>
      </c>
      <c r="K573" s="57" t="str">
        <f t="shared" si="75"/>
        <v>NA</v>
      </c>
      <c r="L573" s="57" t="str">
        <f t="shared" si="76"/>
        <v>NA</v>
      </c>
      <c r="M573" s="57" t="str">
        <f t="shared" si="77"/>
        <v>NA</v>
      </c>
      <c r="R573" s="53"/>
      <c r="S573" s="53"/>
      <c r="T573" s="53"/>
      <c r="U573" s="53"/>
      <c r="V573" s="53"/>
    </row>
    <row r="574" spans="1:22" s="51" customFormat="1" ht="14.1" customHeight="1" x14ac:dyDescent="0.2">
      <c r="A574" s="63" t="s">
        <v>33</v>
      </c>
      <c r="B574" s="71"/>
      <c r="C574" s="63"/>
      <c r="D574" s="64">
        <v>26854843</v>
      </c>
      <c r="E574" s="64">
        <v>48354843</v>
      </c>
      <c r="F574" s="64">
        <v>21500000</v>
      </c>
      <c r="G574" s="64">
        <v>42500000</v>
      </c>
      <c r="H574" s="64">
        <v>0</v>
      </c>
      <c r="I574" s="64">
        <f t="shared" si="73"/>
        <v>42500000</v>
      </c>
      <c r="J574" s="64">
        <f t="shared" si="74"/>
        <v>5854843</v>
      </c>
      <c r="K574" s="65">
        <f t="shared" si="75"/>
        <v>0.12108079846314464</v>
      </c>
      <c r="L574" s="65">
        <f t="shared" si="76"/>
        <v>-0.55537028628135554</v>
      </c>
      <c r="M574" s="65">
        <f t="shared" si="77"/>
        <v>1.1094060836884529</v>
      </c>
      <c r="R574" s="53"/>
      <c r="S574" s="53"/>
      <c r="T574" s="53"/>
      <c r="U574" s="53"/>
      <c r="V574" s="53"/>
    </row>
    <row r="575" spans="1:22" s="51" customFormat="1" x14ac:dyDescent="0.2">
      <c r="A575" s="51" t="s">
        <v>34</v>
      </c>
      <c r="B575" s="66" t="s">
        <v>28</v>
      </c>
      <c r="C575" s="51" t="s">
        <v>29</v>
      </c>
      <c r="D575" s="56">
        <v>0</v>
      </c>
      <c r="E575" s="56">
        <v>0</v>
      </c>
      <c r="F575" s="56">
        <v>0</v>
      </c>
      <c r="G575" s="56">
        <v>0</v>
      </c>
      <c r="H575" s="56">
        <v>0</v>
      </c>
      <c r="I575" s="56">
        <f t="shared" si="73"/>
        <v>0</v>
      </c>
      <c r="J575" s="56">
        <f t="shared" si="74"/>
        <v>0</v>
      </c>
      <c r="K575" s="57" t="str">
        <f t="shared" si="75"/>
        <v>NA</v>
      </c>
      <c r="L575" s="57" t="str">
        <f t="shared" si="76"/>
        <v>NA</v>
      </c>
      <c r="M575" s="57" t="str">
        <f t="shared" si="77"/>
        <v>NA</v>
      </c>
      <c r="R575" s="53"/>
      <c r="S575" s="53"/>
      <c r="T575" s="53"/>
      <c r="U575" s="53"/>
      <c r="V575" s="53"/>
    </row>
    <row r="576" spans="1:22" s="51" customFormat="1" x14ac:dyDescent="0.2">
      <c r="B576" s="66" t="s">
        <v>35</v>
      </c>
      <c r="C576" s="51" t="s">
        <v>36</v>
      </c>
      <c r="D576" s="56">
        <v>0</v>
      </c>
      <c r="E576" s="56">
        <v>0</v>
      </c>
      <c r="F576" s="56">
        <v>0</v>
      </c>
      <c r="G576" s="56">
        <v>0</v>
      </c>
      <c r="H576" s="56">
        <v>0</v>
      </c>
      <c r="I576" s="56">
        <f t="shared" si="73"/>
        <v>0</v>
      </c>
      <c r="J576" s="56">
        <f t="shared" si="74"/>
        <v>0</v>
      </c>
      <c r="K576" s="57" t="str">
        <f t="shared" si="75"/>
        <v>NA</v>
      </c>
      <c r="L576" s="57" t="str">
        <f t="shared" si="76"/>
        <v>NA</v>
      </c>
      <c r="M576" s="57" t="str">
        <f t="shared" si="77"/>
        <v>NA</v>
      </c>
      <c r="R576" s="53"/>
      <c r="S576" s="53"/>
      <c r="T576" s="53"/>
      <c r="U576" s="53"/>
      <c r="V576" s="53"/>
    </row>
    <row r="577" spans="1:25" s="51" customFormat="1" ht="14.1" customHeight="1" x14ac:dyDescent="0.2">
      <c r="A577" s="63" t="s">
        <v>37</v>
      </c>
      <c r="B577" s="71"/>
      <c r="C577" s="63"/>
      <c r="D577" s="64">
        <v>0</v>
      </c>
      <c r="E577" s="64">
        <v>0</v>
      </c>
      <c r="F577" s="64">
        <v>0</v>
      </c>
      <c r="G577" s="64">
        <v>0</v>
      </c>
      <c r="H577" s="64">
        <v>0</v>
      </c>
      <c r="I577" s="64">
        <f t="shared" si="73"/>
        <v>0</v>
      </c>
      <c r="J577" s="64">
        <f t="shared" si="74"/>
        <v>0</v>
      </c>
      <c r="K577" s="65" t="str">
        <f t="shared" si="75"/>
        <v>NA</v>
      </c>
      <c r="L577" s="65" t="str">
        <f t="shared" si="76"/>
        <v>NA</v>
      </c>
      <c r="M577" s="65" t="str">
        <f t="shared" si="77"/>
        <v>NA</v>
      </c>
      <c r="R577" s="53"/>
      <c r="S577" s="53"/>
      <c r="T577" s="53"/>
      <c r="U577" s="53"/>
      <c r="V577" s="53"/>
    </row>
    <row r="578" spans="1:25" s="17" customFormat="1" x14ac:dyDescent="0.2">
      <c r="A578" s="23"/>
      <c r="B578" s="31"/>
      <c r="C578" s="23"/>
      <c r="D578" s="18"/>
      <c r="E578" s="18"/>
      <c r="F578" s="18"/>
      <c r="G578" s="18"/>
      <c r="H578" s="18"/>
      <c r="I578" s="18"/>
      <c r="J578" s="18"/>
      <c r="K578" s="37"/>
      <c r="L578" s="37"/>
      <c r="M578" s="37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</row>
    <row r="579" spans="1:25" ht="15.75" x14ac:dyDescent="0.25">
      <c r="A579" s="25" t="s">
        <v>11</v>
      </c>
      <c r="B579" s="32"/>
      <c r="C579" s="25"/>
      <c r="D579" s="6">
        <f>+D113+D164+D202+D223+D246+D301+D324+D367+D439+D446+D487+D527+D543+D548+D563+D570+D574+D577</f>
        <v>1603112258.1499984</v>
      </c>
      <c r="E579" s="6">
        <f t="shared" ref="E579:J579" si="78">+E113+E164+E202+E223+E246+E301+E324+E367+E439+E446+E487+E527+E543+E548+E563+E570+E574+E577</f>
        <v>1656267781.9399981</v>
      </c>
      <c r="F579" s="6">
        <f t="shared" si="78"/>
        <v>143913794.06999993</v>
      </c>
      <c r="G579" s="6">
        <f t="shared" si="78"/>
        <v>581917639.3299998</v>
      </c>
      <c r="H579" s="6">
        <f t="shared" si="78"/>
        <v>68169383.469999999</v>
      </c>
      <c r="I579" s="6">
        <f t="shared" si="78"/>
        <v>650087022.80000007</v>
      </c>
      <c r="J579" s="6">
        <f t="shared" si="78"/>
        <v>1006180759.139998</v>
      </c>
      <c r="K579" s="38">
        <f>IF(E579=0,"NA",J579/E579)</f>
        <v>0.60749884174010271</v>
      </c>
      <c r="L579" s="38">
        <f>IF(E579=0,"NA",(  ( F579 - (E579/$L$6)) / (E579/$L$6)))</f>
        <v>-0.91310958551555432</v>
      </c>
      <c r="M579" s="38">
        <f>IF(E579=0,"NA",(  ( G579 - ($M$6*(E579/12))) / ($M$6*(E579/12))))</f>
        <v>-0.15677745493778225</v>
      </c>
    </row>
    <row r="581" spans="1:25" x14ac:dyDescent="0.2">
      <c r="B581" s="67"/>
      <c r="C581" s="52"/>
    </row>
    <row r="584" spans="1:25" s="19" customFormat="1" x14ac:dyDescent="0.2">
      <c r="A584" s="24"/>
      <c r="B584" s="33"/>
      <c r="D584" s="33"/>
      <c r="L584" s="68"/>
      <c r="M584" s="68"/>
      <c r="O584" s="53"/>
      <c r="P584" s="53"/>
      <c r="Q584" s="53"/>
      <c r="R584" s="53"/>
      <c r="S584" s="53"/>
      <c r="T584" s="53"/>
      <c r="U584" s="53"/>
      <c r="V584" s="53"/>
      <c r="W584" s="69"/>
      <c r="X584" s="69"/>
      <c r="Y584" s="69"/>
    </row>
    <row r="585" spans="1:25" s="19" customFormat="1" x14ac:dyDescent="0.2">
      <c r="A585" s="24"/>
      <c r="B585" s="33"/>
      <c r="D585" s="33"/>
      <c r="L585" s="68"/>
      <c r="M585" s="68"/>
      <c r="O585" s="53"/>
      <c r="P585" s="53"/>
      <c r="Q585" s="53"/>
      <c r="R585" s="53"/>
      <c r="S585" s="53"/>
      <c r="T585" s="53"/>
      <c r="U585" s="53"/>
      <c r="V585" s="53"/>
      <c r="W585" s="69"/>
      <c r="X585" s="69"/>
      <c r="Y585" s="69"/>
    </row>
    <row r="586" spans="1:25" s="19" customFormat="1" x14ac:dyDescent="0.2">
      <c r="A586" s="24"/>
      <c r="B586" s="33"/>
      <c r="K586" s="70"/>
      <c r="L586" s="68"/>
      <c r="M586" s="68"/>
      <c r="O586" s="53"/>
      <c r="P586" s="53"/>
      <c r="Q586" s="53"/>
      <c r="R586" s="53"/>
      <c r="S586" s="53"/>
      <c r="T586" s="53"/>
      <c r="U586" s="53"/>
      <c r="V586" s="53"/>
      <c r="W586" s="69"/>
      <c r="X586" s="69"/>
      <c r="Y586" s="69"/>
    </row>
    <row r="587" spans="1:25" s="19" customFormat="1" x14ac:dyDescent="0.2">
      <c r="A587" s="24"/>
      <c r="B587" s="33"/>
      <c r="K587" s="70"/>
      <c r="L587" s="68"/>
      <c r="M587" s="68"/>
      <c r="O587" s="53"/>
      <c r="P587" s="53"/>
      <c r="Q587" s="53"/>
      <c r="R587" s="53"/>
      <c r="S587" s="53"/>
      <c r="T587" s="53"/>
      <c r="U587" s="53"/>
      <c r="V587" s="53"/>
      <c r="W587" s="69"/>
      <c r="X587" s="69"/>
      <c r="Y587" s="69"/>
    </row>
    <row r="588" spans="1:25" s="19" customFormat="1" x14ac:dyDescent="0.2">
      <c r="A588" s="24"/>
      <c r="B588" s="33"/>
      <c r="K588" s="70"/>
      <c r="L588" s="68"/>
      <c r="M588" s="68"/>
      <c r="O588" s="53"/>
      <c r="P588" s="53"/>
      <c r="Q588" s="53"/>
      <c r="R588" s="53"/>
      <c r="S588" s="53"/>
      <c r="T588" s="53"/>
      <c r="U588" s="53"/>
      <c r="V588" s="53"/>
      <c r="W588" s="69"/>
      <c r="X588" s="69"/>
      <c r="Y588" s="69"/>
    </row>
    <row r="589" spans="1:25" s="19" customFormat="1" x14ac:dyDescent="0.2">
      <c r="A589" s="24"/>
      <c r="B589" s="33"/>
      <c r="K589" s="70"/>
      <c r="L589" s="68"/>
      <c r="M589" s="68"/>
      <c r="O589" s="53"/>
      <c r="P589" s="53"/>
      <c r="Q589" s="53"/>
      <c r="R589" s="53"/>
      <c r="S589" s="53"/>
      <c r="T589" s="53"/>
      <c r="U589" s="53"/>
      <c r="V589" s="53"/>
      <c r="W589" s="69"/>
      <c r="X589" s="69"/>
      <c r="Y589" s="69"/>
    </row>
    <row r="590" spans="1:25" x14ac:dyDescent="0.2">
      <c r="K590" s="14"/>
    </row>
    <row r="591" spans="1:25" x14ac:dyDescent="0.2">
      <c r="K591" s="14"/>
    </row>
  </sheetData>
  <autoFilter ref="A7:M579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28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45626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45</v>
      </c>
      <c r="B8" s="51" t="s">
        <v>448</v>
      </c>
      <c r="C8" s="51" t="s">
        <v>449</v>
      </c>
      <c r="D8" s="56">
        <v>0</v>
      </c>
      <c r="E8" s="56">
        <v>0</v>
      </c>
      <c r="F8" s="56">
        <v>24745.16</v>
      </c>
      <c r="G8" s="56">
        <v>125087.99</v>
      </c>
      <c r="H8" s="56">
        <v>0</v>
      </c>
      <c r="I8" s="56">
        <f t="shared" ref="I8" si="0">SUM(G8:H8)</f>
        <v>125087.99</v>
      </c>
      <c r="J8" s="56">
        <f t="shared" ref="J8" si="1">E8-I8</f>
        <v>-125087.99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450</v>
      </c>
      <c r="C9" s="51" t="s">
        <v>451</v>
      </c>
      <c r="D9" s="56">
        <v>0</v>
      </c>
      <c r="E9" s="56">
        <v>0</v>
      </c>
      <c r="F9" s="56">
        <v>673736.79</v>
      </c>
      <c r="G9" s="56">
        <v>2670819.15</v>
      </c>
      <c r="H9" s="56">
        <v>0</v>
      </c>
      <c r="I9" s="56">
        <f t="shared" ref="I9:I21" si="2">SUM(G9:H9)</f>
        <v>2670819.15</v>
      </c>
      <c r="J9" s="56">
        <f t="shared" ref="J9:J21" si="3">E9-I9</f>
        <v>-2670819.15</v>
      </c>
      <c r="K9" s="57" t="str">
        <f t="shared" ref="K9:K21" si="4">IF(E9=0,"NA",J9/E9)</f>
        <v>NA</v>
      </c>
      <c r="L9" s="57" t="str">
        <f t="shared" ref="L9:L21" si="5">IF(E9=0,"NA",(  ( F9 - (E9/$L$6)) / (E9/$L$6)))</f>
        <v>NA</v>
      </c>
      <c r="M9" s="57" t="str">
        <f t="shared" ref="M9:M2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54</v>
      </c>
      <c r="C10" s="51" t="s">
        <v>55</v>
      </c>
      <c r="D10" s="56">
        <v>150665.57</v>
      </c>
      <c r="E10" s="56">
        <v>361649.26</v>
      </c>
      <c r="F10" s="56">
        <v>38038.92</v>
      </c>
      <c r="G10" s="56">
        <v>185643.34</v>
      </c>
      <c r="H10" s="56">
        <v>0</v>
      </c>
      <c r="I10" s="56">
        <f t="shared" si="2"/>
        <v>185643.34</v>
      </c>
      <c r="J10" s="56">
        <f t="shared" si="3"/>
        <v>176005.92</v>
      </c>
      <c r="K10" s="57">
        <f t="shared" si="4"/>
        <v>0.48667573659628116</v>
      </c>
      <c r="L10" s="57">
        <f t="shared" si="5"/>
        <v>-0.89481820037458393</v>
      </c>
      <c r="M10" s="57">
        <f t="shared" si="6"/>
        <v>0.23197823216892507</v>
      </c>
      <c r="R10" s="53"/>
      <c r="S10" s="53"/>
      <c r="T10" s="53"/>
      <c r="U10" s="53"/>
      <c r="V10" s="53"/>
    </row>
    <row r="11" spans="1:22" s="51" customFormat="1" x14ac:dyDescent="0.2">
      <c r="B11" s="51" t="s">
        <v>452</v>
      </c>
      <c r="C11" s="51" t="s">
        <v>453</v>
      </c>
      <c r="D11" s="56">
        <v>0</v>
      </c>
      <c r="E11" s="56">
        <v>0</v>
      </c>
      <c r="F11" s="56">
        <v>128698.38</v>
      </c>
      <c r="G11" s="56">
        <v>530998.41</v>
      </c>
      <c r="H11" s="56">
        <v>0</v>
      </c>
      <c r="I11" s="56">
        <f t="shared" si="2"/>
        <v>530998.41</v>
      </c>
      <c r="J11" s="56">
        <f t="shared" si="3"/>
        <v>-530998.41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454</v>
      </c>
      <c r="C12" s="51" t="s">
        <v>455</v>
      </c>
      <c r="D12" s="56">
        <v>0</v>
      </c>
      <c r="E12" s="56">
        <v>0</v>
      </c>
      <c r="F12" s="56">
        <v>1905</v>
      </c>
      <c r="G12" s="56">
        <v>47481.07</v>
      </c>
      <c r="H12" s="56">
        <v>0</v>
      </c>
      <c r="I12" s="56">
        <f t="shared" si="2"/>
        <v>47481.07</v>
      </c>
      <c r="J12" s="56">
        <f t="shared" si="3"/>
        <v>-47481.07</v>
      </c>
      <c r="K12" s="57" t="str">
        <f t="shared" si="4"/>
        <v>NA</v>
      </c>
      <c r="L12" s="57" t="str">
        <f t="shared" si="5"/>
        <v>NA</v>
      </c>
      <c r="M12" s="57" t="str">
        <f t="shared" si="6"/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56</v>
      </c>
      <c r="C13" s="51" t="s">
        <v>57</v>
      </c>
      <c r="D13" s="56">
        <v>0</v>
      </c>
      <c r="E13" s="56">
        <v>0</v>
      </c>
      <c r="F13" s="56">
        <v>264062.93</v>
      </c>
      <c r="G13" s="56">
        <v>1362805.36</v>
      </c>
      <c r="H13" s="56">
        <v>0</v>
      </c>
      <c r="I13" s="56">
        <f t="shared" si="2"/>
        <v>1362805.36</v>
      </c>
      <c r="J13" s="56">
        <f t="shared" si="3"/>
        <v>-1362805.36</v>
      </c>
      <c r="K13" s="57" t="str">
        <f t="shared" si="4"/>
        <v>NA</v>
      </c>
      <c r="L13" s="57" t="str">
        <f t="shared" si="5"/>
        <v>NA</v>
      </c>
      <c r="M13" s="57" t="str">
        <f t="shared" si="6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456</v>
      </c>
      <c r="C14" s="51" t="s">
        <v>457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"/>
        <v>0</v>
      </c>
      <c r="J14" s="56">
        <f t="shared" si="3"/>
        <v>0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458</v>
      </c>
      <c r="C15" s="51" t="s">
        <v>459</v>
      </c>
      <c r="D15" s="56">
        <v>0</v>
      </c>
      <c r="E15" s="56">
        <v>0</v>
      </c>
      <c r="F15" s="56">
        <v>0</v>
      </c>
      <c r="G15" s="56">
        <v>5525</v>
      </c>
      <c r="H15" s="56">
        <v>0</v>
      </c>
      <c r="I15" s="56">
        <f t="shared" si="2"/>
        <v>5525</v>
      </c>
      <c r="J15" s="56">
        <f t="shared" si="3"/>
        <v>-5525</v>
      </c>
      <c r="K15" s="57" t="str">
        <f t="shared" si="4"/>
        <v>NA</v>
      </c>
      <c r="L15" s="57" t="str">
        <f t="shared" si="5"/>
        <v>NA</v>
      </c>
      <c r="M15" s="57" t="str">
        <f t="shared" si="6"/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58</v>
      </c>
      <c r="C16" s="51" t="s">
        <v>59</v>
      </c>
      <c r="D16" s="56">
        <v>0</v>
      </c>
      <c r="E16" s="56">
        <v>0</v>
      </c>
      <c r="F16" s="56">
        <v>1333</v>
      </c>
      <c r="G16" s="56">
        <v>13155.03</v>
      </c>
      <c r="H16" s="56">
        <v>0</v>
      </c>
      <c r="I16" s="56">
        <f t="shared" si="2"/>
        <v>13155.03</v>
      </c>
      <c r="J16" s="56">
        <f t="shared" si="3"/>
        <v>-13155.03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460</v>
      </c>
      <c r="C17" s="51" t="s">
        <v>461</v>
      </c>
      <c r="D17" s="56">
        <v>0</v>
      </c>
      <c r="E17" s="56">
        <v>0</v>
      </c>
      <c r="F17" s="56">
        <v>15145.1</v>
      </c>
      <c r="G17" s="56">
        <v>50347.22</v>
      </c>
      <c r="H17" s="56">
        <v>0</v>
      </c>
      <c r="I17" s="56">
        <f t="shared" si="2"/>
        <v>50347.22</v>
      </c>
      <c r="J17" s="56">
        <f t="shared" si="3"/>
        <v>-50347.22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462</v>
      </c>
      <c r="C18" s="51" t="s">
        <v>463</v>
      </c>
      <c r="D18" s="56">
        <v>0</v>
      </c>
      <c r="E18" s="56">
        <v>0</v>
      </c>
      <c r="F18" s="56">
        <v>0</v>
      </c>
      <c r="G18" s="56">
        <v>760</v>
      </c>
      <c r="H18" s="56">
        <v>0</v>
      </c>
      <c r="I18" s="56">
        <f t="shared" si="2"/>
        <v>760</v>
      </c>
      <c r="J18" s="56">
        <f t="shared" si="3"/>
        <v>-760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464</v>
      </c>
      <c r="C19" s="51" t="s">
        <v>465</v>
      </c>
      <c r="D19" s="56">
        <v>0</v>
      </c>
      <c r="E19" s="56">
        <v>0</v>
      </c>
      <c r="F19" s="56">
        <v>0</v>
      </c>
      <c r="G19" s="56">
        <v>691</v>
      </c>
      <c r="H19" s="56">
        <v>0</v>
      </c>
      <c r="I19" s="56">
        <f t="shared" si="2"/>
        <v>691</v>
      </c>
      <c r="J19" s="56">
        <f t="shared" si="3"/>
        <v>-691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60</v>
      </c>
      <c r="C20" s="51" t="s">
        <v>61</v>
      </c>
      <c r="D20" s="56">
        <v>1800</v>
      </c>
      <c r="E20" s="56">
        <v>1800</v>
      </c>
      <c r="F20" s="56">
        <v>0</v>
      </c>
      <c r="G20" s="56">
        <v>0</v>
      </c>
      <c r="H20" s="56">
        <v>0</v>
      </c>
      <c r="I20" s="56">
        <f t="shared" si="2"/>
        <v>0</v>
      </c>
      <c r="J20" s="56">
        <f t="shared" si="3"/>
        <v>1800</v>
      </c>
      <c r="K20" s="57">
        <f t="shared" si="4"/>
        <v>1</v>
      </c>
      <c r="L20" s="57">
        <f t="shared" si="5"/>
        <v>-1</v>
      </c>
      <c r="M20" s="57">
        <f t="shared" si="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466</v>
      </c>
      <c r="C21" s="51" t="s">
        <v>467</v>
      </c>
      <c r="D21" s="56">
        <v>0</v>
      </c>
      <c r="E21" s="56">
        <v>0</v>
      </c>
      <c r="F21" s="56">
        <v>587.49</v>
      </c>
      <c r="G21" s="56">
        <v>26417.1</v>
      </c>
      <c r="H21" s="56">
        <v>0</v>
      </c>
      <c r="I21" s="56">
        <f t="shared" si="2"/>
        <v>26417.1</v>
      </c>
      <c r="J21" s="56">
        <f t="shared" si="3"/>
        <v>-26417.1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68</v>
      </c>
      <c r="C22" s="51" t="s">
        <v>69</v>
      </c>
      <c r="D22" s="56">
        <v>65000</v>
      </c>
      <c r="E22" s="56">
        <v>8035526.0600000005</v>
      </c>
      <c r="F22" s="56">
        <v>418665.44000000006</v>
      </c>
      <c r="G22" s="56">
        <v>1646177.1099999999</v>
      </c>
      <c r="H22" s="56">
        <v>0</v>
      </c>
      <c r="I22" s="56">
        <f t="shared" ref="I22" si="7">SUM(G22:H22)</f>
        <v>1646177.1099999999</v>
      </c>
      <c r="J22" s="56">
        <f t="shared" ref="J22" si="8">E22-I22</f>
        <v>6389348.9500000011</v>
      </c>
      <c r="K22" s="57">
        <f t="shared" ref="K22" si="9">IF(E22=0,"NA",J22/E22)</f>
        <v>0.79513760546499934</v>
      </c>
      <c r="L22" s="57">
        <f t="shared" ref="L22" si="10">IF(E22=0,"NA",(  ( F22 - (E22/$L$6)) / (E22/$L$6)))</f>
        <v>-0.94789819149687382</v>
      </c>
      <c r="M22" s="57">
        <f t="shared" ref="M22" si="11">IF(E22=0,"NA",(  ( G22 - ($M$6*(E22/12))) / ($M$6*(E22/12))))</f>
        <v>-0.50833025311599833</v>
      </c>
      <c r="R22" s="53"/>
      <c r="S22" s="53"/>
      <c r="T22" s="53"/>
      <c r="U22" s="53"/>
      <c r="V22" s="53"/>
    </row>
    <row r="23" spans="1:22" s="51" customFormat="1" x14ac:dyDescent="0.2">
      <c r="B23" s="51" t="s">
        <v>70</v>
      </c>
      <c r="C23" s="51" t="s">
        <v>71</v>
      </c>
      <c r="D23" s="56">
        <v>0</v>
      </c>
      <c r="E23" s="56">
        <v>173300</v>
      </c>
      <c r="F23" s="56">
        <v>29979.66</v>
      </c>
      <c r="G23" s="56">
        <v>56443.8</v>
      </c>
      <c r="H23" s="56">
        <v>0</v>
      </c>
      <c r="I23" s="56">
        <f t="shared" ref="I23:I41" si="12">SUM(G23:H23)</f>
        <v>56443.8</v>
      </c>
      <c r="J23" s="56">
        <f t="shared" ref="J23:J41" si="13">E23-I23</f>
        <v>116856.2</v>
      </c>
      <c r="K23" s="57">
        <f t="shared" ref="K23:K41" si="14">IF(E23=0,"NA",J23/E23)</f>
        <v>0.67430005770340451</v>
      </c>
      <c r="L23" s="57">
        <f t="shared" ref="L23:L41" si="15">IF(E23=0,"NA",(  ( F23 - (E23/$L$6)) / (E23/$L$6)))</f>
        <v>-0.82700715522215806</v>
      </c>
      <c r="M23" s="57">
        <f t="shared" ref="M23:M41" si="16">IF(E23=0,"NA",(  ( G23 - ($M$6*(E23/12))) / ($M$6*(E23/12))))</f>
        <v>-0.21832013848817072</v>
      </c>
      <c r="R23" s="53"/>
      <c r="S23" s="53"/>
      <c r="T23" s="53"/>
      <c r="U23" s="53"/>
      <c r="V23" s="53"/>
    </row>
    <row r="24" spans="1:22" s="51" customFormat="1" x14ac:dyDescent="0.2">
      <c r="A24" s="63" t="s">
        <v>74</v>
      </c>
      <c r="B24" s="63"/>
      <c r="C24" s="63"/>
      <c r="D24" s="64">
        <v>217465.57</v>
      </c>
      <c r="E24" s="64">
        <v>8572275.3200000003</v>
      </c>
      <c r="F24" s="64">
        <v>1596897.8700000003</v>
      </c>
      <c r="G24" s="64">
        <v>6722351.5799999991</v>
      </c>
      <c r="H24" s="64">
        <v>0</v>
      </c>
      <c r="I24" s="64">
        <f t="shared" si="12"/>
        <v>6722351.5799999991</v>
      </c>
      <c r="J24" s="64">
        <f t="shared" si="13"/>
        <v>1849923.7400000012</v>
      </c>
      <c r="K24" s="65">
        <f t="shared" si="14"/>
        <v>0.215803117718809</v>
      </c>
      <c r="L24" s="65">
        <f t="shared" si="15"/>
        <v>-0.8137136512316312</v>
      </c>
      <c r="M24" s="65">
        <f t="shared" si="16"/>
        <v>0.88207251747485826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0</v>
      </c>
      <c r="G25" s="56">
        <v>5470.92</v>
      </c>
      <c r="H25" s="56">
        <v>0</v>
      </c>
      <c r="I25" s="56">
        <f t="shared" si="12"/>
        <v>5470.92</v>
      </c>
      <c r="J25" s="56">
        <f t="shared" si="13"/>
        <v>-5470.92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0</v>
      </c>
      <c r="G26" s="64">
        <v>5470.92</v>
      </c>
      <c r="H26" s="64">
        <v>0</v>
      </c>
      <c r="I26" s="64">
        <f t="shared" si="12"/>
        <v>5470.92</v>
      </c>
      <c r="J26" s="64">
        <f t="shared" si="13"/>
        <v>-5470.92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75</v>
      </c>
      <c r="B27" s="51" t="s">
        <v>76</v>
      </c>
      <c r="C27" s="51" t="s">
        <v>77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2"/>
        <v>0</v>
      </c>
      <c r="J27" s="56">
        <f t="shared" si="13"/>
        <v>0</v>
      </c>
      <c r="K27" s="57" t="str">
        <f t="shared" si="14"/>
        <v>NA</v>
      </c>
      <c r="L27" s="57" t="str">
        <f t="shared" si="15"/>
        <v>NA</v>
      </c>
      <c r="M27" s="57" t="str">
        <f t="shared" si="16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468</v>
      </c>
      <c r="C28" s="51" t="s">
        <v>469</v>
      </c>
      <c r="D28" s="56">
        <v>0</v>
      </c>
      <c r="E28" s="56">
        <v>9137155.1899999995</v>
      </c>
      <c r="F28" s="56">
        <v>1449202.76</v>
      </c>
      <c r="G28" s="56">
        <v>6835489.5700000003</v>
      </c>
      <c r="H28" s="56">
        <v>0</v>
      </c>
      <c r="I28" s="56">
        <f t="shared" si="12"/>
        <v>6835489.5700000003</v>
      </c>
      <c r="J28" s="56">
        <f t="shared" si="13"/>
        <v>2301665.6199999992</v>
      </c>
      <c r="K28" s="57">
        <f t="shared" si="14"/>
        <v>0.25190177600562341</v>
      </c>
      <c r="L28" s="57">
        <f t="shared" si="15"/>
        <v>-0.84139453365243766</v>
      </c>
      <c r="M28" s="57">
        <f t="shared" si="16"/>
        <v>0.79543573758650388</v>
      </c>
      <c r="R28" s="53"/>
      <c r="S28" s="53"/>
      <c r="T28" s="53"/>
      <c r="U28" s="53"/>
      <c r="V28" s="53"/>
    </row>
    <row r="29" spans="1:22" s="51" customFormat="1" x14ac:dyDescent="0.2">
      <c r="B29" s="51" t="s">
        <v>470</v>
      </c>
      <c r="C29" s="51" t="s">
        <v>471</v>
      </c>
      <c r="D29" s="56">
        <v>0</v>
      </c>
      <c r="E29" s="56">
        <v>4053060</v>
      </c>
      <c r="F29" s="56">
        <v>0</v>
      </c>
      <c r="G29" s="56">
        <v>0</v>
      </c>
      <c r="H29" s="56">
        <v>0</v>
      </c>
      <c r="I29" s="56">
        <f t="shared" si="12"/>
        <v>0</v>
      </c>
      <c r="J29" s="56">
        <f t="shared" si="13"/>
        <v>4053060</v>
      </c>
      <c r="K29" s="57">
        <f t="shared" si="14"/>
        <v>1</v>
      </c>
      <c r="L29" s="57">
        <f t="shared" si="15"/>
        <v>-1</v>
      </c>
      <c r="M29" s="57">
        <f t="shared" si="16"/>
        <v>-1</v>
      </c>
      <c r="R29" s="53"/>
      <c r="S29" s="53"/>
      <c r="T29" s="53"/>
      <c r="U29" s="53"/>
      <c r="V29" s="53"/>
    </row>
    <row r="30" spans="1:22" s="51" customFormat="1" x14ac:dyDescent="0.2">
      <c r="B30" s="51" t="s">
        <v>86</v>
      </c>
      <c r="C30" s="51" t="s">
        <v>87</v>
      </c>
      <c r="D30" s="56">
        <v>0</v>
      </c>
      <c r="E30" s="56">
        <v>6079857</v>
      </c>
      <c r="F30" s="56">
        <v>0</v>
      </c>
      <c r="G30" s="56">
        <v>113954.12</v>
      </c>
      <c r="H30" s="56">
        <v>0</v>
      </c>
      <c r="I30" s="56">
        <f t="shared" si="12"/>
        <v>113954.12</v>
      </c>
      <c r="J30" s="56">
        <f t="shared" si="13"/>
        <v>5965902.8799999999</v>
      </c>
      <c r="K30" s="57">
        <f t="shared" si="14"/>
        <v>0.98125710522467879</v>
      </c>
      <c r="L30" s="57">
        <f t="shared" si="15"/>
        <v>-1</v>
      </c>
      <c r="M30" s="57">
        <f t="shared" si="16"/>
        <v>-0.95501705253922908</v>
      </c>
      <c r="R30" s="53"/>
      <c r="S30" s="53"/>
      <c r="T30" s="53"/>
      <c r="U30" s="53"/>
      <c r="V30" s="53"/>
    </row>
    <row r="31" spans="1:22" s="51" customFormat="1" x14ac:dyDescent="0.2">
      <c r="B31" s="51" t="s">
        <v>92</v>
      </c>
      <c r="C31" s="51" t="s">
        <v>93</v>
      </c>
      <c r="D31" s="56">
        <v>0</v>
      </c>
      <c r="E31" s="56">
        <v>2500</v>
      </c>
      <c r="F31" s="56">
        <v>0</v>
      </c>
      <c r="G31" s="56">
        <v>0</v>
      </c>
      <c r="H31" s="56">
        <v>0</v>
      </c>
      <c r="I31" s="56">
        <f t="shared" si="12"/>
        <v>0</v>
      </c>
      <c r="J31" s="56">
        <f t="shared" si="13"/>
        <v>2500</v>
      </c>
      <c r="K31" s="57">
        <f t="shared" si="14"/>
        <v>1</v>
      </c>
      <c r="L31" s="57">
        <f t="shared" si="15"/>
        <v>-1</v>
      </c>
      <c r="M31" s="57">
        <f t="shared" si="16"/>
        <v>-1</v>
      </c>
      <c r="R31" s="53"/>
      <c r="S31" s="53"/>
      <c r="T31" s="53"/>
      <c r="U31" s="53"/>
      <c r="V31" s="53"/>
    </row>
    <row r="32" spans="1:22" s="51" customFormat="1" x14ac:dyDescent="0.2">
      <c r="A32" s="63" t="s">
        <v>94</v>
      </c>
      <c r="B32" s="63"/>
      <c r="C32" s="63"/>
      <c r="D32" s="64">
        <v>0</v>
      </c>
      <c r="E32" s="64">
        <v>19272572.189999998</v>
      </c>
      <c r="F32" s="64">
        <v>1449202.76</v>
      </c>
      <c r="G32" s="64">
        <v>6949443.6900000004</v>
      </c>
      <c r="H32" s="64">
        <v>0</v>
      </c>
      <c r="I32" s="64">
        <f t="shared" ref="I32" si="17">SUM(G32:H32)</f>
        <v>6949443.6900000004</v>
      </c>
      <c r="J32" s="64">
        <f t="shared" ref="J32" si="18">E32-I32</f>
        <v>12323128.499999996</v>
      </c>
      <c r="K32" s="65">
        <f t="shared" ref="K32" si="19">IF(E32=0,"NA",J32/E32)</f>
        <v>0.63941275604063508</v>
      </c>
      <c r="L32" s="65">
        <f t="shared" ref="L32" si="20">IF(E32=0,"NA",(  ( F32 - (E32/$L$6)) / (E32/$L$6)))</f>
        <v>-0.92480491209409232</v>
      </c>
      <c r="M32" s="65">
        <f t="shared" ref="M32" si="21">IF(E32=0,"NA",(  ( G32 - ($M$6*(E32/12))) / ($M$6*(E32/12))))</f>
        <v>-0.13459061449752432</v>
      </c>
      <c r="R32" s="53"/>
      <c r="S32" s="53"/>
      <c r="T32" s="53"/>
      <c r="U32" s="53"/>
      <c r="V32" s="53"/>
    </row>
    <row r="33" spans="1:22" s="51" customFormat="1" x14ac:dyDescent="0.2">
      <c r="A33" s="51" t="s">
        <v>95</v>
      </c>
      <c r="B33" s="51" t="s">
        <v>96</v>
      </c>
      <c r="C33" s="51" t="s">
        <v>97</v>
      </c>
      <c r="D33" s="56">
        <v>0</v>
      </c>
      <c r="E33" s="56">
        <v>0</v>
      </c>
      <c r="F33" s="56">
        <v>24062.75</v>
      </c>
      <c r="G33" s="56">
        <v>119714.31</v>
      </c>
      <c r="H33" s="56">
        <v>0</v>
      </c>
      <c r="I33" s="56">
        <f t="shared" si="12"/>
        <v>119714.31</v>
      </c>
      <c r="J33" s="56">
        <f t="shared" si="13"/>
        <v>-119714.31</v>
      </c>
      <c r="K33" s="57" t="str">
        <f t="shared" si="14"/>
        <v>NA</v>
      </c>
      <c r="L33" s="57" t="str">
        <f t="shared" si="15"/>
        <v>NA</v>
      </c>
      <c r="M33" s="57" t="str">
        <f t="shared" si="16"/>
        <v>NA</v>
      </c>
      <c r="R33" s="53"/>
      <c r="S33" s="53"/>
      <c r="T33" s="53"/>
      <c r="U33" s="53"/>
      <c r="V33" s="53"/>
    </row>
    <row r="34" spans="1:22" s="51" customFormat="1" x14ac:dyDescent="0.2">
      <c r="B34" s="51" t="s">
        <v>472</v>
      </c>
      <c r="C34" s="51" t="s">
        <v>473</v>
      </c>
      <c r="D34" s="56">
        <v>0</v>
      </c>
      <c r="E34" s="56">
        <v>97865829.950000003</v>
      </c>
      <c r="F34" s="56">
        <v>179325.18</v>
      </c>
      <c r="G34" s="56">
        <v>474416.36</v>
      </c>
      <c r="H34" s="56">
        <v>0</v>
      </c>
      <c r="I34" s="56">
        <f t="shared" ref="I34:I40" si="22">SUM(G34:H34)</f>
        <v>474416.36</v>
      </c>
      <c r="J34" s="56">
        <f t="shared" ref="J34:J40" si="23">E34-I34</f>
        <v>97391413.590000004</v>
      </c>
      <c r="K34" s="57">
        <f t="shared" ref="K34:K40" si="24">IF(E34=0,"NA",J34/E34)</f>
        <v>0.99515237994464079</v>
      </c>
      <c r="L34" s="57">
        <f t="shared" ref="L34:L40" si="25">IF(E34=0,"NA",(  ( F34 - (E34/$L$6)) / (E34/$L$6)))</f>
        <v>-0.99816764257666213</v>
      </c>
      <c r="M34" s="57">
        <f t="shared" ref="M34:M40" si="26">IF(E34=0,"NA",(  ( G34 - ($M$6*(E34/12))) / ($M$6*(E34/12))))</f>
        <v>-0.98836571186713773</v>
      </c>
      <c r="R34" s="53"/>
      <c r="S34" s="53"/>
      <c r="T34" s="53"/>
      <c r="U34" s="53"/>
      <c r="V34" s="53"/>
    </row>
    <row r="35" spans="1:22" s="51" customFormat="1" x14ac:dyDescent="0.2">
      <c r="B35" s="51" t="s">
        <v>474</v>
      </c>
      <c r="C35" s="51" t="s">
        <v>475</v>
      </c>
      <c r="D35" s="56">
        <v>0</v>
      </c>
      <c r="E35" s="56">
        <v>504271</v>
      </c>
      <c r="F35" s="56">
        <v>88308.17</v>
      </c>
      <c r="G35" s="56">
        <v>709727.61</v>
      </c>
      <c r="H35" s="56">
        <v>0</v>
      </c>
      <c r="I35" s="56">
        <f t="shared" si="22"/>
        <v>709727.61</v>
      </c>
      <c r="J35" s="56">
        <f t="shared" si="23"/>
        <v>-205456.61</v>
      </c>
      <c r="K35" s="57">
        <f t="shared" si="24"/>
        <v>-0.4074329279296251</v>
      </c>
      <c r="L35" s="57">
        <f t="shared" si="25"/>
        <v>-0.82487953897804955</v>
      </c>
      <c r="M35" s="57">
        <f t="shared" si="26"/>
        <v>2.3778390270310998</v>
      </c>
      <c r="R35" s="53"/>
      <c r="S35" s="53"/>
      <c r="T35" s="53"/>
      <c r="U35" s="53"/>
      <c r="V35" s="53"/>
    </row>
    <row r="36" spans="1:22" s="51" customFormat="1" x14ac:dyDescent="0.2">
      <c r="B36" s="51" t="s">
        <v>98</v>
      </c>
      <c r="C36" s="51" t="s">
        <v>99</v>
      </c>
      <c r="D36" s="56">
        <v>347122928</v>
      </c>
      <c r="E36" s="56">
        <v>541278720.29999995</v>
      </c>
      <c r="F36" s="56">
        <v>0</v>
      </c>
      <c r="G36" s="56">
        <v>0</v>
      </c>
      <c r="H36" s="56">
        <v>0</v>
      </c>
      <c r="I36" s="56">
        <f t="shared" si="22"/>
        <v>0</v>
      </c>
      <c r="J36" s="56">
        <f t="shared" si="23"/>
        <v>541278720.29999995</v>
      </c>
      <c r="K36" s="57">
        <f t="shared" si="24"/>
        <v>1</v>
      </c>
      <c r="L36" s="57">
        <f t="shared" si="25"/>
        <v>-1</v>
      </c>
      <c r="M36" s="57">
        <f t="shared" si="26"/>
        <v>-1</v>
      </c>
      <c r="R36" s="53"/>
      <c r="S36" s="53"/>
      <c r="T36" s="53"/>
      <c r="U36" s="53"/>
      <c r="V36" s="53"/>
    </row>
    <row r="37" spans="1:22" s="51" customFormat="1" x14ac:dyDescent="0.2">
      <c r="B37" s="51" t="s">
        <v>476</v>
      </c>
      <c r="C37" s="51" t="s">
        <v>477</v>
      </c>
      <c r="D37" s="56">
        <v>30000</v>
      </c>
      <c r="E37" s="56">
        <v>804183</v>
      </c>
      <c r="F37" s="56">
        <v>0</v>
      </c>
      <c r="G37" s="56">
        <v>0</v>
      </c>
      <c r="H37" s="56">
        <v>0</v>
      </c>
      <c r="I37" s="56">
        <f t="shared" si="22"/>
        <v>0</v>
      </c>
      <c r="J37" s="56">
        <f t="shared" si="23"/>
        <v>804183</v>
      </c>
      <c r="K37" s="57">
        <f t="shared" si="24"/>
        <v>1</v>
      </c>
      <c r="L37" s="57">
        <f t="shared" si="25"/>
        <v>-1</v>
      </c>
      <c r="M37" s="57">
        <f t="shared" si="26"/>
        <v>-1</v>
      </c>
      <c r="R37" s="53"/>
      <c r="S37" s="53"/>
      <c r="T37" s="53"/>
      <c r="U37" s="53"/>
      <c r="V37" s="53"/>
    </row>
    <row r="38" spans="1:22" s="51" customFormat="1" x14ac:dyDescent="0.2">
      <c r="A38" s="63" t="s">
        <v>100</v>
      </c>
      <c r="B38" s="63"/>
      <c r="C38" s="63"/>
      <c r="D38" s="64">
        <v>347152928</v>
      </c>
      <c r="E38" s="64">
        <v>640453004.25</v>
      </c>
      <c r="F38" s="64">
        <v>291696.09999999998</v>
      </c>
      <c r="G38" s="64">
        <v>1303858.2799999998</v>
      </c>
      <c r="H38" s="64">
        <v>0</v>
      </c>
      <c r="I38" s="64">
        <f t="shared" si="22"/>
        <v>1303858.2799999998</v>
      </c>
      <c r="J38" s="64">
        <f t="shared" si="23"/>
        <v>639149145.97000003</v>
      </c>
      <c r="K38" s="65">
        <f t="shared" si="24"/>
        <v>0.99796416244229058</v>
      </c>
      <c r="L38" s="65">
        <f t="shared" si="25"/>
        <v>-0.99954454722194397</v>
      </c>
      <c r="M38" s="65">
        <f t="shared" si="26"/>
        <v>-0.99511398986149735</v>
      </c>
      <c r="R38" s="53"/>
      <c r="S38" s="53"/>
      <c r="T38" s="53"/>
      <c r="U38" s="53"/>
      <c r="V38" s="53"/>
    </row>
    <row r="39" spans="1:22" s="51" customFormat="1" x14ac:dyDescent="0.2">
      <c r="A39" s="51" t="s">
        <v>24</v>
      </c>
      <c r="B39" s="51" t="s">
        <v>25</v>
      </c>
      <c r="C39" s="51" t="s">
        <v>26</v>
      </c>
      <c r="D39" s="56">
        <v>4424000</v>
      </c>
      <c r="E39" s="56">
        <v>4676221.3600000003</v>
      </c>
      <c r="F39" s="56">
        <v>53664.08</v>
      </c>
      <c r="G39" s="56">
        <v>1110387.95</v>
      </c>
      <c r="H39" s="56">
        <v>0</v>
      </c>
      <c r="I39" s="56">
        <f t="shared" si="22"/>
        <v>1110387.95</v>
      </c>
      <c r="J39" s="56">
        <f t="shared" si="23"/>
        <v>3565833.41</v>
      </c>
      <c r="K39" s="57">
        <f t="shared" si="24"/>
        <v>0.76254589667243633</v>
      </c>
      <c r="L39" s="57">
        <f t="shared" si="25"/>
        <v>-0.98852405053810366</v>
      </c>
      <c r="M39" s="57">
        <f t="shared" si="26"/>
        <v>-0.43011015201384739</v>
      </c>
      <c r="R39" s="53"/>
      <c r="S39" s="53"/>
      <c r="T39" s="53"/>
      <c r="U39" s="53"/>
      <c r="V39" s="53"/>
    </row>
    <row r="40" spans="1:22" s="51" customFormat="1" x14ac:dyDescent="0.2">
      <c r="B40" s="51" t="s">
        <v>103</v>
      </c>
      <c r="C40" s="51" t="s">
        <v>104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2"/>
        <v>0</v>
      </c>
      <c r="J40" s="56">
        <f t="shared" si="23"/>
        <v>0</v>
      </c>
      <c r="K40" s="57" t="str">
        <f t="shared" si="24"/>
        <v>NA</v>
      </c>
      <c r="L40" s="57" t="str">
        <f t="shared" si="25"/>
        <v>NA</v>
      </c>
      <c r="M40" s="57" t="str">
        <f t="shared" si="26"/>
        <v>NA</v>
      </c>
      <c r="R40" s="53"/>
      <c r="S40" s="53"/>
      <c r="T40" s="53"/>
      <c r="U40" s="53"/>
      <c r="V40" s="53"/>
    </row>
    <row r="41" spans="1:22" s="51" customFormat="1" x14ac:dyDescent="0.2">
      <c r="A41" s="63" t="s">
        <v>27</v>
      </c>
      <c r="B41" s="63"/>
      <c r="C41" s="63"/>
      <c r="D41" s="64">
        <v>4424000</v>
      </c>
      <c r="E41" s="64">
        <v>4676221.3600000003</v>
      </c>
      <c r="F41" s="64">
        <v>53664.08</v>
      </c>
      <c r="G41" s="64">
        <v>1110387.95</v>
      </c>
      <c r="H41" s="64">
        <v>0</v>
      </c>
      <c r="I41" s="64">
        <f t="shared" si="12"/>
        <v>1110387.95</v>
      </c>
      <c r="J41" s="64">
        <f t="shared" si="13"/>
        <v>3565833.41</v>
      </c>
      <c r="K41" s="65">
        <f t="shared" si="14"/>
        <v>0.76254589667243633</v>
      </c>
      <c r="L41" s="65">
        <f t="shared" si="15"/>
        <v>-0.98852405053810366</v>
      </c>
      <c r="M41" s="65">
        <f t="shared" si="16"/>
        <v>-0.43011015201384739</v>
      </c>
      <c r="R41" s="53"/>
      <c r="S41" s="53"/>
      <c r="T41" s="53"/>
      <c r="U41" s="53"/>
      <c r="V41" s="5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12</v>
      </c>
      <c r="B43" s="32"/>
      <c r="C43" s="25"/>
      <c r="D43" s="6">
        <f>+D24+D26+D32+D38+D41</f>
        <v>351794393.56999999</v>
      </c>
      <c r="E43" s="6">
        <f t="shared" ref="E43:J43" si="27">+E24+E26+E32+E38+E41</f>
        <v>672974073.12</v>
      </c>
      <c r="F43" s="6">
        <f t="shared" si="27"/>
        <v>3391460.8100000005</v>
      </c>
      <c r="G43" s="6">
        <f t="shared" si="27"/>
        <v>16091512.419999998</v>
      </c>
      <c r="H43" s="6">
        <f t="shared" si="27"/>
        <v>0</v>
      </c>
      <c r="I43" s="6">
        <f t="shared" si="27"/>
        <v>16091512.419999998</v>
      </c>
      <c r="J43" s="6">
        <f t="shared" si="27"/>
        <v>656882560.70000005</v>
      </c>
      <c r="K43" s="38">
        <f t="shared" ref="K43" si="28">IF(E43=0,"NA",J43/E43)</f>
        <v>0.97608895637628723</v>
      </c>
      <c r="L43" s="38">
        <f t="shared" ref="L43" si="29">IF(E43=0,"NA",(  ( F43 - (E43/$L$6)) / (E43/$L$6)))</f>
        <v>-0.99496048815925897</v>
      </c>
      <c r="M43" s="38">
        <f t="shared" ref="M43" si="30">IF(E43=0,"NA",(  ( G43 - ($M$6*(E43/12))) / ($M$6*(E43/12))))</f>
        <v>-0.94261349530308935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s="51" customFormat="1" x14ac:dyDescent="0.2">
      <c r="A45" s="51" t="s">
        <v>107</v>
      </c>
      <c r="B45" s="51" t="s">
        <v>108</v>
      </c>
      <c r="C45" s="51" t="s">
        <v>109</v>
      </c>
      <c r="D45" s="56">
        <v>0</v>
      </c>
      <c r="E45" s="56">
        <v>12190300.620000001</v>
      </c>
      <c r="F45" s="56">
        <v>1479438.1699999995</v>
      </c>
      <c r="G45" s="56">
        <v>4894377.6200000085</v>
      </c>
      <c r="H45" s="56">
        <v>0</v>
      </c>
      <c r="I45" s="56">
        <f t="shared" ref="I45" si="31">SUM(G45:H45)</f>
        <v>4894377.6200000085</v>
      </c>
      <c r="J45" s="56">
        <f t="shared" ref="J45" si="32">E45-I45</f>
        <v>7295922.9999999925</v>
      </c>
      <c r="K45" s="57">
        <f t="shared" ref="K45" si="33">IF(E45=0,"NA",J45/E45)</f>
        <v>0.59850230338289978</v>
      </c>
      <c r="L45" s="57">
        <f t="shared" ref="L45" si="34">IF(E45=0,"NA",(  ( F45 - (E45/$L$6)) / (E45/$L$6)))</f>
        <v>-0.87863808973071911</v>
      </c>
      <c r="M45" s="57">
        <f t="shared" ref="M45" si="35">IF(E45=0,"NA",(  ( G45 - ($M$6*(E45/12))) / ($M$6*(E45/12))))</f>
        <v>-3.6405528118959654E-2</v>
      </c>
      <c r="R45" s="53"/>
      <c r="S45" s="53"/>
      <c r="T45" s="53"/>
      <c r="U45" s="53"/>
      <c r="V45" s="53"/>
    </row>
    <row r="46" spans="1:22" s="51" customFormat="1" x14ac:dyDescent="0.2">
      <c r="B46" s="51" t="s">
        <v>478</v>
      </c>
      <c r="C46" s="51" t="s">
        <v>479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212" si="36">SUM(G46:H46)</f>
        <v>0</v>
      </c>
      <c r="J46" s="56">
        <f t="shared" ref="J46:J212" si="37">E46-I46</f>
        <v>0</v>
      </c>
      <c r="K46" s="57" t="str">
        <f t="shared" ref="K46:K212" si="38">IF(E46=0,"NA",J46/E46)</f>
        <v>NA</v>
      </c>
      <c r="L46" s="57" t="str">
        <f t="shared" ref="L46:L212" si="39">IF(E46=0,"NA",(  ( F46 - (E46/$L$6)) / (E46/$L$6)))</f>
        <v>NA</v>
      </c>
      <c r="M46" s="57" t="str">
        <f t="shared" ref="M46:M212" si="40">IF(E46=0,"NA",(  ( G46 - ($M$6*(E46/12))) / ($M$6*(E46/12))))</f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110</v>
      </c>
      <c r="C47" s="51" t="s">
        <v>111</v>
      </c>
      <c r="D47" s="56">
        <v>76000</v>
      </c>
      <c r="E47" s="56">
        <v>780158.25</v>
      </c>
      <c r="F47" s="56">
        <v>17500</v>
      </c>
      <c r="G47" s="56">
        <v>881550.77</v>
      </c>
      <c r="H47" s="56">
        <v>0</v>
      </c>
      <c r="I47" s="56">
        <f t="shared" si="36"/>
        <v>881550.77</v>
      </c>
      <c r="J47" s="56">
        <f t="shared" si="37"/>
        <v>-101392.52000000002</v>
      </c>
      <c r="K47" s="57">
        <f t="shared" si="38"/>
        <v>-0.12996404255162336</v>
      </c>
      <c r="L47" s="57">
        <f t="shared" si="39"/>
        <v>-0.97756865353920186</v>
      </c>
      <c r="M47" s="57">
        <f t="shared" si="40"/>
        <v>1.7119137021238962</v>
      </c>
      <c r="R47" s="53"/>
      <c r="S47" s="53"/>
      <c r="T47" s="53"/>
      <c r="U47" s="53"/>
      <c r="V47" s="53"/>
    </row>
    <row r="48" spans="1:22" s="51" customFormat="1" x14ac:dyDescent="0.2">
      <c r="B48" s="51" t="s">
        <v>112</v>
      </c>
      <c r="C48" s="51" t="s">
        <v>111</v>
      </c>
      <c r="D48" s="56">
        <v>0</v>
      </c>
      <c r="E48" s="56">
        <v>17500</v>
      </c>
      <c r="F48" s="56">
        <v>0</v>
      </c>
      <c r="G48" s="56">
        <v>0</v>
      </c>
      <c r="H48" s="56">
        <v>0</v>
      </c>
      <c r="I48" s="56">
        <f t="shared" si="36"/>
        <v>0</v>
      </c>
      <c r="J48" s="56">
        <f t="shared" si="37"/>
        <v>17500</v>
      </c>
      <c r="K48" s="57">
        <f t="shared" si="38"/>
        <v>1</v>
      </c>
      <c r="L48" s="57">
        <f t="shared" si="39"/>
        <v>-1</v>
      </c>
      <c r="M48" s="57">
        <f t="shared" si="40"/>
        <v>-1</v>
      </c>
      <c r="R48" s="53"/>
      <c r="S48" s="53"/>
      <c r="T48" s="53"/>
      <c r="U48" s="53"/>
      <c r="V48" s="53"/>
    </row>
    <row r="49" spans="2:22" s="51" customFormat="1" x14ac:dyDescent="0.2">
      <c r="B49" s="51" t="s">
        <v>113</v>
      </c>
      <c r="C49" s="51" t="s">
        <v>114</v>
      </c>
      <c r="D49" s="56">
        <v>0</v>
      </c>
      <c r="E49" s="56">
        <v>33322</v>
      </c>
      <c r="F49" s="56">
        <v>0</v>
      </c>
      <c r="G49" s="56">
        <v>0</v>
      </c>
      <c r="H49" s="56">
        <v>0</v>
      </c>
      <c r="I49" s="56">
        <f t="shared" si="36"/>
        <v>0</v>
      </c>
      <c r="J49" s="56">
        <f t="shared" si="37"/>
        <v>33322</v>
      </c>
      <c r="K49" s="57">
        <f t="shared" si="38"/>
        <v>1</v>
      </c>
      <c r="L49" s="57">
        <f t="shared" si="39"/>
        <v>-1</v>
      </c>
      <c r="M49" s="57">
        <f t="shared" si="40"/>
        <v>-1</v>
      </c>
      <c r="R49" s="53"/>
      <c r="S49" s="53"/>
      <c r="T49" s="53"/>
      <c r="U49" s="53"/>
      <c r="V49" s="53"/>
    </row>
    <row r="50" spans="2:22" s="51" customFormat="1" x14ac:dyDescent="0.2">
      <c r="B50" s="51" t="s">
        <v>115</v>
      </c>
      <c r="C50" s="51" t="s">
        <v>116</v>
      </c>
      <c r="D50" s="56">
        <v>153500</v>
      </c>
      <c r="E50" s="56">
        <v>12120</v>
      </c>
      <c r="F50" s="56">
        <v>0</v>
      </c>
      <c r="G50" s="56">
        <v>0</v>
      </c>
      <c r="H50" s="56">
        <v>0</v>
      </c>
      <c r="I50" s="56">
        <f t="shared" si="36"/>
        <v>0</v>
      </c>
      <c r="J50" s="56">
        <f t="shared" si="37"/>
        <v>12120</v>
      </c>
      <c r="K50" s="57">
        <f t="shared" si="38"/>
        <v>1</v>
      </c>
      <c r="L50" s="57">
        <f t="shared" si="39"/>
        <v>-1</v>
      </c>
      <c r="M50" s="57">
        <f t="shared" si="40"/>
        <v>-1</v>
      </c>
      <c r="R50" s="53"/>
      <c r="S50" s="53"/>
      <c r="T50" s="53"/>
      <c r="U50" s="53"/>
      <c r="V50" s="53"/>
    </row>
    <row r="51" spans="2:22" s="51" customFormat="1" x14ac:dyDescent="0.2">
      <c r="B51" s="51" t="s">
        <v>117</v>
      </c>
      <c r="C51" s="51" t="s">
        <v>118</v>
      </c>
      <c r="D51" s="56">
        <v>0</v>
      </c>
      <c r="E51" s="56">
        <v>2164704.65</v>
      </c>
      <c r="F51" s="56">
        <v>0</v>
      </c>
      <c r="G51" s="56">
        <v>86498.59</v>
      </c>
      <c r="H51" s="56">
        <v>0</v>
      </c>
      <c r="I51" s="56">
        <f t="shared" ref="I51:I84" si="41">SUM(G51:H51)</f>
        <v>86498.59</v>
      </c>
      <c r="J51" s="56">
        <f t="shared" ref="J51:J84" si="42">E51-I51</f>
        <v>2078206.0599999998</v>
      </c>
      <c r="K51" s="57">
        <f t="shared" ref="K51:K84" si="43">IF(E51=0,"NA",J51/E51)</f>
        <v>0.96004138948008444</v>
      </c>
      <c r="L51" s="57">
        <f t="shared" ref="L51:L84" si="44">IF(E51=0,"NA",(  ( F51 - (E51/$L$6)) / (E51/$L$6)))</f>
        <v>-1</v>
      </c>
      <c r="M51" s="57">
        <f t="shared" ref="M51:M84" si="45">IF(E51=0,"NA",(  ( G51 - ($M$6*(E51/12))) / ($M$6*(E51/12))))</f>
        <v>-0.90409933475220283</v>
      </c>
      <c r="R51" s="53"/>
      <c r="S51" s="53"/>
      <c r="T51" s="53"/>
      <c r="U51" s="53"/>
      <c r="V51" s="53"/>
    </row>
    <row r="52" spans="2:22" s="51" customFormat="1" x14ac:dyDescent="0.2">
      <c r="B52" s="51" t="s">
        <v>119</v>
      </c>
      <c r="C52" s="51" t="s">
        <v>120</v>
      </c>
      <c r="D52" s="56">
        <v>0</v>
      </c>
      <c r="E52" s="56">
        <v>175652</v>
      </c>
      <c r="F52" s="56">
        <v>7351.16</v>
      </c>
      <c r="G52" s="56">
        <v>24919.59</v>
      </c>
      <c r="H52" s="56">
        <v>0</v>
      </c>
      <c r="I52" s="56">
        <f t="shared" si="41"/>
        <v>24919.59</v>
      </c>
      <c r="J52" s="56">
        <f t="shared" si="42"/>
        <v>150732.41</v>
      </c>
      <c r="K52" s="57">
        <f t="shared" si="43"/>
        <v>0.85813090656525404</v>
      </c>
      <c r="L52" s="57">
        <f t="shared" si="44"/>
        <v>-0.95814929519732195</v>
      </c>
      <c r="M52" s="57">
        <f t="shared" si="45"/>
        <v>-0.65951417575660964</v>
      </c>
      <c r="R52" s="53"/>
      <c r="S52" s="53"/>
      <c r="T52" s="53"/>
      <c r="U52" s="53"/>
      <c r="V52" s="53"/>
    </row>
    <row r="53" spans="2:22" s="51" customFormat="1" x14ac:dyDescent="0.2">
      <c r="B53" s="51" t="s">
        <v>121</v>
      </c>
      <c r="C53" s="51" t="s">
        <v>122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1"/>
        <v>0</v>
      </c>
      <c r="J53" s="56">
        <f t="shared" si="42"/>
        <v>0</v>
      </c>
      <c r="K53" s="57" t="str">
        <f t="shared" si="43"/>
        <v>NA</v>
      </c>
      <c r="L53" s="57" t="str">
        <f t="shared" si="44"/>
        <v>NA</v>
      </c>
      <c r="M53" s="57" t="str">
        <f t="shared" si="45"/>
        <v>NA</v>
      </c>
      <c r="R53" s="53"/>
      <c r="S53" s="53"/>
      <c r="T53" s="53"/>
      <c r="U53" s="53"/>
      <c r="V53" s="53"/>
    </row>
    <row r="54" spans="2:22" s="51" customFormat="1" x14ac:dyDescent="0.2">
      <c r="B54" s="51" t="s">
        <v>123</v>
      </c>
      <c r="C54" s="51" t="s">
        <v>124</v>
      </c>
      <c r="D54" s="56">
        <v>0</v>
      </c>
      <c r="E54" s="56">
        <v>2617636.3699999992</v>
      </c>
      <c r="F54" s="56">
        <v>565681.12</v>
      </c>
      <c r="G54" s="56">
        <v>1898268.6199999994</v>
      </c>
      <c r="H54" s="56">
        <v>0</v>
      </c>
      <c r="I54" s="56">
        <f t="shared" si="41"/>
        <v>1898268.6199999994</v>
      </c>
      <c r="J54" s="56">
        <f t="shared" si="42"/>
        <v>719367.74999999977</v>
      </c>
      <c r="K54" s="57">
        <f t="shared" si="43"/>
        <v>0.27481576824209542</v>
      </c>
      <c r="L54" s="57">
        <f t="shared" si="44"/>
        <v>-0.7838962177928479</v>
      </c>
      <c r="M54" s="57">
        <f t="shared" si="45"/>
        <v>0.7404421562189708</v>
      </c>
      <c r="R54" s="53"/>
      <c r="S54" s="53"/>
      <c r="T54" s="53"/>
      <c r="U54" s="53"/>
      <c r="V54" s="53"/>
    </row>
    <row r="55" spans="2:22" s="51" customFormat="1" x14ac:dyDescent="0.2">
      <c r="B55" s="51" t="s">
        <v>127</v>
      </c>
      <c r="C55" s="51" t="s">
        <v>128</v>
      </c>
      <c r="D55" s="56">
        <v>0</v>
      </c>
      <c r="E55" s="56">
        <v>2500</v>
      </c>
      <c r="F55" s="56">
        <v>22873.84</v>
      </c>
      <c r="G55" s="56">
        <v>72578.86</v>
      </c>
      <c r="H55" s="56">
        <v>0</v>
      </c>
      <c r="I55" s="56">
        <f t="shared" si="41"/>
        <v>72578.86</v>
      </c>
      <c r="J55" s="56">
        <f t="shared" si="42"/>
        <v>-70078.86</v>
      </c>
      <c r="K55" s="57">
        <f t="shared" si="43"/>
        <v>-28.031544</v>
      </c>
      <c r="L55" s="57">
        <f t="shared" si="44"/>
        <v>8.1495359999999994</v>
      </c>
      <c r="M55" s="57">
        <f t="shared" si="45"/>
        <v>68.675705599999986</v>
      </c>
      <c r="R55" s="53"/>
      <c r="S55" s="53"/>
      <c r="T55" s="53"/>
      <c r="U55" s="53"/>
      <c r="V55" s="53"/>
    </row>
    <row r="56" spans="2:22" s="51" customFormat="1" x14ac:dyDescent="0.2">
      <c r="B56" s="51" t="s">
        <v>129</v>
      </c>
      <c r="C56" s="51" t="s">
        <v>130</v>
      </c>
      <c r="D56" s="56">
        <v>0</v>
      </c>
      <c r="E56" s="56">
        <v>1000</v>
      </c>
      <c r="F56" s="56">
        <v>16092.18</v>
      </c>
      <c r="G56" s="56">
        <v>49040.28</v>
      </c>
      <c r="H56" s="56">
        <v>0</v>
      </c>
      <c r="I56" s="56">
        <f t="shared" si="41"/>
        <v>49040.28</v>
      </c>
      <c r="J56" s="56">
        <f t="shared" si="42"/>
        <v>-48040.28</v>
      </c>
      <c r="K56" s="57">
        <f t="shared" si="43"/>
        <v>-48.040279999999996</v>
      </c>
      <c r="L56" s="57">
        <f t="shared" si="44"/>
        <v>15.092180000000001</v>
      </c>
      <c r="M56" s="57">
        <f t="shared" si="45"/>
        <v>116.69667200000001</v>
      </c>
      <c r="R56" s="53"/>
      <c r="S56" s="53"/>
      <c r="T56" s="53"/>
      <c r="U56" s="53"/>
      <c r="V56" s="53"/>
    </row>
    <row r="57" spans="2:22" s="51" customFormat="1" x14ac:dyDescent="0.2">
      <c r="B57" s="51" t="s">
        <v>131</v>
      </c>
      <c r="C57" s="51" t="s">
        <v>132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41"/>
        <v>0</v>
      </c>
      <c r="J57" s="56">
        <f t="shared" si="42"/>
        <v>0</v>
      </c>
      <c r="K57" s="57" t="str">
        <f t="shared" si="43"/>
        <v>NA</v>
      </c>
      <c r="L57" s="57" t="str">
        <f t="shared" si="44"/>
        <v>NA</v>
      </c>
      <c r="M57" s="57" t="str">
        <f t="shared" si="45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133</v>
      </c>
      <c r="C58" s="51" t="s">
        <v>134</v>
      </c>
      <c r="D58" s="56">
        <v>0</v>
      </c>
      <c r="E58" s="56">
        <v>19500</v>
      </c>
      <c r="F58" s="56">
        <v>9194.08</v>
      </c>
      <c r="G58" s="56">
        <v>27582.240000000002</v>
      </c>
      <c r="H58" s="56">
        <v>0</v>
      </c>
      <c r="I58" s="56">
        <f t="shared" si="41"/>
        <v>27582.240000000002</v>
      </c>
      <c r="J58" s="56">
        <f t="shared" si="42"/>
        <v>-8082.2400000000016</v>
      </c>
      <c r="K58" s="57">
        <f t="shared" si="43"/>
        <v>-0.41447384615384625</v>
      </c>
      <c r="L58" s="57">
        <f t="shared" si="44"/>
        <v>-0.5285087179487179</v>
      </c>
      <c r="M58" s="57">
        <f t="shared" si="45"/>
        <v>2.394737230769231</v>
      </c>
      <c r="R58" s="53"/>
      <c r="S58" s="53"/>
      <c r="T58" s="53"/>
      <c r="U58" s="53"/>
      <c r="V58" s="53"/>
    </row>
    <row r="59" spans="2:22" s="51" customFormat="1" x14ac:dyDescent="0.2">
      <c r="B59" s="51" t="s">
        <v>135</v>
      </c>
      <c r="C59" s="51" t="s">
        <v>136</v>
      </c>
      <c r="D59" s="56">
        <v>0</v>
      </c>
      <c r="E59" s="56">
        <v>1500</v>
      </c>
      <c r="F59" s="56">
        <v>0</v>
      </c>
      <c r="G59" s="56">
        <v>0</v>
      </c>
      <c r="H59" s="56">
        <v>0</v>
      </c>
      <c r="I59" s="56">
        <f t="shared" si="41"/>
        <v>0</v>
      </c>
      <c r="J59" s="56">
        <f t="shared" si="42"/>
        <v>1500</v>
      </c>
      <c r="K59" s="57">
        <f t="shared" si="43"/>
        <v>1</v>
      </c>
      <c r="L59" s="57">
        <f t="shared" si="44"/>
        <v>-1</v>
      </c>
      <c r="M59" s="57">
        <f t="shared" si="45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137</v>
      </c>
      <c r="C60" s="51" t="s">
        <v>138</v>
      </c>
      <c r="D60" s="56">
        <v>0</v>
      </c>
      <c r="E60" s="56">
        <v>1000</v>
      </c>
      <c r="F60" s="56">
        <v>0</v>
      </c>
      <c r="G60" s="56">
        <v>0</v>
      </c>
      <c r="H60" s="56">
        <v>0</v>
      </c>
      <c r="I60" s="56">
        <f t="shared" si="41"/>
        <v>0</v>
      </c>
      <c r="J60" s="56">
        <f t="shared" si="42"/>
        <v>1000</v>
      </c>
      <c r="K60" s="57">
        <f t="shared" si="43"/>
        <v>1</v>
      </c>
      <c r="L60" s="57">
        <f t="shared" si="44"/>
        <v>-1</v>
      </c>
      <c r="M60" s="57">
        <f t="shared" si="45"/>
        <v>-1</v>
      </c>
      <c r="R60" s="53"/>
      <c r="S60" s="53"/>
      <c r="T60" s="53"/>
      <c r="U60" s="53"/>
      <c r="V60" s="53"/>
    </row>
    <row r="61" spans="2:22" s="51" customFormat="1" x14ac:dyDescent="0.2">
      <c r="B61" s="51" t="s">
        <v>141</v>
      </c>
      <c r="C61" s="51" t="s">
        <v>142</v>
      </c>
      <c r="D61" s="56">
        <v>0</v>
      </c>
      <c r="E61" s="56">
        <v>0</v>
      </c>
      <c r="F61" s="56">
        <v>315703.99</v>
      </c>
      <c r="G61" s="56">
        <v>1190121.3199999998</v>
      </c>
      <c r="H61" s="56">
        <v>0</v>
      </c>
      <c r="I61" s="56">
        <f t="shared" si="41"/>
        <v>1190121.3199999998</v>
      </c>
      <c r="J61" s="56">
        <f t="shared" si="42"/>
        <v>-1190121.3199999998</v>
      </c>
      <c r="K61" s="57" t="str">
        <f t="shared" si="43"/>
        <v>NA</v>
      </c>
      <c r="L61" s="57" t="str">
        <f t="shared" si="44"/>
        <v>NA</v>
      </c>
      <c r="M61" s="57" t="str">
        <f t="shared" si="45"/>
        <v>NA</v>
      </c>
      <c r="R61" s="53"/>
      <c r="S61" s="53"/>
      <c r="T61" s="53"/>
      <c r="U61" s="53"/>
      <c r="V61" s="53"/>
    </row>
    <row r="62" spans="2:22" s="51" customFormat="1" x14ac:dyDescent="0.2">
      <c r="B62" s="51" t="s">
        <v>143</v>
      </c>
      <c r="C62" s="51" t="s">
        <v>144</v>
      </c>
      <c r="D62" s="56">
        <v>21510000</v>
      </c>
      <c r="E62" s="56">
        <v>73217603.480000004</v>
      </c>
      <c r="F62" s="56">
        <v>230240.84</v>
      </c>
      <c r="G62" s="56">
        <v>978186.57000000007</v>
      </c>
      <c r="H62" s="56">
        <v>0</v>
      </c>
      <c r="I62" s="56">
        <f t="shared" si="41"/>
        <v>978186.57000000007</v>
      </c>
      <c r="J62" s="56">
        <f t="shared" si="42"/>
        <v>72239416.910000011</v>
      </c>
      <c r="K62" s="57">
        <f t="shared" si="43"/>
        <v>0.98664000836537635</v>
      </c>
      <c r="L62" s="57">
        <f t="shared" si="44"/>
        <v>-0.99685538956402886</v>
      </c>
      <c r="M62" s="57">
        <f t="shared" si="45"/>
        <v>-0.96793602007690294</v>
      </c>
      <c r="R62" s="53"/>
      <c r="S62" s="53"/>
      <c r="T62" s="53"/>
      <c r="U62" s="53"/>
      <c r="V62" s="53"/>
    </row>
    <row r="63" spans="2:22" s="51" customFormat="1" x14ac:dyDescent="0.2">
      <c r="B63" s="51" t="s">
        <v>145</v>
      </c>
      <c r="C63" s="51" t="s">
        <v>146</v>
      </c>
      <c r="D63" s="56">
        <v>0</v>
      </c>
      <c r="E63" s="56">
        <v>3179213.2</v>
      </c>
      <c r="F63" s="56">
        <v>0</v>
      </c>
      <c r="G63" s="56">
        <v>42912.909999999996</v>
      </c>
      <c r="H63" s="56">
        <v>10329.549999999999</v>
      </c>
      <c r="I63" s="56">
        <f t="shared" si="41"/>
        <v>53242.459999999992</v>
      </c>
      <c r="J63" s="56">
        <f t="shared" si="42"/>
        <v>3125970.74</v>
      </c>
      <c r="K63" s="57">
        <f t="shared" si="43"/>
        <v>0.98325294447066336</v>
      </c>
      <c r="L63" s="57">
        <f t="shared" si="44"/>
        <v>-1</v>
      </c>
      <c r="M63" s="57">
        <f t="shared" si="45"/>
        <v>-0.96760488286850355</v>
      </c>
      <c r="R63" s="53"/>
      <c r="S63" s="53"/>
      <c r="T63" s="53"/>
      <c r="U63" s="53"/>
      <c r="V63" s="53"/>
    </row>
    <row r="64" spans="2:22" s="51" customFormat="1" x14ac:dyDescent="0.2">
      <c r="B64" s="51" t="s">
        <v>147</v>
      </c>
      <c r="C64" s="51" t="s">
        <v>148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1"/>
        <v>0</v>
      </c>
      <c r="J64" s="56">
        <f t="shared" si="42"/>
        <v>0</v>
      </c>
      <c r="K64" s="57" t="str">
        <f t="shared" si="43"/>
        <v>NA</v>
      </c>
      <c r="L64" s="57" t="str">
        <f t="shared" si="44"/>
        <v>NA</v>
      </c>
      <c r="M64" s="57" t="str">
        <f t="shared" si="45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149</v>
      </c>
      <c r="C65" s="51" t="s">
        <v>150</v>
      </c>
      <c r="D65" s="56">
        <v>0</v>
      </c>
      <c r="E65" s="56">
        <v>3969497.0899999966</v>
      </c>
      <c r="F65" s="56">
        <v>496934.02999999997</v>
      </c>
      <c r="G65" s="56">
        <v>1482416.449999999</v>
      </c>
      <c r="H65" s="56">
        <v>0</v>
      </c>
      <c r="I65" s="56">
        <f t="shared" si="41"/>
        <v>1482416.449999999</v>
      </c>
      <c r="J65" s="56">
        <f t="shared" si="42"/>
        <v>2487080.6399999978</v>
      </c>
      <c r="K65" s="57">
        <f t="shared" si="43"/>
        <v>0.62654804465419067</v>
      </c>
      <c r="L65" s="57">
        <f t="shared" si="44"/>
        <v>-0.87481184171872006</v>
      </c>
      <c r="M65" s="57">
        <f t="shared" si="45"/>
        <v>-0.1037153071700575</v>
      </c>
      <c r="R65" s="53"/>
      <c r="S65" s="53"/>
      <c r="T65" s="53"/>
      <c r="U65" s="53"/>
      <c r="V65" s="53"/>
    </row>
    <row r="66" spans="2:22" s="51" customFormat="1" x14ac:dyDescent="0.2">
      <c r="B66" s="51" t="s">
        <v>151</v>
      </c>
      <c r="C66" s="51" t="s">
        <v>152</v>
      </c>
      <c r="D66" s="56">
        <v>0</v>
      </c>
      <c r="E66" s="56">
        <v>87815.14</v>
      </c>
      <c r="F66" s="56">
        <v>51033.909999999989</v>
      </c>
      <c r="G66" s="56">
        <v>305912.5799999999</v>
      </c>
      <c r="H66" s="56">
        <v>0</v>
      </c>
      <c r="I66" s="56">
        <f t="shared" si="41"/>
        <v>305912.5799999999</v>
      </c>
      <c r="J66" s="56">
        <f t="shared" si="42"/>
        <v>-218097.43999999989</v>
      </c>
      <c r="K66" s="57">
        <f t="shared" si="43"/>
        <v>-2.4835972475816801</v>
      </c>
      <c r="L66" s="57">
        <f t="shared" si="44"/>
        <v>-0.41884838992456208</v>
      </c>
      <c r="M66" s="57">
        <f t="shared" si="45"/>
        <v>7.3606333941960331</v>
      </c>
      <c r="R66" s="53"/>
      <c r="S66" s="53"/>
      <c r="T66" s="53"/>
      <c r="U66" s="53"/>
      <c r="V66" s="53"/>
    </row>
    <row r="67" spans="2:22" s="51" customFormat="1" x14ac:dyDescent="0.2">
      <c r="B67" s="51" t="s">
        <v>153</v>
      </c>
      <c r="C67" s="51" t="s">
        <v>154</v>
      </c>
      <c r="D67" s="56">
        <v>0</v>
      </c>
      <c r="E67" s="56">
        <v>4486772.58</v>
      </c>
      <c r="F67" s="56">
        <v>410242.66000000003</v>
      </c>
      <c r="G67" s="56">
        <v>1267785.98</v>
      </c>
      <c r="H67" s="56">
        <v>0</v>
      </c>
      <c r="I67" s="56">
        <f t="shared" si="41"/>
        <v>1267785.98</v>
      </c>
      <c r="J67" s="56">
        <f t="shared" si="42"/>
        <v>3218986.6</v>
      </c>
      <c r="K67" s="57">
        <f t="shared" si="43"/>
        <v>0.71743921551735967</v>
      </c>
      <c r="L67" s="57">
        <f t="shared" si="44"/>
        <v>-0.90856620149889566</v>
      </c>
      <c r="M67" s="57">
        <f t="shared" si="45"/>
        <v>-0.32185411724166335</v>
      </c>
      <c r="R67" s="53"/>
      <c r="S67" s="53"/>
      <c r="T67" s="53"/>
      <c r="U67" s="53"/>
      <c r="V67" s="53"/>
    </row>
    <row r="68" spans="2:22" s="51" customFormat="1" x14ac:dyDescent="0.2">
      <c r="B68" s="51" t="s">
        <v>155</v>
      </c>
      <c r="C68" s="51" t="s">
        <v>156</v>
      </c>
      <c r="D68" s="56">
        <v>0</v>
      </c>
      <c r="E68" s="56">
        <v>0</v>
      </c>
      <c r="F68" s="56">
        <v>729.2</v>
      </c>
      <c r="G68" s="56">
        <v>2187.6</v>
      </c>
      <c r="H68" s="56">
        <v>0</v>
      </c>
      <c r="I68" s="56">
        <f t="shared" si="41"/>
        <v>2187.6</v>
      </c>
      <c r="J68" s="56">
        <f t="shared" si="42"/>
        <v>-2187.6</v>
      </c>
      <c r="K68" s="57" t="str">
        <f t="shared" si="43"/>
        <v>NA</v>
      </c>
      <c r="L68" s="57" t="str">
        <f t="shared" si="44"/>
        <v>NA</v>
      </c>
      <c r="M68" s="57" t="str">
        <f t="shared" si="45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167</v>
      </c>
      <c r="C69" s="51" t="s">
        <v>168</v>
      </c>
      <c r="D69" s="56">
        <v>0</v>
      </c>
      <c r="E69" s="56">
        <v>0</v>
      </c>
      <c r="F69" s="56">
        <v>142.10000000000002</v>
      </c>
      <c r="G69" s="56">
        <v>1161.19</v>
      </c>
      <c r="H69" s="56">
        <v>0</v>
      </c>
      <c r="I69" s="56">
        <f t="shared" ref="I69:I79" si="46">SUM(G69:H69)</f>
        <v>1161.19</v>
      </c>
      <c r="J69" s="56">
        <f t="shared" ref="J69:J79" si="47">E69-I69</f>
        <v>-1161.19</v>
      </c>
      <c r="K69" s="57" t="str">
        <f t="shared" ref="K69:K79" si="48">IF(E69=0,"NA",J69/E69)</f>
        <v>NA</v>
      </c>
      <c r="L69" s="57" t="str">
        <f t="shared" ref="L69:L79" si="49">IF(E69=0,"NA",(  ( F69 - (E69/$L$6)) / (E69/$L$6)))</f>
        <v>NA</v>
      </c>
      <c r="M69" s="57" t="str">
        <f t="shared" ref="M69:M79" si="50">IF(E69=0,"NA",(  ( G69 - ($M$6*(E69/12))) / ($M$6*(E69/12))))</f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169</v>
      </c>
      <c r="C70" s="51" t="s">
        <v>170</v>
      </c>
      <c r="D70" s="56">
        <v>568915</v>
      </c>
      <c r="E70" s="56">
        <v>4175084.1300000008</v>
      </c>
      <c r="F70" s="56">
        <v>24773.529999999977</v>
      </c>
      <c r="G70" s="56">
        <v>81746.890000000058</v>
      </c>
      <c r="H70" s="56">
        <v>0</v>
      </c>
      <c r="I70" s="56">
        <f t="shared" si="46"/>
        <v>81746.890000000058</v>
      </c>
      <c r="J70" s="56">
        <f t="shared" si="47"/>
        <v>4093337.2400000007</v>
      </c>
      <c r="K70" s="57">
        <f t="shared" si="48"/>
        <v>0.98042030113534495</v>
      </c>
      <c r="L70" s="57">
        <f t="shared" si="49"/>
        <v>-0.99406633992786153</v>
      </c>
      <c r="M70" s="57">
        <f t="shared" si="50"/>
        <v>-0.95300872272482795</v>
      </c>
      <c r="R70" s="53"/>
      <c r="S70" s="53"/>
      <c r="T70" s="53"/>
      <c r="U70" s="53"/>
      <c r="V70" s="53"/>
    </row>
    <row r="71" spans="2:22" s="51" customFormat="1" x14ac:dyDescent="0.2">
      <c r="B71" s="51" t="s">
        <v>171</v>
      </c>
      <c r="C71" s="51" t="s">
        <v>172</v>
      </c>
      <c r="D71" s="56">
        <v>32558660.57</v>
      </c>
      <c r="E71" s="56">
        <v>3748150.71</v>
      </c>
      <c r="F71" s="56">
        <v>20607.98</v>
      </c>
      <c r="G71" s="56">
        <v>926737.05</v>
      </c>
      <c r="H71" s="56">
        <v>203495.85</v>
      </c>
      <c r="I71" s="56">
        <f t="shared" si="46"/>
        <v>1130232.9000000001</v>
      </c>
      <c r="J71" s="56">
        <f t="shared" si="47"/>
        <v>2617917.8099999996</v>
      </c>
      <c r="K71" s="57">
        <f t="shared" si="48"/>
        <v>0.69845585531431298</v>
      </c>
      <c r="L71" s="57">
        <f t="shared" si="49"/>
        <v>-0.99450182727577674</v>
      </c>
      <c r="M71" s="57">
        <f t="shared" si="50"/>
        <v>-0.40659565420729843</v>
      </c>
      <c r="R71" s="53"/>
      <c r="S71" s="53"/>
      <c r="T71" s="53"/>
      <c r="U71" s="53"/>
      <c r="V71" s="53"/>
    </row>
    <row r="72" spans="2:22" s="51" customFormat="1" x14ac:dyDescent="0.2">
      <c r="B72" s="51" t="s">
        <v>177</v>
      </c>
      <c r="C72" s="51" t="s">
        <v>178</v>
      </c>
      <c r="D72" s="56">
        <v>1647054</v>
      </c>
      <c r="E72" s="56">
        <v>10891819.959999999</v>
      </c>
      <c r="F72" s="56">
        <v>0</v>
      </c>
      <c r="G72" s="56">
        <v>3096114.7899999996</v>
      </c>
      <c r="H72" s="56">
        <v>0</v>
      </c>
      <c r="I72" s="56">
        <f t="shared" si="46"/>
        <v>3096114.7899999996</v>
      </c>
      <c r="J72" s="56">
        <f t="shared" si="47"/>
        <v>7795705.1699999999</v>
      </c>
      <c r="K72" s="57">
        <f t="shared" si="48"/>
        <v>0.71573944470525386</v>
      </c>
      <c r="L72" s="57">
        <f t="shared" si="49"/>
        <v>-1</v>
      </c>
      <c r="M72" s="57">
        <f t="shared" si="50"/>
        <v>-0.31777466729260923</v>
      </c>
      <c r="R72" s="53"/>
      <c r="S72" s="53"/>
      <c r="T72" s="53"/>
      <c r="U72" s="53"/>
      <c r="V72" s="53"/>
    </row>
    <row r="73" spans="2:22" s="51" customFormat="1" x14ac:dyDescent="0.2">
      <c r="B73" s="51" t="s">
        <v>480</v>
      </c>
      <c r="C73" s="51" t="s">
        <v>481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46"/>
        <v>0</v>
      </c>
      <c r="J73" s="56">
        <f t="shared" si="47"/>
        <v>0</v>
      </c>
      <c r="K73" s="57" t="str">
        <f t="shared" si="48"/>
        <v>NA</v>
      </c>
      <c r="L73" s="57" t="str">
        <f t="shared" si="49"/>
        <v>NA</v>
      </c>
      <c r="M73" s="57" t="str">
        <f t="shared" si="5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301</v>
      </c>
      <c r="C74" s="51" t="s">
        <v>302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6"/>
        <v>0</v>
      </c>
      <c r="J74" s="56">
        <f t="shared" si="47"/>
        <v>0</v>
      </c>
      <c r="K74" s="57" t="str">
        <f t="shared" si="48"/>
        <v>NA</v>
      </c>
      <c r="L74" s="57" t="str">
        <f t="shared" si="49"/>
        <v>NA</v>
      </c>
      <c r="M74" s="57" t="str">
        <f t="shared" si="50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179</v>
      </c>
      <c r="C75" s="51" t="s">
        <v>180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46"/>
        <v>0</v>
      </c>
      <c r="J75" s="56">
        <f t="shared" si="47"/>
        <v>0</v>
      </c>
      <c r="K75" s="57" t="str">
        <f t="shared" si="48"/>
        <v>NA</v>
      </c>
      <c r="L75" s="57" t="str">
        <f t="shared" si="49"/>
        <v>NA</v>
      </c>
      <c r="M75" s="57" t="str">
        <f t="shared" si="50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181</v>
      </c>
      <c r="C76" s="51" t="s">
        <v>182</v>
      </c>
      <c r="D76" s="56">
        <v>15080</v>
      </c>
      <c r="E76" s="56">
        <v>2815.6</v>
      </c>
      <c r="F76" s="56">
        <v>0</v>
      </c>
      <c r="G76" s="56">
        <v>4350.99</v>
      </c>
      <c r="H76" s="56">
        <v>0</v>
      </c>
      <c r="I76" s="56">
        <f t="shared" si="46"/>
        <v>4350.99</v>
      </c>
      <c r="J76" s="56">
        <f t="shared" si="47"/>
        <v>-1535.3899999999999</v>
      </c>
      <c r="K76" s="57">
        <f t="shared" si="48"/>
        <v>-0.54531538570819715</v>
      </c>
      <c r="L76" s="57">
        <f t="shared" si="49"/>
        <v>-1</v>
      </c>
      <c r="M76" s="57">
        <f t="shared" si="50"/>
        <v>2.7087569256996735</v>
      </c>
      <c r="R76" s="53"/>
      <c r="S76" s="53"/>
      <c r="T76" s="53"/>
      <c r="U76" s="53"/>
      <c r="V76" s="53"/>
    </row>
    <row r="77" spans="2:22" s="51" customFormat="1" x14ac:dyDescent="0.2">
      <c r="B77" s="51" t="s">
        <v>259</v>
      </c>
      <c r="C77" s="51" t="s">
        <v>260</v>
      </c>
      <c r="D77" s="56">
        <v>450000</v>
      </c>
      <c r="E77" s="56">
        <v>450000</v>
      </c>
      <c r="F77" s="56">
        <v>0</v>
      </c>
      <c r="G77" s="56">
        <v>0</v>
      </c>
      <c r="H77" s="56">
        <v>0</v>
      </c>
      <c r="I77" s="56">
        <f t="shared" si="46"/>
        <v>0</v>
      </c>
      <c r="J77" s="56">
        <f t="shared" si="47"/>
        <v>450000</v>
      </c>
      <c r="K77" s="57">
        <f t="shared" si="48"/>
        <v>1</v>
      </c>
      <c r="L77" s="57">
        <f t="shared" si="49"/>
        <v>-1</v>
      </c>
      <c r="M77" s="57">
        <f t="shared" si="50"/>
        <v>-1</v>
      </c>
      <c r="R77" s="53"/>
      <c r="S77" s="53"/>
      <c r="T77" s="53"/>
      <c r="U77" s="53"/>
      <c r="V77" s="53"/>
    </row>
    <row r="78" spans="2:22" s="51" customFormat="1" x14ac:dyDescent="0.2">
      <c r="B78" s="51" t="s">
        <v>183</v>
      </c>
      <c r="C78" s="51" t="s">
        <v>184</v>
      </c>
      <c r="D78" s="56">
        <v>0</v>
      </c>
      <c r="E78" s="56">
        <v>0</v>
      </c>
      <c r="F78" s="56">
        <v>0</v>
      </c>
      <c r="G78" s="56">
        <v>11200</v>
      </c>
      <c r="H78" s="56">
        <v>0</v>
      </c>
      <c r="I78" s="56">
        <f t="shared" si="46"/>
        <v>11200</v>
      </c>
      <c r="J78" s="56">
        <f t="shared" si="47"/>
        <v>-11200</v>
      </c>
      <c r="K78" s="57" t="str">
        <f t="shared" si="48"/>
        <v>NA</v>
      </c>
      <c r="L78" s="57" t="str">
        <f t="shared" si="49"/>
        <v>NA</v>
      </c>
      <c r="M78" s="57" t="str">
        <f t="shared" si="50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185</v>
      </c>
      <c r="C79" s="51" t="s">
        <v>186</v>
      </c>
      <c r="D79" s="56">
        <v>0</v>
      </c>
      <c r="E79" s="56">
        <v>0</v>
      </c>
      <c r="F79" s="56">
        <v>4343.75</v>
      </c>
      <c r="G79" s="56">
        <v>16039.78</v>
      </c>
      <c r="H79" s="56">
        <v>159</v>
      </c>
      <c r="I79" s="56">
        <f t="shared" si="46"/>
        <v>16198.78</v>
      </c>
      <c r="J79" s="56">
        <f t="shared" si="47"/>
        <v>-16198.78</v>
      </c>
      <c r="K79" s="57" t="str">
        <f t="shared" si="48"/>
        <v>NA</v>
      </c>
      <c r="L79" s="57" t="str">
        <f t="shared" si="49"/>
        <v>NA</v>
      </c>
      <c r="M79" s="57" t="str">
        <f t="shared" si="50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482</v>
      </c>
      <c r="C80" s="51" t="s">
        <v>483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41"/>
        <v>0</v>
      </c>
      <c r="J80" s="56">
        <f t="shared" si="42"/>
        <v>0</v>
      </c>
      <c r="K80" s="57" t="str">
        <f t="shared" si="43"/>
        <v>NA</v>
      </c>
      <c r="L80" s="57" t="str">
        <f t="shared" si="44"/>
        <v>NA</v>
      </c>
      <c r="M80" s="57" t="str">
        <f t="shared" si="4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187</v>
      </c>
      <c r="C81" s="51" t="s">
        <v>188</v>
      </c>
      <c r="D81" s="56">
        <v>0</v>
      </c>
      <c r="E81" s="56">
        <v>0</v>
      </c>
      <c r="F81" s="56">
        <v>13777.68</v>
      </c>
      <c r="G81" s="56">
        <v>24205.59</v>
      </c>
      <c r="H81" s="56">
        <v>0</v>
      </c>
      <c r="I81" s="56">
        <f t="shared" si="41"/>
        <v>24205.59</v>
      </c>
      <c r="J81" s="56">
        <f t="shared" si="42"/>
        <v>-24205.59</v>
      </c>
      <c r="K81" s="57" t="str">
        <f t="shared" si="43"/>
        <v>NA</v>
      </c>
      <c r="L81" s="57" t="str">
        <f t="shared" si="44"/>
        <v>NA</v>
      </c>
      <c r="M81" s="57" t="str">
        <f t="shared" si="4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189</v>
      </c>
      <c r="C82" s="51" t="s">
        <v>190</v>
      </c>
      <c r="D82" s="56">
        <v>500000</v>
      </c>
      <c r="E82" s="56">
        <v>1000360</v>
      </c>
      <c r="F82" s="56">
        <v>0</v>
      </c>
      <c r="G82" s="56">
        <v>-654.95000000000005</v>
      </c>
      <c r="H82" s="56">
        <v>0</v>
      </c>
      <c r="I82" s="56">
        <f t="shared" si="41"/>
        <v>-654.95000000000005</v>
      </c>
      <c r="J82" s="56">
        <f t="shared" si="42"/>
        <v>1001014.95</v>
      </c>
      <c r="K82" s="57">
        <f t="shared" si="43"/>
        <v>1.000654714302851</v>
      </c>
      <c r="L82" s="57">
        <f t="shared" si="44"/>
        <v>-1</v>
      </c>
      <c r="M82" s="57">
        <f t="shared" si="45"/>
        <v>-1.0015713143268423</v>
      </c>
      <c r="R82" s="53"/>
      <c r="S82" s="53"/>
      <c r="T82" s="53"/>
      <c r="U82" s="53"/>
      <c r="V82" s="53"/>
    </row>
    <row r="83" spans="2:22" s="51" customFormat="1" x14ac:dyDescent="0.2">
      <c r="B83" s="51" t="s">
        <v>191</v>
      </c>
      <c r="C83" s="51" t="s">
        <v>192</v>
      </c>
      <c r="D83" s="56">
        <v>1678475.34</v>
      </c>
      <c r="E83" s="56">
        <v>14509052.369999999</v>
      </c>
      <c r="F83" s="56">
        <v>508159.64999999997</v>
      </c>
      <c r="G83" s="56">
        <v>5280769.5</v>
      </c>
      <c r="H83" s="56">
        <v>1594460.5299999998</v>
      </c>
      <c r="I83" s="56">
        <f t="shared" si="41"/>
        <v>6875230.0299999993</v>
      </c>
      <c r="J83" s="56">
        <f t="shared" si="42"/>
        <v>7633822.3399999999</v>
      </c>
      <c r="K83" s="57">
        <f t="shared" si="43"/>
        <v>0.52614203500872747</v>
      </c>
      <c r="L83" s="57">
        <f t="shared" si="44"/>
        <v>-0.96497637219569843</v>
      </c>
      <c r="M83" s="57">
        <f t="shared" si="45"/>
        <v>-0.12648693541106845</v>
      </c>
      <c r="R83" s="53"/>
      <c r="S83" s="53"/>
      <c r="T83" s="53"/>
      <c r="U83" s="53"/>
      <c r="V83" s="53"/>
    </row>
    <row r="84" spans="2:22" s="51" customFormat="1" x14ac:dyDescent="0.2">
      <c r="B84" s="51" t="s">
        <v>193</v>
      </c>
      <c r="C84" s="51" t="s">
        <v>194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41"/>
        <v>0</v>
      </c>
      <c r="J84" s="56">
        <f t="shared" si="42"/>
        <v>0</v>
      </c>
      <c r="K84" s="57" t="str">
        <f t="shared" si="43"/>
        <v>NA</v>
      </c>
      <c r="L84" s="57" t="str">
        <f t="shared" si="44"/>
        <v>NA</v>
      </c>
      <c r="M84" s="57" t="str">
        <f t="shared" si="4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195</v>
      </c>
      <c r="C85" s="51" t="s">
        <v>196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36"/>
        <v>0</v>
      </c>
      <c r="J85" s="56">
        <f t="shared" si="37"/>
        <v>0</v>
      </c>
      <c r="K85" s="57" t="str">
        <f t="shared" si="38"/>
        <v>NA</v>
      </c>
      <c r="L85" s="57" t="str">
        <f t="shared" si="39"/>
        <v>NA</v>
      </c>
      <c r="M85" s="57" t="str">
        <f t="shared" si="40"/>
        <v>NA</v>
      </c>
      <c r="R85" s="53"/>
      <c r="S85" s="53"/>
      <c r="T85" s="53"/>
      <c r="U85" s="53"/>
      <c r="V85" s="53"/>
    </row>
    <row r="86" spans="2:22" s="51" customFormat="1" x14ac:dyDescent="0.2">
      <c r="B86" s="51" t="s">
        <v>197</v>
      </c>
      <c r="C86" s="51" t="s">
        <v>198</v>
      </c>
      <c r="D86" s="56">
        <v>0</v>
      </c>
      <c r="E86" s="56">
        <v>500</v>
      </c>
      <c r="F86" s="56">
        <v>0</v>
      </c>
      <c r="G86" s="56">
        <v>0</v>
      </c>
      <c r="H86" s="56">
        <v>0</v>
      </c>
      <c r="I86" s="56">
        <f t="shared" si="36"/>
        <v>0</v>
      </c>
      <c r="J86" s="56">
        <f t="shared" si="37"/>
        <v>500</v>
      </c>
      <c r="K86" s="57">
        <f t="shared" si="38"/>
        <v>1</v>
      </c>
      <c r="L86" s="57">
        <f t="shared" si="39"/>
        <v>-1</v>
      </c>
      <c r="M86" s="57">
        <f t="shared" si="40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199</v>
      </c>
      <c r="C87" s="51" t="s">
        <v>200</v>
      </c>
      <c r="D87" s="56">
        <v>330359</v>
      </c>
      <c r="E87" s="56">
        <v>97419.44</v>
      </c>
      <c r="F87" s="56">
        <v>16862.45</v>
      </c>
      <c r="G87" s="56">
        <v>16890.93</v>
      </c>
      <c r="H87" s="56">
        <v>0</v>
      </c>
      <c r="I87" s="56">
        <f t="shared" si="36"/>
        <v>16890.93</v>
      </c>
      <c r="J87" s="56">
        <f t="shared" si="37"/>
        <v>80528.510000000009</v>
      </c>
      <c r="K87" s="57">
        <f t="shared" si="38"/>
        <v>0.82661643302404542</v>
      </c>
      <c r="L87" s="57">
        <f t="shared" si="39"/>
        <v>-0.82690877713934718</v>
      </c>
      <c r="M87" s="57">
        <f t="shared" si="40"/>
        <v>-0.58387943925770869</v>
      </c>
      <c r="R87" s="53"/>
      <c r="S87" s="53"/>
      <c r="T87" s="53"/>
      <c r="U87" s="53"/>
      <c r="V87" s="53"/>
    </row>
    <row r="88" spans="2:22" s="51" customFormat="1" x14ac:dyDescent="0.2">
      <c r="B88" s="51" t="s">
        <v>205</v>
      </c>
      <c r="C88" s="51" t="s">
        <v>206</v>
      </c>
      <c r="D88" s="56">
        <v>0</v>
      </c>
      <c r="E88" s="56">
        <v>0</v>
      </c>
      <c r="F88" s="56">
        <v>27472.33</v>
      </c>
      <c r="G88" s="56">
        <v>87573.34</v>
      </c>
      <c r="H88" s="56">
        <v>2398.38</v>
      </c>
      <c r="I88" s="56">
        <f t="shared" si="36"/>
        <v>89971.72</v>
      </c>
      <c r="J88" s="56">
        <f t="shared" si="37"/>
        <v>-89971.72</v>
      </c>
      <c r="K88" s="57" t="str">
        <f t="shared" si="38"/>
        <v>NA</v>
      </c>
      <c r="L88" s="57" t="str">
        <f t="shared" si="39"/>
        <v>NA</v>
      </c>
      <c r="M88" s="57" t="str">
        <f t="shared" si="40"/>
        <v>NA</v>
      </c>
      <c r="R88" s="53"/>
      <c r="S88" s="53"/>
      <c r="T88" s="53"/>
      <c r="U88" s="53"/>
      <c r="V88" s="53"/>
    </row>
    <row r="89" spans="2:22" s="51" customFormat="1" x14ac:dyDescent="0.2">
      <c r="B89" s="51" t="s">
        <v>207</v>
      </c>
      <c r="C89" s="51" t="s">
        <v>208</v>
      </c>
      <c r="D89" s="56">
        <v>969317.52</v>
      </c>
      <c r="E89" s="56">
        <v>13359967.450000003</v>
      </c>
      <c r="F89" s="56">
        <v>124625.73000000003</v>
      </c>
      <c r="G89" s="56">
        <v>2588440.6300000018</v>
      </c>
      <c r="H89" s="56">
        <v>265943.09000000003</v>
      </c>
      <c r="I89" s="56">
        <f t="shared" si="36"/>
        <v>2854383.7200000016</v>
      </c>
      <c r="J89" s="56">
        <f t="shared" si="37"/>
        <v>10505583.73</v>
      </c>
      <c r="K89" s="57">
        <f t="shared" si="38"/>
        <v>0.7863480034152327</v>
      </c>
      <c r="L89" s="57">
        <f t="shared" si="39"/>
        <v>-0.99067170406915916</v>
      </c>
      <c r="M89" s="57">
        <f t="shared" si="40"/>
        <v>-0.53500953237726612</v>
      </c>
      <c r="R89" s="53"/>
      <c r="S89" s="53"/>
      <c r="T89" s="53"/>
      <c r="U89" s="53"/>
      <c r="V89" s="53"/>
    </row>
    <row r="90" spans="2:22" s="51" customFormat="1" x14ac:dyDescent="0.2">
      <c r="B90" s="51" t="s">
        <v>484</v>
      </c>
      <c r="C90" s="51" t="s">
        <v>485</v>
      </c>
      <c r="D90" s="56">
        <v>0</v>
      </c>
      <c r="E90" s="56">
        <v>4825106.080000001</v>
      </c>
      <c r="F90" s="56">
        <v>0</v>
      </c>
      <c r="G90" s="56">
        <v>115000</v>
      </c>
      <c r="H90" s="56">
        <v>0</v>
      </c>
      <c r="I90" s="56">
        <f t="shared" si="36"/>
        <v>115000</v>
      </c>
      <c r="J90" s="56">
        <f t="shared" si="37"/>
        <v>4710106.080000001</v>
      </c>
      <c r="K90" s="57">
        <f t="shared" si="38"/>
        <v>0.97616632710383855</v>
      </c>
      <c r="L90" s="57">
        <f t="shared" si="39"/>
        <v>-1</v>
      </c>
      <c r="M90" s="57">
        <f t="shared" si="40"/>
        <v>-0.94279918504921245</v>
      </c>
      <c r="R90" s="53"/>
      <c r="S90" s="53"/>
      <c r="T90" s="53"/>
      <c r="U90" s="53"/>
      <c r="V90" s="53"/>
    </row>
    <row r="91" spans="2:22" s="51" customFormat="1" x14ac:dyDescent="0.2">
      <c r="B91" s="51" t="s">
        <v>211</v>
      </c>
      <c r="C91" s="51" t="s">
        <v>212</v>
      </c>
      <c r="D91" s="56">
        <v>112144</v>
      </c>
      <c r="E91" s="56">
        <v>870454.87</v>
      </c>
      <c r="F91" s="56">
        <v>599.6</v>
      </c>
      <c r="G91" s="56">
        <v>265584.05999999994</v>
      </c>
      <c r="H91" s="56">
        <v>19405.77</v>
      </c>
      <c r="I91" s="56">
        <f t="shared" si="36"/>
        <v>284989.82999999996</v>
      </c>
      <c r="J91" s="56">
        <f t="shared" si="37"/>
        <v>585465.04</v>
      </c>
      <c r="K91" s="57">
        <f t="shared" si="38"/>
        <v>0.67259666201879031</v>
      </c>
      <c r="L91" s="57">
        <f t="shared" si="39"/>
        <v>-0.99931116474769111</v>
      </c>
      <c r="M91" s="57">
        <f t="shared" si="40"/>
        <v>-0.26773717286457382</v>
      </c>
      <c r="R91" s="53"/>
      <c r="S91" s="53"/>
      <c r="T91" s="53"/>
      <c r="U91" s="53"/>
      <c r="V91" s="53"/>
    </row>
    <row r="92" spans="2:22" s="51" customFormat="1" x14ac:dyDescent="0.2">
      <c r="B92" s="51" t="s">
        <v>213</v>
      </c>
      <c r="C92" s="51" t="s">
        <v>214</v>
      </c>
      <c r="D92" s="56">
        <v>438760</v>
      </c>
      <c r="E92" s="56">
        <v>491754.52</v>
      </c>
      <c r="F92" s="56">
        <v>875</v>
      </c>
      <c r="G92" s="56">
        <v>125123.32</v>
      </c>
      <c r="H92" s="56">
        <v>9099.1</v>
      </c>
      <c r="I92" s="56">
        <f t="shared" si="36"/>
        <v>134222.42000000001</v>
      </c>
      <c r="J92" s="56">
        <f t="shared" si="37"/>
        <v>357532.1</v>
      </c>
      <c r="K92" s="57">
        <f t="shared" si="38"/>
        <v>0.72705401874089526</v>
      </c>
      <c r="L92" s="57">
        <f t="shared" si="39"/>
        <v>-0.99822065692451589</v>
      </c>
      <c r="M92" s="57">
        <f t="shared" si="40"/>
        <v>-0.38933765570675383</v>
      </c>
      <c r="R92" s="53"/>
      <c r="S92" s="53"/>
      <c r="T92" s="53"/>
      <c r="U92" s="53"/>
      <c r="V92" s="53"/>
    </row>
    <row r="93" spans="2:22" s="51" customFormat="1" x14ac:dyDescent="0.2">
      <c r="B93" s="51" t="s">
        <v>215</v>
      </c>
      <c r="C93" s="51" t="s">
        <v>216</v>
      </c>
      <c r="D93" s="56">
        <v>110388</v>
      </c>
      <c r="E93" s="56">
        <v>7641901.6299999999</v>
      </c>
      <c r="F93" s="56">
        <v>270856.21999999997</v>
      </c>
      <c r="G93" s="56">
        <v>1981763.7400000002</v>
      </c>
      <c r="H93" s="56">
        <v>163949.97000000003</v>
      </c>
      <c r="I93" s="56">
        <f t="shared" si="36"/>
        <v>2145713.7100000004</v>
      </c>
      <c r="J93" s="56">
        <f t="shared" si="37"/>
        <v>5496187.9199999999</v>
      </c>
      <c r="K93" s="57">
        <f t="shared" si="38"/>
        <v>0.71921730821860896</v>
      </c>
      <c r="L93" s="57">
        <f t="shared" si="39"/>
        <v>-0.96455643724374929</v>
      </c>
      <c r="M93" s="57">
        <f t="shared" si="40"/>
        <v>-0.3776113320631686</v>
      </c>
      <c r="R93" s="53"/>
      <c r="S93" s="53"/>
      <c r="T93" s="53"/>
      <c r="U93" s="53"/>
      <c r="V93" s="53"/>
    </row>
    <row r="94" spans="2:22" s="51" customFormat="1" x14ac:dyDescent="0.2">
      <c r="B94" s="51" t="s">
        <v>219</v>
      </c>
      <c r="C94" s="51" t="s">
        <v>220</v>
      </c>
      <c r="D94" s="56">
        <v>123188.17</v>
      </c>
      <c r="E94" s="56">
        <v>41683640.490000002</v>
      </c>
      <c r="F94" s="56">
        <v>39329.99</v>
      </c>
      <c r="G94" s="56">
        <v>5747590.6199999992</v>
      </c>
      <c r="H94" s="56">
        <v>66360.5</v>
      </c>
      <c r="I94" s="56">
        <f t="shared" si="36"/>
        <v>5813951.1199999992</v>
      </c>
      <c r="J94" s="56">
        <f t="shared" si="37"/>
        <v>35869689.370000005</v>
      </c>
      <c r="K94" s="57">
        <f t="shared" si="38"/>
        <v>0.86052199252138795</v>
      </c>
      <c r="L94" s="57">
        <f t="shared" si="39"/>
        <v>-0.99905646460967257</v>
      </c>
      <c r="M94" s="57">
        <f t="shared" si="40"/>
        <v>-0.66907359036192482</v>
      </c>
      <c r="R94" s="53"/>
      <c r="S94" s="53"/>
      <c r="T94" s="53"/>
      <c r="U94" s="53"/>
      <c r="V94" s="53"/>
    </row>
    <row r="95" spans="2:22" s="51" customFormat="1" x14ac:dyDescent="0.2">
      <c r="B95" s="51" t="s">
        <v>223</v>
      </c>
      <c r="C95" s="51" t="s">
        <v>224</v>
      </c>
      <c r="D95" s="56">
        <v>0</v>
      </c>
      <c r="E95" s="56">
        <v>4707420.8899999997</v>
      </c>
      <c r="F95" s="56">
        <v>0</v>
      </c>
      <c r="G95" s="56">
        <v>10000</v>
      </c>
      <c r="H95" s="56">
        <v>0</v>
      </c>
      <c r="I95" s="56">
        <f t="shared" si="36"/>
        <v>10000</v>
      </c>
      <c r="J95" s="56">
        <f t="shared" si="37"/>
        <v>4697420.8899999997</v>
      </c>
      <c r="K95" s="57">
        <f t="shared" si="38"/>
        <v>0.99787569451857538</v>
      </c>
      <c r="L95" s="57">
        <f t="shared" si="39"/>
        <v>-1</v>
      </c>
      <c r="M95" s="57">
        <f t="shared" si="40"/>
        <v>-0.99490166684458081</v>
      </c>
      <c r="R95" s="53"/>
      <c r="S95" s="53"/>
      <c r="T95" s="53"/>
      <c r="U95" s="53"/>
      <c r="V95" s="53"/>
    </row>
    <row r="96" spans="2:22" s="51" customFormat="1" x14ac:dyDescent="0.2">
      <c r="B96" s="51" t="s">
        <v>225</v>
      </c>
      <c r="C96" s="51" t="s">
        <v>226</v>
      </c>
      <c r="D96" s="56">
        <v>11334496.779999999</v>
      </c>
      <c r="E96" s="56">
        <v>33308931.379999999</v>
      </c>
      <c r="F96" s="56">
        <v>336.61</v>
      </c>
      <c r="G96" s="56">
        <v>17056037.23</v>
      </c>
      <c r="H96" s="56">
        <v>0</v>
      </c>
      <c r="I96" s="56">
        <f t="shared" si="36"/>
        <v>17056037.23</v>
      </c>
      <c r="J96" s="56">
        <f t="shared" si="37"/>
        <v>16252894.149999999</v>
      </c>
      <c r="K96" s="57">
        <f t="shared" si="38"/>
        <v>0.48794402812210541</v>
      </c>
      <c r="L96" s="57">
        <f t="shared" si="39"/>
        <v>-0.99998989430203689</v>
      </c>
      <c r="M96" s="57">
        <f t="shared" si="40"/>
        <v>0.228934332506947</v>
      </c>
      <c r="R96" s="53"/>
      <c r="S96" s="53"/>
      <c r="T96" s="53"/>
      <c r="U96" s="53"/>
      <c r="V96" s="53"/>
    </row>
    <row r="97" spans="1:22" s="51" customFormat="1" x14ac:dyDescent="0.2">
      <c r="B97" s="51" t="s">
        <v>227</v>
      </c>
      <c r="C97" s="51" t="s">
        <v>228</v>
      </c>
      <c r="D97" s="56">
        <v>23047</v>
      </c>
      <c r="E97" s="56">
        <v>5913510.8099999996</v>
      </c>
      <c r="F97" s="56">
        <v>6683.62</v>
      </c>
      <c r="G97" s="56">
        <v>364049.92999999988</v>
      </c>
      <c r="H97" s="56">
        <v>12687.1</v>
      </c>
      <c r="I97" s="56">
        <f t="shared" si="36"/>
        <v>376737.02999999985</v>
      </c>
      <c r="J97" s="56">
        <f t="shared" si="37"/>
        <v>5536773.7799999993</v>
      </c>
      <c r="K97" s="57">
        <f t="shared" si="38"/>
        <v>0.93629215501510177</v>
      </c>
      <c r="L97" s="57">
        <f t="shared" si="39"/>
        <v>-0.99886977123831455</v>
      </c>
      <c r="M97" s="57">
        <f t="shared" si="40"/>
        <v>-0.85225023508496822</v>
      </c>
      <c r="R97" s="53"/>
      <c r="S97" s="53"/>
      <c r="T97" s="53"/>
      <c r="U97" s="53"/>
      <c r="V97" s="53"/>
    </row>
    <row r="98" spans="1:22" s="51" customFormat="1" x14ac:dyDescent="0.2">
      <c r="B98" s="51" t="s">
        <v>233</v>
      </c>
      <c r="C98" s="51" t="s">
        <v>234</v>
      </c>
      <c r="D98" s="56">
        <v>0</v>
      </c>
      <c r="E98" s="56">
        <v>875998.32000000007</v>
      </c>
      <c r="F98" s="56">
        <v>645.54</v>
      </c>
      <c r="G98" s="56">
        <v>297697.5</v>
      </c>
      <c r="H98" s="56">
        <v>75300.72</v>
      </c>
      <c r="I98" s="56">
        <f t="shared" si="36"/>
        <v>372998.22</v>
      </c>
      <c r="J98" s="56">
        <f t="shared" si="37"/>
        <v>503000.10000000009</v>
      </c>
      <c r="K98" s="57">
        <f t="shared" si="38"/>
        <v>0.57420212860682207</v>
      </c>
      <c r="L98" s="57">
        <f t="shared" si="39"/>
        <v>-0.999263080778511</v>
      </c>
      <c r="M98" s="57">
        <f t="shared" si="40"/>
        <v>-0.18438884677313078</v>
      </c>
      <c r="R98" s="53"/>
      <c r="S98" s="53"/>
      <c r="T98" s="53"/>
      <c r="U98" s="53"/>
      <c r="V98" s="53"/>
    </row>
    <row r="99" spans="1:22" s="51" customFormat="1" x14ac:dyDescent="0.2">
      <c r="B99" s="51" t="s">
        <v>235</v>
      </c>
      <c r="C99" s="51" t="s">
        <v>236</v>
      </c>
      <c r="D99" s="56">
        <v>42282</v>
      </c>
      <c r="E99" s="56">
        <v>3369374.39</v>
      </c>
      <c r="F99" s="56">
        <v>1577.97</v>
      </c>
      <c r="G99" s="56">
        <v>2965011.34</v>
      </c>
      <c r="H99" s="56">
        <v>41991.95</v>
      </c>
      <c r="I99" s="56">
        <f t="shared" si="36"/>
        <v>3007003.29</v>
      </c>
      <c r="J99" s="56">
        <f t="shared" si="37"/>
        <v>362371.10000000009</v>
      </c>
      <c r="K99" s="57">
        <f t="shared" si="38"/>
        <v>0.107548481722745</v>
      </c>
      <c r="L99" s="57">
        <f t="shared" si="39"/>
        <v>-0.99953167270319276</v>
      </c>
      <c r="M99" s="57">
        <f t="shared" si="40"/>
        <v>1.11197284490549</v>
      </c>
      <c r="R99" s="53"/>
      <c r="S99" s="53"/>
      <c r="T99" s="53"/>
      <c r="U99" s="53"/>
      <c r="V99" s="53"/>
    </row>
    <row r="100" spans="1:22" s="51" customFormat="1" x14ac:dyDescent="0.2">
      <c r="B100" s="51" t="s">
        <v>237</v>
      </c>
      <c r="C100" s="51" t="s">
        <v>238</v>
      </c>
      <c r="D100" s="56">
        <v>85434</v>
      </c>
      <c r="E100" s="56">
        <v>37925</v>
      </c>
      <c r="F100" s="56">
        <v>198967.57</v>
      </c>
      <c r="G100" s="56">
        <v>1122077.6000000001</v>
      </c>
      <c r="H100" s="56">
        <v>54644.05</v>
      </c>
      <c r="I100" s="56">
        <f t="shared" si="36"/>
        <v>1176721.6500000001</v>
      </c>
      <c r="J100" s="56">
        <f t="shared" si="37"/>
        <v>-1138796.6500000001</v>
      </c>
      <c r="K100" s="57">
        <f t="shared" si="38"/>
        <v>-30.027597890573503</v>
      </c>
      <c r="L100" s="57">
        <f t="shared" si="39"/>
        <v>4.2463433091628211</v>
      </c>
      <c r="M100" s="57">
        <f t="shared" si="40"/>
        <v>70.008206723796988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239</v>
      </c>
      <c r="C101" s="51" t="s">
        <v>240</v>
      </c>
      <c r="D101" s="56">
        <v>0</v>
      </c>
      <c r="E101" s="56">
        <v>0</v>
      </c>
      <c r="F101" s="56">
        <v>488808.77</v>
      </c>
      <c r="G101" s="56">
        <v>1857894.91</v>
      </c>
      <c r="H101" s="56">
        <v>57114.03</v>
      </c>
      <c r="I101" s="56">
        <f t="shared" si="36"/>
        <v>1915008.94</v>
      </c>
      <c r="J101" s="56">
        <f t="shared" si="37"/>
        <v>-1915008.94</v>
      </c>
      <c r="K101" s="57" t="str">
        <f t="shared" si="38"/>
        <v>NA</v>
      </c>
      <c r="L101" s="57" t="str">
        <f t="shared" si="39"/>
        <v>NA</v>
      </c>
      <c r="M101" s="57" t="str">
        <f t="shared" si="40"/>
        <v>NA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241</v>
      </c>
      <c r="B102" s="63"/>
      <c r="C102" s="63"/>
      <c r="D102" s="64">
        <v>72727101.38000001</v>
      </c>
      <c r="E102" s="64">
        <v>254918983.41999996</v>
      </c>
      <c r="F102" s="64">
        <v>5372461.2699999996</v>
      </c>
      <c r="G102" s="64">
        <v>57246745.960000001</v>
      </c>
      <c r="H102" s="64">
        <v>2577339.59</v>
      </c>
      <c r="I102" s="64">
        <f t="shared" si="36"/>
        <v>59824085.549999997</v>
      </c>
      <c r="J102" s="64">
        <f t="shared" si="37"/>
        <v>195094897.86999995</v>
      </c>
      <c r="K102" s="65">
        <f t="shared" si="38"/>
        <v>0.76532118264635118</v>
      </c>
      <c r="L102" s="65">
        <f t="shared" si="39"/>
        <v>-0.97892482859486207</v>
      </c>
      <c r="M102" s="65">
        <f t="shared" si="40"/>
        <v>-0.46103586143039377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242</v>
      </c>
      <c r="B103" s="51" t="s">
        <v>110</v>
      </c>
      <c r="C103" s="51" t="s">
        <v>111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0</v>
      </c>
      <c r="K103" s="57" t="str">
        <f t="shared" si="38"/>
        <v>NA</v>
      </c>
      <c r="L103" s="57" t="str">
        <f t="shared" si="39"/>
        <v>NA</v>
      </c>
      <c r="M103" s="57" t="str">
        <f t="shared" si="4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112</v>
      </c>
      <c r="C104" s="51" t="s">
        <v>111</v>
      </c>
      <c r="D104" s="56">
        <v>0</v>
      </c>
      <c r="E104" s="56">
        <v>9477.5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9477.5</v>
      </c>
      <c r="K104" s="57">
        <f t="shared" si="38"/>
        <v>1</v>
      </c>
      <c r="L104" s="57">
        <f t="shared" si="39"/>
        <v>-1</v>
      </c>
      <c r="M104" s="57">
        <f t="shared" si="40"/>
        <v>-1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115</v>
      </c>
      <c r="C105" s="51" t="s">
        <v>116</v>
      </c>
      <c r="D105" s="56">
        <v>0</v>
      </c>
      <c r="E105" s="56">
        <v>1960</v>
      </c>
      <c r="F105" s="56">
        <v>22500</v>
      </c>
      <c r="G105" s="56">
        <v>73960</v>
      </c>
      <c r="H105" s="56">
        <v>0</v>
      </c>
      <c r="I105" s="56">
        <f t="shared" si="36"/>
        <v>73960</v>
      </c>
      <c r="J105" s="56">
        <f t="shared" si="37"/>
        <v>-72000</v>
      </c>
      <c r="K105" s="57">
        <f t="shared" si="38"/>
        <v>-36.734693877551024</v>
      </c>
      <c r="L105" s="57">
        <f t="shared" si="39"/>
        <v>10.479591836734693</v>
      </c>
      <c r="M105" s="57">
        <f t="shared" si="40"/>
        <v>89.563265306122432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117</v>
      </c>
      <c r="C106" s="51" t="s">
        <v>118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36"/>
        <v>0</v>
      </c>
      <c r="J106" s="56">
        <f t="shared" si="37"/>
        <v>0</v>
      </c>
      <c r="K106" s="57" t="str">
        <f t="shared" si="38"/>
        <v>NA</v>
      </c>
      <c r="L106" s="57" t="str">
        <f t="shared" si="39"/>
        <v>NA</v>
      </c>
      <c r="M106" s="57" t="str">
        <f t="shared" si="40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123</v>
      </c>
      <c r="C107" s="51" t="s">
        <v>124</v>
      </c>
      <c r="D107" s="56">
        <v>0</v>
      </c>
      <c r="E107" s="56">
        <v>2500</v>
      </c>
      <c r="F107" s="56">
        <v>3165.46</v>
      </c>
      <c r="G107" s="56">
        <v>104290.76000000001</v>
      </c>
      <c r="H107" s="56">
        <v>0</v>
      </c>
      <c r="I107" s="56">
        <f t="shared" si="36"/>
        <v>104290.76000000001</v>
      </c>
      <c r="J107" s="56">
        <f t="shared" si="37"/>
        <v>-101790.76000000001</v>
      </c>
      <c r="K107" s="57">
        <f t="shared" si="38"/>
        <v>-40.716304000000001</v>
      </c>
      <c r="L107" s="57">
        <f t="shared" si="39"/>
        <v>0.26618400000000003</v>
      </c>
      <c r="M107" s="57">
        <f t="shared" si="40"/>
        <v>99.119129599999994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125</v>
      </c>
      <c r="C108" s="51" t="s">
        <v>126</v>
      </c>
      <c r="D108" s="56">
        <v>0</v>
      </c>
      <c r="E108" s="56">
        <v>10500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10500</v>
      </c>
      <c r="K108" s="57">
        <f t="shared" si="38"/>
        <v>1</v>
      </c>
      <c r="L108" s="57">
        <f t="shared" si="39"/>
        <v>-1</v>
      </c>
      <c r="M108" s="57">
        <f t="shared" si="40"/>
        <v>-1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127</v>
      </c>
      <c r="C109" s="51" t="s">
        <v>128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36"/>
        <v>0</v>
      </c>
      <c r="J109" s="56">
        <f t="shared" si="37"/>
        <v>0</v>
      </c>
      <c r="K109" s="57" t="str">
        <f t="shared" si="38"/>
        <v>NA</v>
      </c>
      <c r="L109" s="57" t="str">
        <f t="shared" si="39"/>
        <v>NA</v>
      </c>
      <c r="M109" s="57" t="str">
        <f t="shared" si="40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243</v>
      </c>
      <c r="C110" s="51" t="s">
        <v>244</v>
      </c>
      <c r="D110" s="56">
        <v>0</v>
      </c>
      <c r="E110" s="56">
        <v>3500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3500</v>
      </c>
      <c r="K110" s="57">
        <f t="shared" si="38"/>
        <v>1</v>
      </c>
      <c r="L110" s="57">
        <f t="shared" si="39"/>
        <v>-1</v>
      </c>
      <c r="M110" s="57">
        <f t="shared" si="40"/>
        <v>-1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131</v>
      </c>
      <c r="C111" s="51" t="s">
        <v>132</v>
      </c>
      <c r="D111" s="56">
        <v>0</v>
      </c>
      <c r="E111" s="56">
        <v>32500</v>
      </c>
      <c r="F111" s="56">
        <v>7048.66</v>
      </c>
      <c r="G111" s="56">
        <v>20923.66</v>
      </c>
      <c r="H111" s="56">
        <v>0</v>
      </c>
      <c r="I111" s="56">
        <f t="shared" si="36"/>
        <v>20923.66</v>
      </c>
      <c r="J111" s="56">
        <f t="shared" si="37"/>
        <v>11576.34</v>
      </c>
      <c r="K111" s="57">
        <f t="shared" si="38"/>
        <v>0.35619507692307695</v>
      </c>
      <c r="L111" s="57">
        <f t="shared" si="39"/>
        <v>-0.7831181538461538</v>
      </c>
      <c r="M111" s="57">
        <f t="shared" si="40"/>
        <v>0.54513181538461519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133</v>
      </c>
      <c r="C112" s="51" t="s">
        <v>134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0</v>
      </c>
      <c r="K112" s="57" t="str">
        <f t="shared" si="38"/>
        <v>NA</v>
      </c>
      <c r="L112" s="57" t="str">
        <f t="shared" si="39"/>
        <v>NA</v>
      </c>
      <c r="M112" s="57" t="str">
        <f t="shared" si="40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285</v>
      </c>
      <c r="C113" s="51" t="s">
        <v>286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36"/>
        <v>0</v>
      </c>
      <c r="J113" s="56">
        <f t="shared" si="37"/>
        <v>0</v>
      </c>
      <c r="K113" s="57" t="str">
        <f t="shared" si="38"/>
        <v>NA</v>
      </c>
      <c r="L113" s="57" t="str">
        <f t="shared" si="39"/>
        <v>NA</v>
      </c>
      <c r="M113" s="57" t="str">
        <f t="shared" si="40"/>
        <v>NA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245</v>
      </c>
      <c r="C114" s="51" t="s">
        <v>246</v>
      </c>
      <c r="D114" s="56">
        <v>0</v>
      </c>
      <c r="E114" s="56">
        <v>1786925.31</v>
      </c>
      <c r="F114" s="56">
        <v>858601.31999999983</v>
      </c>
      <c r="G114" s="56">
        <v>3156196.5300000003</v>
      </c>
      <c r="H114" s="56">
        <v>0</v>
      </c>
      <c r="I114" s="56">
        <f t="shared" si="36"/>
        <v>3156196.5300000003</v>
      </c>
      <c r="J114" s="56">
        <f t="shared" si="37"/>
        <v>-1369271.2200000002</v>
      </c>
      <c r="K114" s="57">
        <f t="shared" si="38"/>
        <v>-0.76627221761160247</v>
      </c>
      <c r="L114" s="57">
        <f t="shared" si="39"/>
        <v>-0.51950911703186975</v>
      </c>
      <c r="M114" s="57">
        <f t="shared" si="40"/>
        <v>3.2390533222678459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135</v>
      </c>
      <c r="C115" s="51" t="s">
        <v>136</v>
      </c>
      <c r="D115" s="56">
        <v>0</v>
      </c>
      <c r="E115" s="56">
        <v>26000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26000</v>
      </c>
      <c r="K115" s="57">
        <f t="shared" si="38"/>
        <v>1</v>
      </c>
      <c r="L115" s="57">
        <f t="shared" si="39"/>
        <v>-1</v>
      </c>
      <c r="M115" s="57">
        <f t="shared" si="40"/>
        <v>-1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137</v>
      </c>
      <c r="C116" s="51" t="s">
        <v>138</v>
      </c>
      <c r="D116" s="56">
        <v>0</v>
      </c>
      <c r="E116" s="56">
        <v>632000</v>
      </c>
      <c r="F116" s="56">
        <v>45698.91</v>
      </c>
      <c r="G116" s="56">
        <v>76995.64</v>
      </c>
      <c r="H116" s="56">
        <v>0</v>
      </c>
      <c r="I116" s="56">
        <f t="shared" si="36"/>
        <v>76995.64</v>
      </c>
      <c r="J116" s="56">
        <f t="shared" si="37"/>
        <v>555004.36</v>
      </c>
      <c r="K116" s="57">
        <f t="shared" si="38"/>
        <v>0.87817145569620247</v>
      </c>
      <c r="L116" s="57">
        <f t="shared" si="39"/>
        <v>-0.92769159810126578</v>
      </c>
      <c r="M116" s="57">
        <f t="shared" si="40"/>
        <v>-0.70761149367088605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247</v>
      </c>
      <c r="C117" s="51" t="s">
        <v>248</v>
      </c>
      <c r="D117" s="56">
        <v>0</v>
      </c>
      <c r="E117" s="56">
        <v>16500</v>
      </c>
      <c r="F117" s="56">
        <v>7403.66</v>
      </c>
      <c r="G117" s="56">
        <v>35078.82</v>
      </c>
      <c r="H117" s="56">
        <v>0</v>
      </c>
      <c r="I117" s="56">
        <f t="shared" si="36"/>
        <v>35078.82</v>
      </c>
      <c r="J117" s="56">
        <f t="shared" si="37"/>
        <v>-18578.82</v>
      </c>
      <c r="K117" s="57">
        <f t="shared" si="38"/>
        <v>-1.1259890909090908</v>
      </c>
      <c r="L117" s="57">
        <f t="shared" si="39"/>
        <v>-0.5512933333333333</v>
      </c>
      <c r="M117" s="57">
        <f t="shared" si="40"/>
        <v>4.1023738181818183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249</v>
      </c>
      <c r="C118" s="51" t="s">
        <v>250</v>
      </c>
      <c r="D118" s="56">
        <v>0</v>
      </c>
      <c r="E118" s="56">
        <v>102500</v>
      </c>
      <c r="F118" s="56">
        <v>12630.84</v>
      </c>
      <c r="G118" s="56">
        <v>44511.24</v>
      </c>
      <c r="H118" s="56">
        <v>0</v>
      </c>
      <c r="I118" s="56">
        <f t="shared" si="36"/>
        <v>44511.24</v>
      </c>
      <c r="J118" s="56">
        <f t="shared" si="37"/>
        <v>57988.76</v>
      </c>
      <c r="K118" s="57">
        <f t="shared" si="38"/>
        <v>0.56574400000000002</v>
      </c>
      <c r="L118" s="57">
        <f t="shared" si="39"/>
        <v>-0.87677229268292689</v>
      </c>
      <c r="M118" s="57">
        <f t="shared" si="40"/>
        <v>4.2214400000000069E-2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251</v>
      </c>
      <c r="C119" s="51" t="s">
        <v>252</v>
      </c>
      <c r="D119" s="56">
        <v>0</v>
      </c>
      <c r="E119" s="56">
        <v>1384049</v>
      </c>
      <c r="F119" s="56">
        <v>208532.46</v>
      </c>
      <c r="G119" s="56">
        <v>513139.34999999992</v>
      </c>
      <c r="H119" s="56">
        <v>0</v>
      </c>
      <c r="I119" s="56">
        <f t="shared" si="36"/>
        <v>513139.34999999992</v>
      </c>
      <c r="J119" s="56">
        <f t="shared" si="37"/>
        <v>870909.65000000014</v>
      </c>
      <c r="K119" s="57">
        <f t="shared" si="38"/>
        <v>0.62924770004530195</v>
      </c>
      <c r="L119" s="57">
        <f t="shared" si="39"/>
        <v>-0.84933159158382399</v>
      </c>
      <c r="M119" s="57">
        <f t="shared" si="40"/>
        <v>-0.11019448010872468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486</v>
      </c>
      <c r="C120" s="51" t="s">
        <v>487</v>
      </c>
      <c r="D120" s="56">
        <v>0</v>
      </c>
      <c r="E120" s="56">
        <v>72282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72282</v>
      </c>
      <c r="K120" s="57">
        <f t="shared" si="38"/>
        <v>1</v>
      </c>
      <c r="L120" s="57">
        <f t="shared" si="39"/>
        <v>-1</v>
      </c>
      <c r="M120" s="57">
        <f t="shared" si="40"/>
        <v>-1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488</v>
      </c>
      <c r="C121" s="51" t="s">
        <v>489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36"/>
        <v>0</v>
      </c>
      <c r="J121" s="56">
        <f t="shared" si="37"/>
        <v>0</v>
      </c>
      <c r="K121" s="57" t="str">
        <f t="shared" si="38"/>
        <v>NA</v>
      </c>
      <c r="L121" s="57" t="str">
        <f t="shared" si="39"/>
        <v>NA</v>
      </c>
      <c r="M121" s="57" t="str">
        <f t="shared" si="40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271</v>
      </c>
      <c r="C122" s="51" t="s">
        <v>272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f t="shared" ref="I122:I210" si="51">SUM(G122:H122)</f>
        <v>0</v>
      </c>
      <c r="J122" s="56">
        <f t="shared" ref="J122:J210" si="52">E122-I122</f>
        <v>0</v>
      </c>
      <c r="K122" s="57" t="str">
        <f t="shared" ref="K122:K210" si="53">IF(E122=0,"NA",J122/E122)</f>
        <v>NA</v>
      </c>
      <c r="L122" s="57" t="str">
        <f t="shared" ref="L122:L210" si="54">IF(E122=0,"NA",(  ( F122 - (E122/$L$6)) / (E122/$L$6)))</f>
        <v>NA</v>
      </c>
      <c r="M122" s="57" t="str">
        <f t="shared" ref="M122:M210" si="55">IF(E122=0,"NA",(  ( G122 - ($M$6*(E122/12))) / ($M$6*(E122/12))))</f>
        <v>NA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139</v>
      </c>
      <c r="C123" s="51" t="s">
        <v>140</v>
      </c>
      <c r="D123" s="56">
        <v>0</v>
      </c>
      <c r="E123" s="56">
        <v>23500</v>
      </c>
      <c r="F123" s="56">
        <v>24526.16</v>
      </c>
      <c r="G123" s="56">
        <v>105951.61</v>
      </c>
      <c r="H123" s="56">
        <v>0</v>
      </c>
      <c r="I123" s="56">
        <f t="shared" si="51"/>
        <v>105951.61</v>
      </c>
      <c r="J123" s="56">
        <f t="shared" si="52"/>
        <v>-82451.61</v>
      </c>
      <c r="K123" s="57">
        <f t="shared" si="53"/>
        <v>-3.5085791489361702</v>
      </c>
      <c r="L123" s="57">
        <f t="shared" si="54"/>
        <v>4.3666382978723398E-2</v>
      </c>
      <c r="M123" s="57">
        <f t="shared" si="55"/>
        <v>9.8205899574468081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141</v>
      </c>
      <c r="C124" s="51" t="s">
        <v>142</v>
      </c>
      <c r="D124" s="56">
        <v>0</v>
      </c>
      <c r="E124" s="56">
        <v>4435961.45</v>
      </c>
      <c r="F124" s="56">
        <v>162796.06</v>
      </c>
      <c r="G124" s="56">
        <v>1319509.6200000001</v>
      </c>
      <c r="H124" s="56">
        <v>0</v>
      </c>
      <c r="I124" s="56">
        <f t="shared" si="51"/>
        <v>1319509.6200000001</v>
      </c>
      <c r="J124" s="56">
        <f t="shared" si="52"/>
        <v>3116451.83</v>
      </c>
      <c r="K124" s="57">
        <f t="shared" si="53"/>
        <v>0.70254258634280964</v>
      </c>
      <c r="L124" s="57">
        <f t="shared" si="54"/>
        <v>-0.96330083977623393</v>
      </c>
      <c r="M124" s="57">
        <f t="shared" si="55"/>
        <v>-0.28610220722274304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143</v>
      </c>
      <c r="C125" s="51" t="s">
        <v>144</v>
      </c>
      <c r="D125" s="56">
        <v>2109700</v>
      </c>
      <c r="E125" s="56">
        <v>29203324.41</v>
      </c>
      <c r="F125" s="56">
        <v>189310.51</v>
      </c>
      <c r="G125" s="56">
        <v>934663.96</v>
      </c>
      <c r="H125" s="56">
        <v>0</v>
      </c>
      <c r="I125" s="56">
        <f t="shared" si="51"/>
        <v>934663.96</v>
      </c>
      <c r="J125" s="56">
        <f t="shared" si="52"/>
        <v>28268660.449999999</v>
      </c>
      <c r="K125" s="57">
        <f t="shared" si="53"/>
        <v>0.96799460407733762</v>
      </c>
      <c r="L125" s="57">
        <f t="shared" si="54"/>
        <v>-0.99351750138641148</v>
      </c>
      <c r="M125" s="57">
        <f t="shared" si="55"/>
        <v>-0.92318704978561039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145</v>
      </c>
      <c r="C126" s="51" t="s">
        <v>146</v>
      </c>
      <c r="D126" s="56">
        <v>0</v>
      </c>
      <c r="E126" s="56">
        <v>0</v>
      </c>
      <c r="F126" s="56">
        <v>0</v>
      </c>
      <c r="G126" s="56">
        <v>6370</v>
      </c>
      <c r="H126" s="56">
        <v>0</v>
      </c>
      <c r="I126" s="56">
        <f t="shared" si="51"/>
        <v>6370</v>
      </c>
      <c r="J126" s="56">
        <f t="shared" si="52"/>
        <v>-6370</v>
      </c>
      <c r="K126" s="57" t="str">
        <f t="shared" si="53"/>
        <v>NA</v>
      </c>
      <c r="L126" s="57" t="str">
        <f t="shared" si="54"/>
        <v>NA</v>
      </c>
      <c r="M126" s="57" t="str">
        <f t="shared" si="55"/>
        <v>NA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147</v>
      </c>
      <c r="C127" s="51" t="s">
        <v>148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51"/>
        <v>0</v>
      </c>
      <c r="J127" s="56">
        <f t="shared" si="52"/>
        <v>0</v>
      </c>
      <c r="K127" s="57" t="str">
        <f t="shared" si="53"/>
        <v>NA</v>
      </c>
      <c r="L127" s="57" t="str">
        <f t="shared" si="54"/>
        <v>NA</v>
      </c>
      <c r="M127" s="57" t="str">
        <f t="shared" si="55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149</v>
      </c>
      <c r="C128" s="51" t="s">
        <v>150</v>
      </c>
      <c r="D128" s="56">
        <v>0</v>
      </c>
      <c r="E128" s="56">
        <v>4854652.38</v>
      </c>
      <c r="F128" s="56">
        <v>286507.71999999997</v>
      </c>
      <c r="G128" s="56">
        <v>1010139.13</v>
      </c>
      <c r="H128" s="56">
        <v>0</v>
      </c>
      <c r="I128" s="56">
        <f t="shared" si="51"/>
        <v>1010139.13</v>
      </c>
      <c r="J128" s="56">
        <f t="shared" si="52"/>
        <v>3844513.25</v>
      </c>
      <c r="K128" s="57">
        <f t="shared" si="53"/>
        <v>0.79192348886574659</v>
      </c>
      <c r="L128" s="57">
        <f t="shared" si="54"/>
        <v>-0.94098285570758011</v>
      </c>
      <c r="M128" s="57">
        <f t="shared" si="55"/>
        <v>-0.50061637327779174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151</v>
      </c>
      <c r="C129" s="51" t="s">
        <v>152</v>
      </c>
      <c r="D129" s="56">
        <v>0</v>
      </c>
      <c r="E129" s="56">
        <v>76283.490000000005</v>
      </c>
      <c r="F129" s="56">
        <v>21873.239999999998</v>
      </c>
      <c r="G129" s="56">
        <v>98067.65</v>
      </c>
      <c r="H129" s="56">
        <v>0</v>
      </c>
      <c r="I129" s="56">
        <f t="shared" si="51"/>
        <v>98067.65</v>
      </c>
      <c r="J129" s="56">
        <f t="shared" si="52"/>
        <v>-21784.159999999989</v>
      </c>
      <c r="K129" s="57">
        <f t="shared" si="53"/>
        <v>-0.28556847621942816</v>
      </c>
      <c r="L129" s="57">
        <f t="shared" si="54"/>
        <v>-0.71326377437634281</v>
      </c>
      <c r="M129" s="57">
        <f t="shared" si="55"/>
        <v>2.0853643429266273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153</v>
      </c>
      <c r="C130" s="51" t="s">
        <v>154</v>
      </c>
      <c r="D130" s="56">
        <v>0</v>
      </c>
      <c r="E130" s="56">
        <v>5037888.2400000012</v>
      </c>
      <c r="F130" s="56">
        <v>296551.59000000003</v>
      </c>
      <c r="G130" s="56">
        <v>1139144.3100000003</v>
      </c>
      <c r="H130" s="56">
        <v>0</v>
      </c>
      <c r="I130" s="56">
        <f t="shared" si="51"/>
        <v>1139144.3100000003</v>
      </c>
      <c r="J130" s="56">
        <f t="shared" si="52"/>
        <v>3898743.9300000006</v>
      </c>
      <c r="K130" s="57">
        <f t="shared" si="53"/>
        <v>0.77388456120257243</v>
      </c>
      <c r="L130" s="57">
        <f t="shared" si="54"/>
        <v>-0.94113573468235578</v>
      </c>
      <c r="M130" s="57">
        <f t="shared" si="55"/>
        <v>-0.45732294688617386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155</v>
      </c>
      <c r="C131" s="51" t="s">
        <v>156</v>
      </c>
      <c r="D131" s="56">
        <v>0</v>
      </c>
      <c r="E131" s="56">
        <v>0</v>
      </c>
      <c r="F131" s="56">
        <v>1705.04</v>
      </c>
      <c r="G131" s="56">
        <v>2557.56</v>
      </c>
      <c r="H131" s="56">
        <v>0</v>
      </c>
      <c r="I131" s="56">
        <f t="shared" si="51"/>
        <v>2557.56</v>
      </c>
      <c r="J131" s="56">
        <f t="shared" si="52"/>
        <v>-2557.56</v>
      </c>
      <c r="K131" s="57" t="str">
        <f t="shared" si="53"/>
        <v>NA</v>
      </c>
      <c r="L131" s="57" t="str">
        <f t="shared" si="54"/>
        <v>NA</v>
      </c>
      <c r="M131" s="57" t="str">
        <f t="shared" si="55"/>
        <v>NA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167</v>
      </c>
      <c r="C132" s="51" t="s">
        <v>168</v>
      </c>
      <c r="D132" s="56">
        <v>0</v>
      </c>
      <c r="E132" s="56">
        <v>296.68</v>
      </c>
      <c r="F132" s="56">
        <v>0</v>
      </c>
      <c r="G132" s="56">
        <v>1104.79</v>
      </c>
      <c r="H132" s="56">
        <v>0</v>
      </c>
      <c r="I132" s="56">
        <f t="shared" si="51"/>
        <v>1104.79</v>
      </c>
      <c r="J132" s="56">
        <f t="shared" si="52"/>
        <v>-808.1099999999999</v>
      </c>
      <c r="K132" s="57">
        <f t="shared" si="53"/>
        <v>-2.7238438721855194</v>
      </c>
      <c r="L132" s="57">
        <f t="shared" si="54"/>
        <v>-1</v>
      </c>
      <c r="M132" s="57">
        <f t="shared" si="55"/>
        <v>7.9372252932452474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169</v>
      </c>
      <c r="C133" s="51" t="s">
        <v>170</v>
      </c>
      <c r="D133" s="56">
        <v>55650</v>
      </c>
      <c r="E133" s="56">
        <v>1259699.3799999999</v>
      </c>
      <c r="F133" s="56">
        <v>18704.959999999995</v>
      </c>
      <c r="G133" s="56">
        <v>71075.09</v>
      </c>
      <c r="H133" s="56">
        <v>0</v>
      </c>
      <c r="I133" s="56">
        <f t="shared" si="51"/>
        <v>71075.09</v>
      </c>
      <c r="J133" s="56">
        <f t="shared" si="52"/>
        <v>1188624.2899999998</v>
      </c>
      <c r="K133" s="57">
        <f t="shared" si="53"/>
        <v>0.94357773677716661</v>
      </c>
      <c r="L133" s="57">
        <f t="shared" si="54"/>
        <v>-0.98515125092782063</v>
      </c>
      <c r="M133" s="57">
        <f t="shared" si="55"/>
        <v>-0.86458656826519997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171</v>
      </c>
      <c r="C134" s="51" t="s">
        <v>172</v>
      </c>
      <c r="D134" s="56">
        <v>26407246.300000001</v>
      </c>
      <c r="E134" s="56">
        <v>4521576.18</v>
      </c>
      <c r="F134" s="56">
        <v>3000</v>
      </c>
      <c r="G134" s="56">
        <v>3538438.6199999996</v>
      </c>
      <c r="H134" s="56">
        <v>356369.5</v>
      </c>
      <c r="I134" s="56">
        <f t="shared" si="51"/>
        <v>3894808.1199999996</v>
      </c>
      <c r="J134" s="56">
        <f t="shared" si="52"/>
        <v>626768.06000000006</v>
      </c>
      <c r="K134" s="57">
        <f t="shared" si="53"/>
        <v>0.13861716247806316</v>
      </c>
      <c r="L134" s="57">
        <f t="shared" si="54"/>
        <v>-0.99933651455143679</v>
      </c>
      <c r="M134" s="57">
        <f t="shared" si="55"/>
        <v>0.87816202800325271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181</v>
      </c>
      <c r="C135" s="51" t="s">
        <v>182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51"/>
        <v>0</v>
      </c>
      <c r="J135" s="56">
        <f t="shared" si="52"/>
        <v>0</v>
      </c>
      <c r="K135" s="57" t="str">
        <f t="shared" si="53"/>
        <v>NA</v>
      </c>
      <c r="L135" s="57" t="str">
        <f t="shared" si="54"/>
        <v>NA</v>
      </c>
      <c r="M135" s="57" t="str">
        <f t="shared" si="55"/>
        <v>NA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183</v>
      </c>
      <c r="C136" s="51" t="s">
        <v>184</v>
      </c>
      <c r="D136" s="56">
        <v>0</v>
      </c>
      <c r="E136" s="56">
        <v>0</v>
      </c>
      <c r="F136" s="56">
        <v>0</v>
      </c>
      <c r="G136" s="56">
        <v>3650</v>
      </c>
      <c r="H136" s="56">
        <v>0</v>
      </c>
      <c r="I136" s="56">
        <f t="shared" si="51"/>
        <v>3650</v>
      </c>
      <c r="J136" s="56">
        <f t="shared" si="52"/>
        <v>-3650</v>
      </c>
      <c r="K136" s="57" t="str">
        <f t="shared" si="53"/>
        <v>NA</v>
      </c>
      <c r="L136" s="57" t="str">
        <f t="shared" si="54"/>
        <v>NA</v>
      </c>
      <c r="M136" s="57" t="str">
        <f t="shared" si="55"/>
        <v>NA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187</v>
      </c>
      <c r="C137" s="51" t="s">
        <v>188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f t="shared" si="51"/>
        <v>0</v>
      </c>
      <c r="J137" s="56">
        <f t="shared" si="52"/>
        <v>0</v>
      </c>
      <c r="K137" s="57" t="str">
        <f t="shared" si="53"/>
        <v>NA</v>
      </c>
      <c r="L137" s="57" t="str">
        <f t="shared" si="54"/>
        <v>NA</v>
      </c>
      <c r="M137" s="57" t="str">
        <f t="shared" si="55"/>
        <v>NA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189</v>
      </c>
      <c r="C138" s="51" t="s">
        <v>190</v>
      </c>
      <c r="D138" s="56">
        <v>0</v>
      </c>
      <c r="E138" s="56">
        <v>100244.05</v>
      </c>
      <c r="F138" s="56">
        <v>0</v>
      </c>
      <c r="G138" s="56">
        <v>3384.1</v>
      </c>
      <c r="H138" s="56">
        <v>6609.28</v>
      </c>
      <c r="I138" s="56">
        <f t="shared" si="51"/>
        <v>9993.3799999999992</v>
      </c>
      <c r="J138" s="56">
        <f t="shared" si="52"/>
        <v>90250.67</v>
      </c>
      <c r="K138" s="57">
        <f t="shared" si="53"/>
        <v>0.90030949467823773</v>
      </c>
      <c r="L138" s="57">
        <f t="shared" si="54"/>
        <v>-1</v>
      </c>
      <c r="M138" s="57">
        <f t="shared" si="55"/>
        <v>-0.91897933094283402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191</v>
      </c>
      <c r="C139" s="51" t="s">
        <v>192</v>
      </c>
      <c r="D139" s="56">
        <v>5777</v>
      </c>
      <c r="E139" s="56">
        <v>1708953.77</v>
      </c>
      <c r="F139" s="56">
        <v>0</v>
      </c>
      <c r="G139" s="56">
        <v>969280.4</v>
      </c>
      <c r="H139" s="56">
        <v>7406.51</v>
      </c>
      <c r="I139" s="56">
        <f t="shared" si="51"/>
        <v>976686.91</v>
      </c>
      <c r="J139" s="56">
        <f t="shared" si="52"/>
        <v>732266.86</v>
      </c>
      <c r="K139" s="57">
        <f t="shared" si="53"/>
        <v>0.42848839614894907</v>
      </c>
      <c r="L139" s="57">
        <f t="shared" si="54"/>
        <v>-1</v>
      </c>
      <c r="M139" s="57">
        <f t="shared" si="55"/>
        <v>0.36122638355512671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199</v>
      </c>
      <c r="C140" s="51" t="s">
        <v>200</v>
      </c>
      <c r="D140" s="56">
        <v>0</v>
      </c>
      <c r="E140" s="56">
        <v>51047.94</v>
      </c>
      <c r="F140" s="56">
        <v>410.85</v>
      </c>
      <c r="G140" s="56">
        <v>11181.45</v>
      </c>
      <c r="H140" s="56">
        <v>0</v>
      </c>
      <c r="I140" s="56">
        <f t="shared" si="51"/>
        <v>11181.45</v>
      </c>
      <c r="J140" s="56">
        <f t="shared" si="52"/>
        <v>39866.490000000005</v>
      </c>
      <c r="K140" s="57">
        <f t="shared" si="53"/>
        <v>0.78096177828135682</v>
      </c>
      <c r="L140" s="57">
        <f t="shared" si="54"/>
        <v>-0.99195168306497772</v>
      </c>
      <c r="M140" s="57">
        <f t="shared" si="55"/>
        <v>-0.47430826787525604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205</v>
      </c>
      <c r="C141" s="51" t="s">
        <v>206</v>
      </c>
      <c r="D141" s="56">
        <v>0</v>
      </c>
      <c r="E141" s="56">
        <v>13000</v>
      </c>
      <c r="F141" s="56">
        <v>0</v>
      </c>
      <c r="G141" s="56">
        <v>0</v>
      </c>
      <c r="H141" s="56">
        <v>0</v>
      </c>
      <c r="I141" s="56">
        <f t="shared" si="51"/>
        <v>0</v>
      </c>
      <c r="J141" s="56">
        <f t="shared" si="52"/>
        <v>13000</v>
      </c>
      <c r="K141" s="57">
        <f t="shared" si="53"/>
        <v>1</v>
      </c>
      <c r="L141" s="57">
        <f t="shared" si="54"/>
        <v>-1</v>
      </c>
      <c r="M141" s="57">
        <f t="shared" si="55"/>
        <v>-1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207</v>
      </c>
      <c r="C142" s="51" t="s">
        <v>208</v>
      </c>
      <c r="D142" s="56">
        <v>102445.65000000001</v>
      </c>
      <c r="E142" s="56">
        <v>1619729.71</v>
      </c>
      <c r="F142" s="56">
        <v>19238.09</v>
      </c>
      <c r="G142" s="56">
        <v>216968.11000000002</v>
      </c>
      <c r="H142" s="56">
        <v>50533.259999999995</v>
      </c>
      <c r="I142" s="56">
        <f t="shared" si="51"/>
        <v>267501.37</v>
      </c>
      <c r="J142" s="56">
        <f t="shared" si="52"/>
        <v>1352228.3399999999</v>
      </c>
      <c r="K142" s="57">
        <f t="shared" si="53"/>
        <v>0.83484814265708562</v>
      </c>
      <c r="L142" s="57">
        <f t="shared" si="54"/>
        <v>-0.98812265411863065</v>
      </c>
      <c r="M142" s="57">
        <f t="shared" si="55"/>
        <v>-0.67851212410001416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211</v>
      </c>
      <c r="C143" s="51" t="s">
        <v>212</v>
      </c>
      <c r="D143" s="56">
        <v>9759</v>
      </c>
      <c r="E143" s="56">
        <v>16809</v>
      </c>
      <c r="F143" s="56">
        <v>0</v>
      </c>
      <c r="G143" s="56">
        <v>321.3</v>
      </c>
      <c r="H143" s="56">
        <v>0</v>
      </c>
      <c r="I143" s="56">
        <f t="shared" si="51"/>
        <v>321.3</v>
      </c>
      <c r="J143" s="56">
        <f t="shared" si="52"/>
        <v>16487.7</v>
      </c>
      <c r="K143" s="57">
        <f t="shared" si="53"/>
        <v>0.98088524004997324</v>
      </c>
      <c r="L143" s="57">
        <f t="shared" si="54"/>
        <v>-1</v>
      </c>
      <c r="M143" s="57">
        <f t="shared" si="55"/>
        <v>-0.95412457611993573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213</v>
      </c>
      <c r="C144" s="51" t="s">
        <v>214</v>
      </c>
      <c r="D144" s="56">
        <v>0</v>
      </c>
      <c r="E144" s="56">
        <v>10000</v>
      </c>
      <c r="F144" s="56">
        <v>0</v>
      </c>
      <c r="G144" s="56">
        <v>13480</v>
      </c>
      <c r="H144" s="56">
        <v>0</v>
      </c>
      <c r="I144" s="56">
        <f t="shared" si="51"/>
        <v>13480</v>
      </c>
      <c r="J144" s="56">
        <f t="shared" si="52"/>
        <v>-3480</v>
      </c>
      <c r="K144" s="57">
        <f t="shared" si="53"/>
        <v>-0.34799999999999998</v>
      </c>
      <c r="L144" s="57">
        <f t="shared" si="54"/>
        <v>-1</v>
      </c>
      <c r="M144" s="57">
        <f t="shared" si="55"/>
        <v>2.2351999999999994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215</v>
      </c>
      <c r="C145" s="51" t="s">
        <v>216</v>
      </c>
      <c r="D145" s="56">
        <v>25005.87</v>
      </c>
      <c r="E145" s="56">
        <v>660941.84000000008</v>
      </c>
      <c r="F145" s="56">
        <v>8661.06</v>
      </c>
      <c r="G145" s="56">
        <v>126011.40000000001</v>
      </c>
      <c r="H145" s="56">
        <v>82497.75</v>
      </c>
      <c r="I145" s="56">
        <f t="shared" si="51"/>
        <v>208509.15000000002</v>
      </c>
      <c r="J145" s="56">
        <f t="shared" si="52"/>
        <v>452432.69000000006</v>
      </c>
      <c r="K145" s="57">
        <f t="shared" si="53"/>
        <v>0.68452723465048004</v>
      </c>
      <c r="L145" s="57">
        <f t="shared" si="54"/>
        <v>-0.98689588179195908</v>
      </c>
      <c r="M145" s="57">
        <f t="shared" si="55"/>
        <v>-0.54242969396520568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219</v>
      </c>
      <c r="C146" s="51" t="s">
        <v>220</v>
      </c>
      <c r="D146" s="56">
        <v>15500</v>
      </c>
      <c r="E146" s="56">
        <v>184540.93</v>
      </c>
      <c r="F146" s="56">
        <v>0</v>
      </c>
      <c r="G146" s="56">
        <v>87545.459999999992</v>
      </c>
      <c r="H146" s="56">
        <v>499.99</v>
      </c>
      <c r="I146" s="56">
        <f t="shared" si="51"/>
        <v>88045.45</v>
      </c>
      <c r="J146" s="56">
        <f t="shared" si="52"/>
        <v>96495.48</v>
      </c>
      <c r="K146" s="57">
        <f t="shared" si="53"/>
        <v>0.52289473126639163</v>
      </c>
      <c r="L146" s="57">
        <f t="shared" si="54"/>
        <v>-1</v>
      </c>
      <c r="M146" s="57">
        <f t="shared" si="55"/>
        <v>0.13855015253255729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279</v>
      </c>
      <c r="C147" s="51" t="s">
        <v>280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51"/>
        <v>0</v>
      </c>
      <c r="J147" s="56">
        <f t="shared" si="52"/>
        <v>0</v>
      </c>
      <c r="K147" s="57" t="str">
        <f t="shared" si="53"/>
        <v>NA</v>
      </c>
      <c r="L147" s="57" t="str">
        <f t="shared" si="54"/>
        <v>NA</v>
      </c>
      <c r="M147" s="57" t="str">
        <f t="shared" si="55"/>
        <v>NA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225</v>
      </c>
      <c r="C148" s="51" t="s">
        <v>226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51"/>
        <v>0</v>
      </c>
      <c r="J148" s="56">
        <f t="shared" si="52"/>
        <v>0</v>
      </c>
      <c r="K148" s="57" t="str">
        <f t="shared" si="53"/>
        <v>NA</v>
      </c>
      <c r="L148" s="57" t="str">
        <f t="shared" si="54"/>
        <v>NA</v>
      </c>
      <c r="M148" s="57" t="str">
        <f t="shared" si="55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227</v>
      </c>
      <c r="C149" s="51" t="s">
        <v>228</v>
      </c>
      <c r="D149" s="56">
        <v>500</v>
      </c>
      <c r="E149" s="56">
        <v>111262</v>
      </c>
      <c r="F149" s="56">
        <v>0</v>
      </c>
      <c r="G149" s="56">
        <v>52521.8</v>
      </c>
      <c r="H149" s="56">
        <v>0</v>
      </c>
      <c r="I149" s="56">
        <f t="shared" si="51"/>
        <v>52521.8</v>
      </c>
      <c r="J149" s="56">
        <f t="shared" si="52"/>
        <v>58740.2</v>
      </c>
      <c r="K149" s="57">
        <f t="shared" si="53"/>
        <v>0.52794485089248799</v>
      </c>
      <c r="L149" s="57">
        <f t="shared" si="54"/>
        <v>-1</v>
      </c>
      <c r="M149" s="57">
        <f t="shared" si="55"/>
        <v>0.13293235785802873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229</v>
      </c>
      <c r="C150" s="51" t="s">
        <v>230</v>
      </c>
      <c r="D150" s="56">
        <v>5000</v>
      </c>
      <c r="E150" s="56">
        <v>5000</v>
      </c>
      <c r="F150" s="56">
        <v>0</v>
      </c>
      <c r="G150" s="56">
        <v>0</v>
      </c>
      <c r="H150" s="56">
        <v>0</v>
      </c>
      <c r="I150" s="56">
        <f t="shared" si="51"/>
        <v>0</v>
      </c>
      <c r="J150" s="56">
        <f t="shared" si="52"/>
        <v>5000</v>
      </c>
      <c r="K150" s="57">
        <f t="shared" si="53"/>
        <v>1</v>
      </c>
      <c r="L150" s="57">
        <f t="shared" si="54"/>
        <v>-1</v>
      </c>
      <c r="M150" s="57">
        <f t="shared" si="55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233</v>
      </c>
      <c r="C151" s="51" t="s">
        <v>234</v>
      </c>
      <c r="D151" s="56">
        <v>0</v>
      </c>
      <c r="E151" s="56">
        <v>30380</v>
      </c>
      <c r="F151" s="56">
        <v>0</v>
      </c>
      <c r="G151" s="56">
        <v>0</v>
      </c>
      <c r="H151" s="56">
        <v>0</v>
      </c>
      <c r="I151" s="56">
        <f t="shared" si="51"/>
        <v>0</v>
      </c>
      <c r="J151" s="56">
        <f t="shared" si="52"/>
        <v>30380</v>
      </c>
      <c r="K151" s="57">
        <f t="shared" si="53"/>
        <v>1</v>
      </c>
      <c r="L151" s="57">
        <f t="shared" si="54"/>
        <v>-1</v>
      </c>
      <c r="M151" s="57">
        <f t="shared" si="55"/>
        <v>-1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235</v>
      </c>
      <c r="C152" s="51" t="s">
        <v>236</v>
      </c>
      <c r="D152" s="56">
        <v>0</v>
      </c>
      <c r="E152" s="56">
        <v>100000</v>
      </c>
      <c r="F152" s="56">
        <v>0</v>
      </c>
      <c r="G152" s="56">
        <v>0</v>
      </c>
      <c r="H152" s="56">
        <v>0</v>
      </c>
      <c r="I152" s="56">
        <f t="shared" si="51"/>
        <v>0</v>
      </c>
      <c r="J152" s="56">
        <f t="shared" si="52"/>
        <v>100000</v>
      </c>
      <c r="K152" s="57">
        <f t="shared" si="53"/>
        <v>1</v>
      </c>
      <c r="L152" s="57">
        <f t="shared" si="54"/>
        <v>-1</v>
      </c>
      <c r="M152" s="57">
        <f t="shared" si="55"/>
        <v>-1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237</v>
      </c>
      <c r="C153" s="51" t="s">
        <v>238</v>
      </c>
      <c r="D153" s="56">
        <v>0</v>
      </c>
      <c r="E153" s="56">
        <v>29966</v>
      </c>
      <c r="F153" s="56">
        <v>1960</v>
      </c>
      <c r="G153" s="56">
        <v>5030</v>
      </c>
      <c r="H153" s="56">
        <v>1000</v>
      </c>
      <c r="I153" s="56">
        <f t="shared" si="51"/>
        <v>6030</v>
      </c>
      <c r="J153" s="56">
        <f t="shared" si="52"/>
        <v>23936</v>
      </c>
      <c r="K153" s="57">
        <f t="shared" si="53"/>
        <v>0.79877194153373821</v>
      </c>
      <c r="L153" s="57">
        <f t="shared" si="54"/>
        <v>-0.93459253820997135</v>
      </c>
      <c r="M153" s="57">
        <f t="shared" si="55"/>
        <v>-0.59714342921978236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239</v>
      </c>
      <c r="C154" s="51" t="s">
        <v>240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51"/>
        <v>0</v>
      </c>
      <c r="J154" s="56">
        <f t="shared" si="52"/>
        <v>0</v>
      </c>
      <c r="K154" s="57" t="str">
        <f t="shared" si="53"/>
        <v>NA</v>
      </c>
      <c r="L154" s="57" t="str">
        <f t="shared" si="54"/>
        <v>NA</v>
      </c>
      <c r="M154" s="57" t="str">
        <f t="shared" si="55"/>
        <v>NA</v>
      </c>
      <c r="R154" s="53"/>
      <c r="S154" s="53"/>
      <c r="T154" s="53"/>
      <c r="U154" s="53"/>
      <c r="V154" s="53"/>
    </row>
    <row r="155" spans="1:22" s="51" customFormat="1" x14ac:dyDescent="0.2">
      <c r="A155" s="63" t="s">
        <v>267</v>
      </c>
      <c r="B155" s="63"/>
      <c r="C155" s="63"/>
      <c r="D155" s="64">
        <v>28736583.82</v>
      </c>
      <c r="E155" s="64">
        <v>58135751.260000013</v>
      </c>
      <c r="F155" s="64">
        <v>2200826.59</v>
      </c>
      <c r="G155" s="64">
        <v>13741492.360000001</v>
      </c>
      <c r="H155" s="64">
        <v>504916.29000000004</v>
      </c>
      <c r="I155" s="64">
        <f t="shared" si="51"/>
        <v>14246408.650000002</v>
      </c>
      <c r="J155" s="64">
        <f t="shared" si="52"/>
        <v>43889342.610000014</v>
      </c>
      <c r="K155" s="65">
        <f t="shared" si="53"/>
        <v>0.75494582350392425</v>
      </c>
      <c r="L155" s="65">
        <f t="shared" si="54"/>
        <v>-0.96214331900249717</v>
      </c>
      <c r="M155" s="65">
        <f t="shared" si="55"/>
        <v>-0.43271427737287316</v>
      </c>
      <c r="R155" s="53"/>
      <c r="S155" s="53"/>
      <c r="T155" s="53"/>
      <c r="U155" s="53"/>
      <c r="V155" s="53"/>
    </row>
    <row r="156" spans="1:22" s="51" customFormat="1" x14ac:dyDescent="0.2">
      <c r="A156" s="51" t="s">
        <v>268</v>
      </c>
      <c r="B156" s="51" t="s">
        <v>108</v>
      </c>
      <c r="C156" s="51" t="s">
        <v>109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51"/>
        <v>0</v>
      </c>
      <c r="J156" s="56">
        <f t="shared" si="52"/>
        <v>0</v>
      </c>
      <c r="K156" s="57" t="str">
        <f t="shared" si="53"/>
        <v>NA</v>
      </c>
      <c r="L156" s="57" t="str">
        <f t="shared" si="54"/>
        <v>NA</v>
      </c>
      <c r="M156" s="57" t="str">
        <f t="shared" si="55"/>
        <v>NA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110</v>
      </c>
      <c r="C157" s="51" t="s">
        <v>111</v>
      </c>
      <c r="D157" s="56">
        <v>0</v>
      </c>
      <c r="E157" s="56">
        <v>11570.13</v>
      </c>
      <c r="F157" s="56">
        <v>180</v>
      </c>
      <c r="G157" s="56">
        <v>1740</v>
      </c>
      <c r="H157" s="56">
        <v>0</v>
      </c>
      <c r="I157" s="56">
        <f t="shared" si="51"/>
        <v>1740</v>
      </c>
      <c r="J157" s="56">
        <f t="shared" si="52"/>
        <v>9830.1299999999992</v>
      </c>
      <c r="K157" s="57">
        <f t="shared" si="53"/>
        <v>0.8496127528385593</v>
      </c>
      <c r="L157" s="57">
        <f t="shared" si="54"/>
        <v>-0.98444269856950617</v>
      </c>
      <c r="M157" s="57">
        <f t="shared" si="55"/>
        <v>-0.63907060681254224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112</v>
      </c>
      <c r="C158" s="51" t="s">
        <v>111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51"/>
        <v>0</v>
      </c>
      <c r="J158" s="56">
        <f t="shared" si="52"/>
        <v>0</v>
      </c>
      <c r="K158" s="57" t="str">
        <f t="shared" si="53"/>
        <v>NA</v>
      </c>
      <c r="L158" s="57" t="str">
        <f t="shared" si="54"/>
        <v>NA</v>
      </c>
      <c r="M158" s="57" t="str">
        <f t="shared" si="5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113</v>
      </c>
      <c r="C159" s="51" t="s">
        <v>114</v>
      </c>
      <c r="D159" s="56">
        <v>0</v>
      </c>
      <c r="E159" s="56">
        <v>2500</v>
      </c>
      <c r="F159" s="56">
        <v>0</v>
      </c>
      <c r="G159" s="56">
        <v>0</v>
      </c>
      <c r="H159" s="56">
        <v>0</v>
      </c>
      <c r="I159" s="56">
        <f t="shared" si="51"/>
        <v>0</v>
      </c>
      <c r="J159" s="56">
        <f t="shared" si="52"/>
        <v>2500</v>
      </c>
      <c r="K159" s="57">
        <f t="shared" si="53"/>
        <v>1</v>
      </c>
      <c r="L159" s="57">
        <f t="shared" si="54"/>
        <v>-1</v>
      </c>
      <c r="M159" s="57">
        <f t="shared" si="55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115</v>
      </c>
      <c r="C160" s="51" t="s">
        <v>116</v>
      </c>
      <c r="D160" s="56">
        <v>0</v>
      </c>
      <c r="E160" s="56">
        <v>72750</v>
      </c>
      <c r="F160" s="56">
        <v>5460</v>
      </c>
      <c r="G160" s="56">
        <v>5585</v>
      </c>
      <c r="H160" s="56">
        <v>0</v>
      </c>
      <c r="I160" s="56">
        <f t="shared" si="51"/>
        <v>5585</v>
      </c>
      <c r="J160" s="56">
        <f t="shared" si="52"/>
        <v>67165</v>
      </c>
      <c r="K160" s="57">
        <f t="shared" si="53"/>
        <v>0.92323024054982816</v>
      </c>
      <c r="L160" s="57">
        <f t="shared" si="54"/>
        <v>-0.9249484536082474</v>
      </c>
      <c r="M160" s="57">
        <f t="shared" si="55"/>
        <v>-0.81575257731958761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125</v>
      </c>
      <c r="C161" s="51" t="s">
        <v>126</v>
      </c>
      <c r="D161" s="56">
        <v>0</v>
      </c>
      <c r="E161" s="56">
        <v>54121</v>
      </c>
      <c r="F161" s="56">
        <v>6225.46</v>
      </c>
      <c r="G161" s="56">
        <v>33503.43</v>
      </c>
      <c r="H161" s="56">
        <v>0</v>
      </c>
      <c r="I161" s="56">
        <f t="shared" si="51"/>
        <v>33503.43</v>
      </c>
      <c r="J161" s="56">
        <f t="shared" si="52"/>
        <v>20617.57</v>
      </c>
      <c r="K161" s="57">
        <f t="shared" si="53"/>
        <v>0.38095323441917184</v>
      </c>
      <c r="L161" s="57">
        <f t="shared" si="54"/>
        <v>-0.88497145285563827</v>
      </c>
      <c r="M161" s="57">
        <f t="shared" si="55"/>
        <v>0.48571223739398772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251</v>
      </c>
      <c r="C162" s="51" t="s">
        <v>252</v>
      </c>
      <c r="D162" s="56">
        <v>0</v>
      </c>
      <c r="E162" s="56">
        <v>500</v>
      </c>
      <c r="F162" s="56">
        <v>0</v>
      </c>
      <c r="G162" s="56">
        <v>0</v>
      </c>
      <c r="H162" s="56">
        <v>0</v>
      </c>
      <c r="I162" s="56">
        <f t="shared" si="51"/>
        <v>0</v>
      </c>
      <c r="J162" s="56">
        <f t="shared" si="52"/>
        <v>500</v>
      </c>
      <c r="K162" s="57">
        <f t="shared" si="53"/>
        <v>1</v>
      </c>
      <c r="L162" s="57">
        <f t="shared" si="54"/>
        <v>-1</v>
      </c>
      <c r="M162" s="57">
        <f t="shared" si="55"/>
        <v>-1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139</v>
      </c>
      <c r="C163" s="51" t="s">
        <v>140</v>
      </c>
      <c r="D163" s="56">
        <v>9447</v>
      </c>
      <c r="E163" s="56">
        <v>241684.59</v>
      </c>
      <c r="F163" s="56">
        <v>35545.94</v>
      </c>
      <c r="G163" s="56">
        <v>170113.12999999998</v>
      </c>
      <c r="H163" s="56">
        <v>0</v>
      </c>
      <c r="I163" s="56">
        <f t="shared" si="51"/>
        <v>170113.12999999998</v>
      </c>
      <c r="J163" s="56">
        <f t="shared" si="52"/>
        <v>71571.460000000021</v>
      </c>
      <c r="K163" s="57">
        <f t="shared" si="53"/>
        <v>0.29613580245227888</v>
      </c>
      <c r="L163" s="57">
        <f t="shared" si="54"/>
        <v>-0.85292425967249297</v>
      </c>
      <c r="M163" s="57">
        <f t="shared" si="55"/>
        <v>0.68927407411453046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141</v>
      </c>
      <c r="C164" s="51" t="s">
        <v>142</v>
      </c>
      <c r="D164" s="56">
        <v>0</v>
      </c>
      <c r="E164" s="56">
        <v>731040.21</v>
      </c>
      <c r="F164" s="56">
        <v>29140.28</v>
      </c>
      <c r="G164" s="56">
        <v>277693.98</v>
      </c>
      <c r="H164" s="56">
        <v>0</v>
      </c>
      <c r="I164" s="56">
        <f t="shared" si="51"/>
        <v>277693.98</v>
      </c>
      <c r="J164" s="56">
        <f t="shared" si="52"/>
        <v>453346.23</v>
      </c>
      <c r="K164" s="57">
        <f t="shared" si="53"/>
        <v>0.62013856939551926</v>
      </c>
      <c r="L164" s="57">
        <f t="shared" si="54"/>
        <v>-0.96013860851785426</v>
      </c>
      <c r="M164" s="57">
        <f t="shared" si="55"/>
        <v>-8.8332566549246275E-2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143</v>
      </c>
      <c r="C165" s="51" t="s">
        <v>144</v>
      </c>
      <c r="D165" s="56">
        <v>0</v>
      </c>
      <c r="E165" s="56">
        <v>1124931.0699999998</v>
      </c>
      <c r="F165" s="56">
        <v>0</v>
      </c>
      <c r="G165" s="56">
        <v>0</v>
      </c>
      <c r="H165" s="56">
        <v>0</v>
      </c>
      <c r="I165" s="56">
        <f t="shared" si="51"/>
        <v>0</v>
      </c>
      <c r="J165" s="56">
        <f t="shared" si="52"/>
        <v>1124931.0699999998</v>
      </c>
      <c r="K165" s="57">
        <f t="shared" si="53"/>
        <v>1</v>
      </c>
      <c r="L165" s="57">
        <f t="shared" si="54"/>
        <v>-1</v>
      </c>
      <c r="M165" s="57">
        <f t="shared" si="55"/>
        <v>-1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145</v>
      </c>
      <c r="C166" s="51" t="s">
        <v>146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51"/>
        <v>0</v>
      </c>
      <c r="J166" s="56">
        <f t="shared" si="52"/>
        <v>0</v>
      </c>
      <c r="K166" s="57" t="str">
        <f t="shared" si="53"/>
        <v>NA</v>
      </c>
      <c r="L166" s="57" t="str">
        <f t="shared" si="54"/>
        <v>NA</v>
      </c>
      <c r="M166" s="57" t="str">
        <f t="shared" si="5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147</v>
      </c>
      <c r="C167" s="51" t="s">
        <v>148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f t="shared" si="51"/>
        <v>0</v>
      </c>
      <c r="J167" s="56">
        <f t="shared" si="52"/>
        <v>0</v>
      </c>
      <c r="K167" s="57" t="str">
        <f t="shared" si="53"/>
        <v>NA</v>
      </c>
      <c r="L167" s="57" t="str">
        <f t="shared" si="54"/>
        <v>NA</v>
      </c>
      <c r="M167" s="57" t="str">
        <f t="shared" si="55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149</v>
      </c>
      <c r="C168" s="51" t="s">
        <v>150</v>
      </c>
      <c r="D168" s="56">
        <v>0</v>
      </c>
      <c r="E168" s="56">
        <v>95038.19</v>
      </c>
      <c r="F168" s="56">
        <v>10699.060000000001</v>
      </c>
      <c r="G168" s="56">
        <v>60680.349999999991</v>
      </c>
      <c r="H168" s="56">
        <v>0</v>
      </c>
      <c r="I168" s="56">
        <f t="shared" si="51"/>
        <v>60680.349999999991</v>
      </c>
      <c r="J168" s="56">
        <f t="shared" si="52"/>
        <v>34357.840000000011</v>
      </c>
      <c r="K168" s="57">
        <f t="shared" si="53"/>
        <v>0.36151614419424455</v>
      </c>
      <c r="L168" s="57">
        <f t="shared" si="54"/>
        <v>-0.8874235715137252</v>
      </c>
      <c r="M168" s="57">
        <f t="shared" si="55"/>
        <v>0.53236125393381306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151</v>
      </c>
      <c r="C169" s="51" t="s">
        <v>152</v>
      </c>
      <c r="D169" s="56">
        <v>0</v>
      </c>
      <c r="E169" s="56">
        <v>8701.67</v>
      </c>
      <c r="F169" s="56">
        <v>233.82000000000005</v>
      </c>
      <c r="G169" s="56">
        <v>6372.29</v>
      </c>
      <c r="H169" s="56">
        <v>0</v>
      </c>
      <c r="I169" s="56">
        <f t="shared" si="51"/>
        <v>6372.29</v>
      </c>
      <c r="J169" s="56">
        <f t="shared" si="52"/>
        <v>2329.38</v>
      </c>
      <c r="K169" s="57">
        <f t="shared" si="53"/>
        <v>0.26769344275294282</v>
      </c>
      <c r="L169" s="57">
        <f t="shared" si="54"/>
        <v>-0.97312929587079267</v>
      </c>
      <c r="M169" s="57">
        <f t="shared" si="55"/>
        <v>0.757535737392937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153</v>
      </c>
      <c r="C170" s="51" t="s">
        <v>154</v>
      </c>
      <c r="D170" s="56">
        <v>1877</v>
      </c>
      <c r="E170" s="56">
        <v>171556.51</v>
      </c>
      <c r="F170" s="56">
        <v>10616.27</v>
      </c>
      <c r="G170" s="56">
        <v>80987.87</v>
      </c>
      <c r="H170" s="56">
        <v>0</v>
      </c>
      <c r="I170" s="56">
        <f t="shared" si="51"/>
        <v>80987.87</v>
      </c>
      <c r="J170" s="56">
        <f t="shared" si="52"/>
        <v>90568.640000000014</v>
      </c>
      <c r="K170" s="57">
        <f t="shared" si="53"/>
        <v>0.52792307327772059</v>
      </c>
      <c r="L170" s="57">
        <f t="shared" si="54"/>
        <v>-0.93811794142932847</v>
      </c>
      <c r="M170" s="57">
        <f t="shared" si="55"/>
        <v>0.13298462413347062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169</v>
      </c>
      <c r="C171" s="51" t="s">
        <v>170</v>
      </c>
      <c r="D171" s="56">
        <v>0</v>
      </c>
      <c r="E171" s="56">
        <v>57111.579999999994</v>
      </c>
      <c r="F171" s="56">
        <v>926.41</v>
      </c>
      <c r="G171" s="56">
        <v>5625.93</v>
      </c>
      <c r="H171" s="56">
        <v>0</v>
      </c>
      <c r="I171" s="56">
        <f t="shared" si="51"/>
        <v>5625.93</v>
      </c>
      <c r="J171" s="56">
        <f t="shared" si="52"/>
        <v>51485.649999999994</v>
      </c>
      <c r="K171" s="57">
        <f t="shared" si="53"/>
        <v>0.90149230681413473</v>
      </c>
      <c r="L171" s="57">
        <f t="shared" si="54"/>
        <v>-0.98377894640631547</v>
      </c>
      <c r="M171" s="57">
        <f t="shared" si="55"/>
        <v>-0.76358153635392334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171</v>
      </c>
      <c r="C172" s="51" t="s">
        <v>172</v>
      </c>
      <c r="D172" s="56">
        <v>26102645</v>
      </c>
      <c r="E172" s="56">
        <v>1371835.19</v>
      </c>
      <c r="F172" s="56">
        <v>0</v>
      </c>
      <c r="G172" s="56">
        <v>88121.26999999999</v>
      </c>
      <c r="H172" s="56">
        <v>479703.36</v>
      </c>
      <c r="I172" s="56">
        <f t="shared" si="51"/>
        <v>567824.63</v>
      </c>
      <c r="J172" s="56">
        <f t="shared" si="52"/>
        <v>804010.55999999994</v>
      </c>
      <c r="K172" s="57">
        <f t="shared" si="53"/>
        <v>0.58608393038816853</v>
      </c>
      <c r="L172" s="57">
        <f t="shared" si="54"/>
        <v>-1</v>
      </c>
      <c r="M172" s="57">
        <f t="shared" si="55"/>
        <v>-0.84583348674704861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363</v>
      </c>
      <c r="C173" s="51" t="s">
        <v>364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51"/>
        <v>0</v>
      </c>
      <c r="J173" s="56">
        <f t="shared" si="52"/>
        <v>0</v>
      </c>
      <c r="K173" s="57" t="str">
        <f t="shared" si="53"/>
        <v>NA</v>
      </c>
      <c r="L173" s="57" t="str">
        <f t="shared" si="54"/>
        <v>NA</v>
      </c>
      <c r="M173" s="57" t="str">
        <f t="shared" si="55"/>
        <v>NA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273</v>
      </c>
      <c r="C174" s="51" t="s">
        <v>274</v>
      </c>
      <c r="D174" s="56">
        <v>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51"/>
        <v>0</v>
      </c>
      <c r="J174" s="56">
        <f t="shared" si="52"/>
        <v>0</v>
      </c>
      <c r="K174" s="57" t="str">
        <f t="shared" si="53"/>
        <v>NA</v>
      </c>
      <c r="L174" s="57" t="str">
        <f t="shared" si="54"/>
        <v>NA</v>
      </c>
      <c r="M174" s="57" t="str">
        <f t="shared" si="55"/>
        <v>NA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177</v>
      </c>
      <c r="C175" s="51" t="s">
        <v>178</v>
      </c>
      <c r="D175" s="56">
        <v>0</v>
      </c>
      <c r="E175" s="56">
        <v>2000</v>
      </c>
      <c r="F175" s="56">
        <v>0</v>
      </c>
      <c r="G175" s="56">
        <v>0</v>
      </c>
      <c r="H175" s="56">
        <v>0</v>
      </c>
      <c r="I175" s="56">
        <f t="shared" si="51"/>
        <v>0</v>
      </c>
      <c r="J175" s="56">
        <f t="shared" si="52"/>
        <v>2000</v>
      </c>
      <c r="K175" s="57">
        <f t="shared" si="53"/>
        <v>1</v>
      </c>
      <c r="L175" s="57">
        <f t="shared" si="54"/>
        <v>-1</v>
      </c>
      <c r="M175" s="57">
        <f t="shared" si="55"/>
        <v>-1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181</v>
      </c>
      <c r="C176" s="51" t="s">
        <v>182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51"/>
        <v>0</v>
      </c>
      <c r="J176" s="56">
        <f t="shared" si="52"/>
        <v>0</v>
      </c>
      <c r="K176" s="57" t="str">
        <f t="shared" si="53"/>
        <v>NA</v>
      </c>
      <c r="L176" s="57" t="str">
        <f t="shared" si="54"/>
        <v>NA</v>
      </c>
      <c r="M176" s="57" t="str">
        <f t="shared" si="55"/>
        <v>NA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183</v>
      </c>
      <c r="C177" s="51" t="s">
        <v>184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f t="shared" si="51"/>
        <v>0</v>
      </c>
      <c r="J177" s="56">
        <f t="shared" si="52"/>
        <v>0</v>
      </c>
      <c r="K177" s="57" t="str">
        <f t="shared" si="53"/>
        <v>NA</v>
      </c>
      <c r="L177" s="57" t="str">
        <f t="shared" si="54"/>
        <v>NA</v>
      </c>
      <c r="M177" s="57" t="str">
        <f t="shared" si="55"/>
        <v>NA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189</v>
      </c>
      <c r="C178" s="51" t="s">
        <v>190</v>
      </c>
      <c r="D178" s="56">
        <v>0</v>
      </c>
      <c r="E178" s="56">
        <v>2120.6</v>
      </c>
      <c r="F178" s="56">
        <v>0</v>
      </c>
      <c r="G178" s="56">
        <v>0</v>
      </c>
      <c r="H178" s="56">
        <v>0</v>
      </c>
      <c r="I178" s="56">
        <f t="shared" si="51"/>
        <v>0</v>
      </c>
      <c r="J178" s="56">
        <f t="shared" si="52"/>
        <v>2120.6</v>
      </c>
      <c r="K178" s="57">
        <f t="shared" si="53"/>
        <v>1</v>
      </c>
      <c r="L178" s="57">
        <f t="shared" si="54"/>
        <v>-1</v>
      </c>
      <c r="M178" s="57">
        <f t="shared" si="55"/>
        <v>-1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191</v>
      </c>
      <c r="C179" s="51" t="s">
        <v>192</v>
      </c>
      <c r="D179" s="56">
        <v>0</v>
      </c>
      <c r="E179" s="56">
        <v>1618371.29</v>
      </c>
      <c r="F179" s="56">
        <v>1499</v>
      </c>
      <c r="G179" s="56">
        <v>12290.8</v>
      </c>
      <c r="H179" s="56">
        <v>277465</v>
      </c>
      <c r="I179" s="56">
        <f t="shared" si="51"/>
        <v>289755.8</v>
      </c>
      <c r="J179" s="56">
        <f t="shared" si="52"/>
        <v>1328615.49</v>
      </c>
      <c r="K179" s="57">
        <f t="shared" si="53"/>
        <v>0.82095839082760791</v>
      </c>
      <c r="L179" s="57">
        <f t="shared" si="54"/>
        <v>-0.99907376013819427</v>
      </c>
      <c r="M179" s="57">
        <f t="shared" si="55"/>
        <v>-0.98177308249208983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199</v>
      </c>
      <c r="C180" s="51" t="s">
        <v>200</v>
      </c>
      <c r="D180" s="56">
        <v>0</v>
      </c>
      <c r="E180" s="56">
        <v>26151.25</v>
      </c>
      <c r="F180" s="56">
        <v>2952</v>
      </c>
      <c r="G180" s="56">
        <v>2952</v>
      </c>
      <c r="H180" s="56">
        <v>0</v>
      </c>
      <c r="I180" s="56">
        <f t="shared" si="51"/>
        <v>2952</v>
      </c>
      <c r="J180" s="56">
        <f t="shared" si="52"/>
        <v>23199.25</v>
      </c>
      <c r="K180" s="57">
        <f t="shared" si="53"/>
        <v>0.88711820658668328</v>
      </c>
      <c r="L180" s="57">
        <f t="shared" si="54"/>
        <v>-0.88711820658668328</v>
      </c>
      <c r="M180" s="57">
        <f t="shared" si="55"/>
        <v>-0.72908369580803978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205</v>
      </c>
      <c r="C181" s="51" t="s">
        <v>206</v>
      </c>
      <c r="D181" s="56">
        <v>0</v>
      </c>
      <c r="E181" s="56">
        <v>7200</v>
      </c>
      <c r="F181" s="56">
        <v>0</v>
      </c>
      <c r="G181" s="56">
        <v>0</v>
      </c>
      <c r="H181" s="56">
        <v>0</v>
      </c>
      <c r="I181" s="56">
        <f t="shared" si="51"/>
        <v>0</v>
      </c>
      <c r="J181" s="56">
        <f t="shared" si="52"/>
        <v>7200</v>
      </c>
      <c r="K181" s="57">
        <f t="shared" si="53"/>
        <v>1</v>
      </c>
      <c r="L181" s="57">
        <f t="shared" si="54"/>
        <v>-1</v>
      </c>
      <c r="M181" s="57">
        <f t="shared" si="5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207</v>
      </c>
      <c r="C182" s="51" t="s">
        <v>208</v>
      </c>
      <c r="D182" s="56">
        <v>-21041.38</v>
      </c>
      <c r="E182" s="56">
        <v>771428.37999999989</v>
      </c>
      <c r="F182" s="56">
        <v>33287.14</v>
      </c>
      <c r="G182" s="56">
        <v>112507.23</v>
      </c>
      <c r="H182" s="56">
        <v>191341.05</v>
      </c>
      <c r="I182" s="56">
        <f t="shared" si="51"/>
        <v>303848.27999999997</v>
      </c>
      <c r="J182" s="56">
        <f t="shared" si="52"/>
        <v>467580.09999999992</v>
      </c>
      <c r="K182" s="57">
        <f t="shared" si="53"/>
        <v>0.60612250226002828</v>
      </c>
      <c r="L182" s="57">
        <f t="shared" si="54"/>
        <v>-0.9568499929961094</v>
      </c>
      <c r="M182" s="57">
        <f t="shared" si="55"/>
        <v>-0.64997741980921164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211</v>
      </c>
      <c r="C183" s="51" t="s">
        <v>212</v>
      </c>
      <c r="D183" s="56">
        <v>13950</v>
      </c>
      <c r="E183" s="56">
        <v>8583.18</v>
      </c>
      <c r="F183" s="56">
        <v>582.16999999999996</v>
      </c>
      <c r="G183" s="56">
        <v>2533.5700000000002</v>
      </c>
      <c r="H183" s="56">
        <v>569.87</v>
      </c>
      <c r="I183" s="56">
        <f t="shared" si="51"/>
        <v>3103.44</v>
      </c>
      <c r="J183" s="56">
        <f t="shared" si="52"/>
        <v>5479.74</v>
      </c>
      <c r="K183" s="57">
        <f t="shared" si="53"/>
        <v>0.6384277156019097</v>
      </c>
      <c r="L183" s="57">
        <f t="shared" si="54"/>
        <v>-0.93217315726805217</v>
      </c>
      <c r="M183" s="57">
        <f t="shared" si="55"/>
        <v>-0.29157165526063761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213</v>
      </c>
      <c r="C184" s="51" t="s">
        <v>214</v>
      </c>
      <c r="D184" s="56">
        <v>40000</v>
      </c>
      <c r="E184" s="56">
        <v>309600</v>
      </c>
      <c r="F184" s="56">
        <v>0</v>
      </c>
      <c r="G184" s="56">
        <v>4795</v>
      </c>
      <c r="H184" s="56">
        <v>0</v>
      </c>
      <c r="I184" s="56">
        <f t="shared" si="51"/>
        <v>4795</v>
      </c>
      <c r="J184" s="56">
        <f t="shared" si="52"/>
        <v>304805</v>
      </c>
      <c r="K184" s="57">
        <f t="shared" si="53"/>
        <v>0.98451227390180873</v>
      </c>
      <c r="L184" s="57">
        <f t="shared" si="54"/>
        <v>-1</v>
      </c>
      <c r="M184" s="57">
        <f t="shared" si="55"/>
        <v>-0.96282945736434111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215</v>
      </c>
      <c r="C185" s="51" t="s">
        <v>216</v>
      </c>
      <c r="D185" s="56">
        <v>0</v>
      </c>
      <c r="E185" s="56">
        <v>413203.93</v>
      </c>
      <c r="F185" s="56">
        <v>3528.2799999999997</v>
      </c>
      <c r="G185" s="56">
        <v>101530.58</v>
      </c>
      <c r="H185" s="56">
        <v>21441.93</v>
      </c>
      <c r="I185" s="56">
        <f t="shared" si="51"/>
        <v>122972.51000000001</v>
      </c>
      <c r="J185" s="56">
        <f t="shared" si="52"/>
        <v>290231.42</v>
      </c>
      <c r="K185" s="57">
        <f t="shared" si="53"/>
        <v>0.7023926902147325</v>
      </c>
      <c r="L185" s="57">
        <f t="shared" si="54"/>
        <v>-0.99146116543470431</v>
      </c>
      <c r="M185" s="57">
        <f t="shared" si="55"/>
        <v>-0.41028297576937373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219</v>
      </c>
      <c r="C186" s="51" t="s">
        <v>220</v>
      </c>
      <c r="D186" s="56">
        <v>8500</v>
      </c>
      <c r="E186" s="56">
        <v>30494.880000000001</v>
      </c>
      <c r="F186" s="56">
        <v>0</v>
      </c>
      <c r="G186" s="56">
        <v>9116</v>
      </c>
      <c r="H186" s="56">
        <v>436.11</v>
      </c>
      <c r="I186" s="56">
        <f t="shared" si="51"/>
        <v>9552.11</v>
      </c>
      <c r="J186" s="56">
        <f t="shared" si="52"/>
        <v>20942.77</v>
      </c>
      <c r="K186" s="57">
        <f t="shared" si="53"/>
        <v>0.68676348291909983</v>
      </c>
      <c r="L186" s="57">
        <f t="shared" si="54"/>
        <v>-1</v>
      </c>
      <c r="M186" s="57">
        <f t="shared" si="55"/>
        <v>-0.282554973162708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225</v>
      </c>
      <c r="C187" s="51" t="s">
        <v>226</v>
      </c>
      <c r="D187" s="56">
        <v>0</v>
      </c>
      <c r="E187" s="56">
        <v>0</v>
      </c>
      <c r="F187" s="56">
        <v>0</v>
      </c>
      <c r="G187" s="56">
        <v>0</v>
      </c>
      <c r="H187" s="56">
        <v>0</v>
      </c>
      <c r="I187" s="56">
        <f t="shared" si="51"/>
        <v>0</v>
      </c>
      <c r="J187" s="56">
        <f t="shared" si="52"/>
        <v>0</v>
      </c>
      <c r="K187" s="57" t="str">
        <f t="shared" si="53"/>
        <v>NA</v>
      </c>
      <c r="L187" s="57" t="str">
        <f t="shared" si="54"/>
        <v>NA</v>
      </c>
      <c r="M187" s="57" t="str">
        <f t="shared" si="55"/>
        <v>NA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227</v>
      </c>
      <c r="C188" s="51" t="s">
        <v>228</v>
      </c>
      <c r="D188" s="56">
        <v>0</v>
      </c>
      <c r="E188" s="56">
        <v>42292.04</v>
      </c>
      <c r="F188" s="56">
        <v>102</v>
      </c>
      <c r="G188" s="56">
        <v>7305.5</v>
      </c>
      <c r="H188" s="56">
        <v>1463.18</v>
      </c>
      <c r="I188" s="56">
        <f t="shared" si="51"/>
        <v>8768.68</v>
      </c>
      <c r="J188" s="56">
        <f t="shared" si="52"/>
        <v>33523.360000000001</v>
      </c>
      <c r="K188" s="57">
        <f t="shared" si="53"/>
        <v>0.79266358397466752</v>
      </c>
      <c r="L188" s="57">
        <f t="shared" si="54"/>
        <v>-0.99758819863028603</v>
      </c>
      <c r="M188" s="57">
        <f t="shared" si="55"/>
        <v>-0.58542553161304112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233</v>
      </c>
      <c r="C189" s="51" t="s">
        <v>234</v>
      </c>
      <c r="D189" s="56">
        <v>0</v>
      </c>
      <c r="E189" s="56">
        <v>848.24</v>
      </c>
      <c r="F189" s="56">
        <v>0</v>
      </c>
      <c r="G189" s="56">
        <v>0</v>
      </c>
      <c r="H189" s="56">
        <v>0</v>
      </c>
      <c r="I189" s="56">
        <f t="shared" ref="I189:I201" si="56">SUM(G189:H189)</f>
        <v>0</v>
      </c>
      <c r="J189" s="56">
        <f t="shared" ref="J189:J201" si="57">E189-I189</f>
        <v>848.24</v>
      </c>
      <c r="K189" s="57">
        <f t="shared" ref="K189:K201" si="58">IF(E189=0,"NA",J189/E189)</f>
        <v>1</v>
      </c>
      <c r="L189" s="57">
        <f t="shared" ref="L189:L201" si="59">IF(E189=0,"NA",(  ( F189 - (E189/$L$6)) / (E189/$L$6)))</f>
        <v>-1</v>
      </c>
      <c r="M189" s="57">
        <f t="shared" ref="M189:M201" si="60">IF(E189=0,"NA",(  ( G189 - ($M$6*(E189/12))) / ($M$6*(E189/12))))</f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237</v>
      </c>
      <c r="C190" s="51" t="s">
        <v>238</v>
      </c>
      <c r="D190" s="56">
        <v>0</v>
      </c>
      <c r="E190" s="56">
        <v>38678.910000000003</v>
      </c>
      <c r="F190" s="56">
        <v>6560</v>
      </c>
      <c r="G190" s="56">
        <v>8770</v>
      </c>
      <c r="H190" s="56">
        <v>1675</v>
      </c>
      <c r="I190" s="56">
        <f t="shared" si="56"/>
        <v>10445</v>
      </c>
      <c r="J190" s="56">
        <f t="shared" si="57"/>
        <v>28233.910000000003</v>
      </c>
      <c r="K190" s="57">
        <f t="shared" si="58"/>
        <v>0.72995619576663362</v>
      </c>
      <c r="L190" s="57">
        <f t="shared" si="59"/>
        <v>-0.83039852984481721</v>
      </c>
      <c r="M190" s="57">
        <f t="shared" si="60"/>
        <v>-0.45582747807526119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490</v>
      </c>
      <c r="C191" s="51" t="s">
        <v>491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f t="shared" si="56"/>
        <v>0</v>
      </c>
      <c r="J191" s="56">
        <f t="shared" si="57"/>
        <v>0</v>
      </c>
      <c r="K191" s="57" t="str">
        <f t="shared" si="58"/>
        <v>NA</v>
      </c>
      <c r="L191" s="57" t="str">
        <f t="shared" si="59"/>
        <v>NA</v>
      </c>
      <c r="M191" s="57" t="str">
        <f t="shared" si="60"/>
        <v>NA</v>
      </c>
      <c r="R191" s="53"/>
      <c r="S191" s="53"/>
      <c r="T191" s="53"/>
      <c r="U191" s="53"/>
      <c r="V191" s="53"/>
    </row>
    <row r="192" spans="1:22" s="51" customFormat="1" x14ac:dyDescent="0.2">
      <c r="A192" s="63" t="s">
        <v>281</v>
      </c>
      <c r="B192" s="63"/>
      <c r="C192" s="63"/>
      <c r="D192" s="64">
        <v>26155377.620000001</v>
      </c>
      <c r="E192" s="64">
        <v>7214312.8399999999</v>
      </c>
      <c r="F192" s="64">
        <v>147537.83000000002</v>
      </c>
      <c r="G192" s="64">
        <v>992223.92999999993</v>
      </c>
      <c r="H192" s="64">
        <v>974095.5</v>
      </c>
      <c r="I192" s="64">
        <f t="shared" si="56"/>
        <v>1966319.43</v>
      </c>
      <c r="J192" s="64">
        <f t="shared" si="57"/>
        <v>5247993.41</v>
      </c>
      <c r="K192" s="65">
        <f t="shared" si="58"/>
        <v>0.72744189590758035</v>
      </c>
      <c r="L192" s="65">
        <f t="shared" si="59"/>
        <v>-0.97954928857784329</v>
      </c>
      <c r="M192" s="65">
        <f t="shared" si="60"/>
        <v>-0.66991486440723857</v>
      </c>
      <c r="R192" s="53"/>
      <c r="S192" s="53"/>
      <c r="T192" s="53"/>
      <c r="U192" s="53"/>
      <c r="V192" s="53"/>
    </row>
    <row r="193" spans="1:22" s="51" customFormat="1" x14ac:dyDescent="0.2">
      <c r="A193" s="51" t="s">
        <v>282</v>
      </c>
      <c r="B193" s="51" t="s">
        <v>110</v>
      </c>
      <c r="C193" s="51" t="s">
        <v>111</v>
      </c>
      <c r="D193" s="56">
        <v>0</v>
      </c>
      <c r="E193" s="56">
        <v>34370</v>
      </c>
      <c r="F193" s="56">
        <v>2980</v>
      </c>
      <c r="G193" s="56">
        <v>4780</v>
      </c>
      <c r="H193" s="56">
        <v>0</v>
      </c>
      <c r="I193" s="56">
        <f t="shared" si="56"/>
        <v>4780</v>
      </c>
      <c r="J193" s="56">
        <f t="shared" si="57"/>
        <v>29590</v>
      </c>
      <c r="K193" s="57">
        <f t="shared" si="58"/>
        <v>0.86092522548734363</v>
      </c>
      <c r="L193" s="57">
        <f t="shared" si="59"/>
        <v>-0.91329647948792547</v>
      </c>
      <c r="M193" s="57">
        <f t="shared" si="60"/>
        <v>-0.66622054116962459</v>
      </c>
      <c r="R193" s="53"/>
      <c r="S193" s="53"/>
      <c r="T193" s="53"/>
      <c r="U193" s="53"/>
      <c r="V193" s="53"/>
    </row>
    <row r="194" spans="1:22" s="51" customFormat="1" x14ac:dyDescent="0.2">
      <c r="B194" s="51" t="s">
        <v>112</v>
      </c>
      <c r="C194" s="51" t="s">
        <v>111</v>
      </c>
      <c r="D194" s="56">
        <v>0</v>
      </c>
      <c r="E194" s="56">
        <v>86465</v>
      </c>
      <c r="F194" s="56">
        <v>540</v>
      </c>
      <c r="G194" s="56">
        <v>540</v>
      </c>
      <c r="H194" s="56">
        <v>0</v>
      </c>
      <c r="I194" s="56">
        <f t="shared" si="56"/>
        <v>540</v>
      </c>
      <c r="J194" s="56">
        <f t="shared" si="57"/>
        <v>85925</v>
      </c>
      <c r="K194" s="57">
        <f t="shared" si="58"/>
        <v>0.99375469843289188</v>
      </c>
      <c r="L194" s="57">
        <f t="shared" si="59"/>
        <v>-0.99375469843289188</v>
      </c>
      <c r="M194" s="57">
        <f t="shared" si="60"/>
        <v>-0.98501127623894058</v>
      </c>
      <c r="R194" s="53"/>
      <c r="S194" s="53"/>
      <c r="T194" s="53"/>
      <c r="U194" s="53"/>
      <c r="V194" s="53"/>
    </row>
    <row r="195" spans="1:22" s="51" customFormat="1" x14ac:dyDescent="0.2">
      <c r="B195" s="51" t="s">
        <v>115</v>
      </c>
      <c r="C195" s="51" t="s">
        <v>116</v>
      </c>
      <c r="D195" s="56">
        <v>61226</v>
      </c>
      <c r="E195" s="56">
        <v>9979686.6000000015</v>
      </c>
      <c r="F195" s="56">
        <v>57216.75</v>
      </c>
      <c r="G195" s="56">
        <v>1103778.71</v>
      </c>
      <c r="H195" s="56">
        <v>0</v>
      </c>
      <c r="I195" s="56">
        <f t="shared" si="56"/>
        <v>1103778.71</v>
      </c>
      <c r="J195" s="56">
        <f t="shared" si="57"/>
        <v>8875907.8900000006</v>
      </c>
      <c r="K195" s="57">
        <f t="shared" si="58"/>
        <v>0.88939745763158529</v>
      </c>
      <c r="L195" s="57">
        <f t="shared" si="59"/>
        <v>-0.9942666786750598</v>
      </c>
      <c r="M195" s="57">
        <f t="shared" si="60"/>
        <v>-0.73455389831580487</v>
      </c>
      <c r="R195" s="53"/>
      <c r="S195" s="53"/>
      <c r="T195" s="53"/>
      <c r="U195" s="53"/>
      <c r="V195" s="53"/>
    </row>
    <row r="196" spans="1:22" s="51" customFormat="1" x14ac:dyDescent="0.2">
      <c r="B196" s="51" t="s">
        <v>129</v>
      </c>
      <c r="C196" s="51" t="s">
        <v>130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si="56"/>
        <v>0</v>
      </c>
      <c r="J196" s="56">
        <f t="shared" si="57"/>
        <v>0</v>
      </c>
      <c r="K196" s="57" t="str">
        <f t="shared" si="58"/>
        <v>NA</v>
      </c>
      <c r="L196" s="57" t="str">
        <f t="shared" si="59"/>
        <v>NA</v>
      </c>
      <c r="M196" s="57" t="str">
        <f t="shared" si="60"/>
        <v>NA</v>
      </c>
      <c r="R196" s="53"/>
      <c r="S196" s="53"/>
      <c r="T196" s="53"/>
      <c r="U196" s="53"/>
      <c r="V196" s="53"/>
    </row>
    <row r="197" spans="1:22" s="51" customFormat="1" x14ac:dyDescent="0.2">
      <c r="B197" s="51" t="s">
        <v>139</v>
      </c>
      <c r="C197" s="51" t="s">
        <v>140</v>
      </c>
      <c r="D197" s="56">
        <v>0</v>
      </c>
      <c r="E197" s="56">
        <v>598675</v>
      </c>
      <c r="F197" s="56">
        <v>8859.6200000000008</v>
      </c>
      <c r="G197" s="56">
        <v>22345.690000000002</v>
      </c>
      <c r="H197" s="56">
        <v>2000</v>
      </c>
      <c r="I197" s="56">
        <f t="shared" si="56"/>
        <v>24345.690000000002</v>
      </c>
      <c r="J197" s="56">
        <f t="shared" si="57"/>
        <v>574329.31000000006</v>
      </c>
      <c r="K197" s="57">
        <f t="shared" si="58"/>
        <v>0.95933404601829053</v>
      </c>
      <c r="L197" s="57">
        <f t="shared" si="59"/>
        <v>-0.98520128617363345</v>
      </c>
      <c r="M197" s="57">
        <f t="shared" si="60"/>
        <v>-0.9104194162107988</v>
      </c>
      <c r="R197" s="53"/>
      <c r="S197" s="53"/>
      <c r="T197" s="53"/>
      <c r="U197" s="53"/>
      <c r="V197" s="53"/>
    </row>
    <row r="198" spans="1:22" s="51" customFormat="1" x14ac:dyDescent="0.2">
      <c r="B198" s="51" t="s">
        <v>141</v>
      </c>
      <c r="C198" s="51" t="s">
        <v>142</v>
      </c>
      <c r="D198" s="56">
        <v>0</v>
      </c>
      <c r="E198" s="56">
        <v>17470872.899999999</v>
      </c>
      <c r="F198" s="56">
        <v>1179818.3800000001</v>
      </c>
      <c r="G198" s="56">
        <v>5007383.1400000025</v>
      </c>
      <c r="H198" s="56">
        <v>0</v>
      </c>
      <c r="I198" s="56">
        <f t="shared" si="56"/>
        <v>5007383.1400000025</v>
      </c>
      <c r="J198" s="56">
        <f t="shared" si="57"/>
        <v>12463489.759999996</v>
      </c>
      <c r="K198" s="57">
        <f t="shared" si="58"/>
        <v>0.71338677989008759</v>
      </c>
      <c r="L198" s="57">
        <f t="shared" si="59"/>
        <v>-0.93246940855485239</v>
      </c>
      <c r="M198" s="57">
        <f t="shared" si="60"/>
        <v>-0.31212827173621038</v>
      </c>
      <c r="R198" s="53"/>
      <c r="S198" s="53"/>
      <c r="T198" s="53"/>
      <c r="U198" s="53"/>
      <c r="V198" s="53"/>
    </row>
    <row r="199" spans="1:22" s="51" customFormat="1" x14ac:dyDescent="0.2">
      <c r="B199" s="51" t="s">
        <v>143</v>
      </c>
      <c r="C199" s="51" t="s">
        <v>144</v>
      </c>
      <c r="D199" s="56">
        <v>1890000</v>
      </c>
      <c r="E199" s="56">
        <v>3092028.640000002</v>
      </c>
      <c r="F199" s="56">
        <v>207201.65000000005</v>
      </c>
      <c r="G199" s="56">
        <v>901704.0199999999</v>
      </c>
      <c r="H199" s="56">
        <v>0</v>
      </c>
      <c r="I199" s="56">
        <f t="shared" si="56"/>
        <v>901704.0199999999</v>
      </c>
      <c r="J199" s="56">
        <f t="shared" si="57"/>
        <v>2190324.620000002</v>
      </c>
      <c r="K199" s="57">
        <f t="shared" si="58"/>
        <v>0.70837785642244266</v>
      </c>
      <c r="L199" s="57">
        <f t="shared" si="59"/>
        <v>-0.93298844411738702</v>
      </c>
      <c r="M199" s="57">
        <f t="shared" si="60"/>
        <v>-0.30010685541386245</v>
      </c>
      <c r="R199" s="53"/>
      <c r="S199" s="53"/>
      <c r="T199" s="53"/>
      <c r="U199" s="53"/>
      <c r="V199" s="53"/>
    </row>
    <row r="200" spans="1:22" s="51" customFormat="1" x14ac:dyDescent="0.2">
      <c r="B200" s="51" t="s">
        <v>147</v>
      </c>
      <c r="C200" s="51" t="s">
        <v>148</v>
      </c>
      <c r="D200" s="56">
        <v>0</v>
      </c>
      <c r="E200" s="56">
        <v>0</v>
      </c>
      <c r="F200" s="56">
        <v>0</v>
      </c>
      <c r="G200" s="56">
        <v>0</v>
      </c>
      <c r="H200" s="56">
        <v>0</v>
      </c>
      <c r="I200" s="56">
        <f t="shared" si="56"/>
        <v>0</v>
      </c>
      <c r="J200" s="56">
        <f t="shared" si="57"/>
        <v>0</v>
      </c>
      <c r="K200" s="57" t="str">
        <f t="shared" si="58"/>
        <v>NA</v>
      </c>
      <c r="L200" s="57" t="str">
        <f t="shared" si="59"/>
        <v>NA</v>
      </c>
      <c r="M200" s="57" t="str">
        <f t="shared" si="60"/>
        <v>NA</v>
      </c>
      <c r="R200" s="53"/>
      <c r="S200" s="53"/>
      <c r="T200" s="53"/>
      <c r="U200" s="53"/>
      <c r="V200" s="53"/>
    </row>
    <row r="201" spans="1:22" s="51" customFormat="1" x14ac:dyDescent="0.2">
      <c r="B201" s="51" t="s">
        <v>149</v>
      </c>
      <c r="C201" s="51" t="s">
        <v>150</v>
      </c>
      <c r="D201" s="56">
        <v>0</v>
      </c>
      <c r="E201" s="56">
        <v>3386660.61</v>
      </c>
      <c r="F201" s="56">
        <v>301940.96000000002</v>
      </c>
      <c r="G201" s="56">
        <v>1363853.4600000002</v>
      </c>
      <c r="H201" s="56">
        <v>0</v>
      </c>
      <c r="I201" s="56">
        <f t="shared" si="56"/>
        <v>1363853.4600000002</v>
      </c>
      <c r="J201" s="56">
        <f t="shared" si="57"/>
        <v>2022807.1499999997</v>
      </c>
      <c r="K201" s="57">
        <f t="shared" si="58"/>
        <v>0.5972866439663701</v>
      </c>
      <c r="L201" s="57">
        <f t="shared" si="59"/>
        <v>-0.91084404527916363</v>
      </c>
      <c r="M201" s="57">
        <f t="shared" si="60"/>
        <v>-3.3487945519288194E-2</v>
      </c>
      <c r="R201" s="53"/>
      <c r="S201" s="53"/>
      <c r="T201" s="53"/>
      <c r="U201" s="53"/>
      <c r="V201" s="53"/>
    </row>
    <row r="202" spans="1:22" s="51" customFormat="1" x14ac:dyDescent="0.2">
      <c r="B202" s="51" t="s">
        <v>151</v>
      </c>
      <c r="C202" s="51" t="s">
        <v>152</v>
      </c>
      <c r="D202" s="56">
        <v>0</v>
      </c>
      <c r="E202" s="56">
        <v>104142.02</v>
      </c>
      <c r="F202" s="56">
        <v>19136.359999999997</v>
      </c>
      <c r="G202" s="56">
        <v>99369.990000000034</v>
      </c>
      <c r="H202" s="56">
        <v>0</v>
      </c>
      <c r="I202" s="56">
        <f t="shared" si="51"/>
        <v>99369.990000000034</v>
      </c>
      <c r="J202" s="56">
        <f t="shared" si="52"/>
        <v>4772.0299999999697</v>
      </c>
      <c r="K202" s="57">
        <f t="shared" si="53"/>
        <v>4.5822329929839749E-2</v>
      </c>
      <c r="L202" s="57">
        <f t="shared" si="54"/>
        <v>-0.81624746668059633</v>
      </c>
      <c r="M202" s="57">
        <f t="shared" si="55"/>
        <v>1.2900264081683848</v>
      </c>
      <c r="R202" s="53"/>
      <c r="S202" s="53"/>
      <c r="T202" s="53"/>
      <c r="U202" s="53"/>
      <c r="V202" s="53"/>
    </row>
    <row r="203" spans="1:22" s="51" customFormat="1" x14ac:dyDescent="0.2">
      <c r="B203" s="51" t="s">
        <v>153</v>
      </c>
      <c r="C203" s="51" t="s">
        <v>154</v>
      </c>
      <c r="D203" s="56">
        <v>0</v>
      </c>
      <c r="E203" s="56">
        <v>3177968.1799999997</v>
      </c>
      <c r="F203" s="56">
        <v>287240.43000000011</v>
      </c>
      <c r="G203" s="56">
        <v>1148024.3200000001</v>
      </c>
      <c r="H203" s="56">
        <v>0</v>
      </c>
      <c r="I203" s="56">
        <f t="shared" si="51"/>
        <v>1148024.3200000001</v>
      </c>
      <c r="J203" s="56">
        <f t="shared" si="52"/>
        <v>2029943.8599999996</v>
      </c>
      <c r="K203" s="57">
        <f t="shared" si="53"/>
        <v>0.63875525021776647</v>
      </c>
      <c r="L203" s="57">
        <f t="shared" si="54"/>
        <v>-0.90961507046933354</v>
      </c>
      <c r="M203" s="57">
        <f t="shared" si="55"/>
        <v>-0.13301260052263947</v>
      </c>
      <c r="R203" s="53"/>
      <c r="S203" s="53"/>
      <c r="T203" s="53"/>
      <c r="U203" s="53"/>
      <c r="V203" s="53"/>
    </row>
    <row r="204" spans="1:22" s="51" customFormat="1" x14ac:dyDescent="0.2">
      <c r="B204" s="51" t="s">
        <v>167</v>
      </c>
      <c r="C204" s="51" t="s">
        <v>168</v>
      </c>
      <c r="D204" s="56">
        <v>0</v>
      </c>
      <c r="E204" s="56">
        <v>0</v>
      </c>
      <c r="F204" s="56">
        <v>0</v>
      </c>
      <c r="G204" s="56">
        <v>2172.9899999999998</v>
      </c>
      <c r="H204" s="56">
        <v>0</v>
      </c>
      <c r="I204" s="56">
        <f t="shared" si="51"/>
        <v>2172.9899999999998</v>
      </c>
      <c r="J204" s="56">
        <f t="shared" si="52"/>
        <v>-2172.9899999999998</v>
      </c>
      <c r="K204" s="57" t="str">
        <f t="shared" si="53"/>
        <v>NA</v>
      </c>
      <c r="L204" s="57" t="str">
        <f t="shared" si="54"/>
        <v>NA</v>
      </c>
      <c r="M204" s="57" t="str">
        <f t="shared" si="55"/>
        <v>NA</v>
      </c>
      <c r="R204" s="53"/>
      <c r="S204" s="53"/>
      <c r="T204" s="53"/>
      <c r="U204" s="53"/>
      <c r="V204" s="53"/>
    </row>
    <row r="205" spans="1:22" s="51" customFormat="1" x14ac:dyDescent="0.2">
      <c r="B205" s="51" t="s">
        <v>169</v>
      </c>
      <c r="C205" s="51" t="s">
        <v>170</v>
      </c>
      <c r="D205" s="56">
        <v>51522</v>
      </c>
      <c r="E205" s="56">
        <v>840435.50000000023</v>
      </c>
      <c r="F205" s="56">
        <v>18302.930000000008</v>
      </c>
      <c r="G205" s="56">
        <v>75959.62000000001</v>
      </c>
      <c r="H205" s="56">
        <v>0</v>
      </c>
      <c r="I205" s="56">
        <f t="shared" si="51"/>
        <v>75959.62000000001</v>
      </c>
      <c r="J205" s="56">
        <f t="shared" si="52"/>
        <v>764475.88000000024</v>
      </c>
      <c r="K205" s="57">
        <f t="shared" si="53"/>
        <v>0.90961873933216775</v>
      </c>
      <c r="L205" s="57">
        <f t="shared" si="54"/>
        <v>-0.97822208842915359</v>
      </c>
      <c r="M205" s="57">
        <f t="shared" si="55"/>
        <v>-0.78308497439720248</v>
      </c>
      <c r="R205" s="53"/>
      <c r="S205" s="53"/>
      <c r="T205" s="53"/>
      <c r="U205" s="53"/>
      <c r="V205" s="53"/>
    </row>
    <row r="206" spans="1:22" s="51" customFormat="1" x14ac:dyDescent="0.2">
      <c r="B206" s="51" t="s">
        <v>171</v>
      </c>
      <c r="C206" s="51" t="s">
        <v>172</v>
      </c>
      <c r="D206" s="56">
        <v>26118743</v>
      </c>
      <c r="E206" s="56">
        <v>4281085.55</v>
      </c>
      <c r="F206" s="56">
        <v>4000</v>
      </c>
      <c r="G206" s="56">
        <v>642661.41999999993</v>
      </c>
      <c r="H206" s="56">
        <v>123674.61</v>
      </c>
      <c r="I206" s="56">
        <f t="shared" si="51"/>
        <v>766336.02999999991</v>
      </c>
      <c r="J206" s="56">
        <f t="shared" si="52"/>
        <v>3514749.52</v>
      </c>
      <c r="K206" s="57">
        <f t="shared" si="53"/>
        <v>0.82099492732631796</v>
      </c>
      <c r="L206" s="57">
        <f t="shared" si="54"/>
        <v>-0.99906565754099452</v>
      </c>
      <c r="M206" s="57">
        <f t="shared" si="55"/>
        <v>-0.63972048911753243</v>
      </c>
      <c r="R206" s="53"/>
      <c r="S206" s="53"/>
      <c r="T206" s="53"/>
      <c r="U206" s="53"/>
      <c r="V206" s="53"/>
    </row>
    <row r="207" spans="1:22" s="51" customFormat="1" x14ac:dyDescent="0.2">
      <c r="B207" s="51" t="s">
        <v>177</v>
      </c>
      <c r="C207" s="51" t="s">
        <v>178</v>
      </c>
      <c r="D207" s="56">
        <v>0</v>
      </c>
      <c r="E207" s="56">
        <v>10183</v>
      </c>
      <c r="F207" s="56">
        <v>0</v>
      </c>
      <c r="G207" s="56">
        <v>7700</v>
      </c>
      <c r="H207" s="56">
        <v>0</v>
      </c>
      <c r="I207" s="56">
        <f t="shared" si="51"/>
        <v>7700</v>
      </c>
      <c r="J207" s="56">
        <f t="shared" si="52"/>
        <v>2483</v>
      </c>
      <c r="K207" s="57">
        <f t="shared" si="53"/>
        <v>0.24383776883040362</v>
      </c>
      <c r="L207" s="57">
        <f t="shared" si="54"/>
        <v>-1</v>
      </c>
      <c r="M207" s="57">
        <f t="shared" si="55"/>
        <v>0.81478935480703119</v>
      </c>
      <c r="R207" s="53"/>
      <c r="S207" s="53"/>
      <c r="T207" s="53"/>
      <c r="U207" s="53"/>
      <c r="V207" s="53"/>
    </row>
    <row r="208" spans="1:22" s="51" customFormat="1" x14ac:dyDescent="0.2">
      <c r="B208" s="51" t="s">
        <v>492</v>
      </c>
      <c r="C208" s="51" t="s">
        <v>493</v>
      </c>
      <c r="D208" s="56">
        <v>0</v>
      </c>
      <c r="E208" s="56">
        <v>28563</v>
      </c>
      <c r="F208" s="56">
        <v>0</v>
      </c>
      <c r="G208" s="56">
        <v>0</v>
      </c>
      <c r="H208" s="56">
        <v>0</v>
      </c>
      <c r="I208" s="56">
        <f t="shared" si="51"/>
        <v>0</v>
      </c>
      <c r="J208" s="56">
        <f t="shared" si="52"/>
        <v>28563</v>
      </c>
      <c r="K208" s="57">
        <f t="shared" si="53"/>
        <v>1</v>
      </c>
      <c r="L208" s="57">
        <f t="shared" si="54"/>
        <v>-1</v>
      </c>
      <c r="M208" s="57">
        <f t="shared" si="55"/>
        <v>-1</v>
      </c>
      <c r="R208" s="53"/>
      <c r="S208" s="53"/>
      <c r="T208" s="53"/>
      <c r="U208" s="53"/>
      <c r="V208" s="53"/>
    </row>
    <row r="209" spans="2:22" s="51" customFormat="1" x14ac:dyDescent="0.2">
      <c r="B209" s="51" t="s">
        <v>494</v>
      </c>
      <c r="C209" s="51" t="s">
        <v>495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f t="shared" si="51"/>
        <v>0</v>
      </c>
      <c r="J209" s="56">
        <f t="shared" si="52"/>
        <v>0</v>
      </c>
      <c r="K209" s="57" t="str">
        <f t="shared" si="53"/>
        <v>NA</v>
      </c>
      <c r="L209" s="57" t="str">
        <f t="shared" si="54"/>
        <v>NA</v>
      </c>
      <c r="M209" s="57" t="str">
        <f t="shared" si="55"/>
        <v>NA</v>
      </c>
      <c r="R209" s="53"/>
      <c r="S209" s="53"/>
      <c r="T209" s="53"/>
      <c r="U209" s="53"/>
      <c r="V209" s="53"/>
    </row>
    <row r="210" spans="2:22" s="51" customFormat="1" x14ac:dyDescent="0.2">
      <c r="B210" s="51" t="s">
        <v>183</v>
      </c>
      <c r="C210" s="51" t="s">
        <v>184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f t="shared" si="51"/>
        <v>0</v>
      </c>
      <c r="J210" s="56">
        <f t="shared" si="52"/>
        <v>0</v>
      </c>
      <c r="K210" s="57" t="str">
        <f t="shared" si="53"/>
        <v>NA</v>
      </c>
      <c r="L210" s="57" t="str">
        <f t="shared" si="54"/>
        <v>NA</v>
      </c>
      <c r="M210" s="57" t="str">
        <f t="shared" si="55"/>
        <v>NA</v>
      </c>
      <c r="R210" s="53"/>
      <c r="S210" s="53"/>
      <c r="T210" s="53"/>
      <c r="U210" s="53"/>
      <c r="V210" s="53"/>
    </row>
    <row r="211" spans="2:22" s="51" customFormat="1" x14ac:dyDescent="0.2">
      <c r="B211" s="51" t="s">
        <v>191</v>
      </c>
      <c r="C211" s="51" t="s">
        <v>192</v>
      </c>
      <c r="D211" s="56">
        <v>15000</v>
      </c>
      <c r="E211" s="56">
        <v>2173119</v>
      </c>
      <c r="F211" s="56">
        <v>0</v>
      </c>
      <c r="G211" s="56">
        <v>42078.28</v>
      </c>
      <c r="H211" s="56">
        <v>0</v>
      </c>
      <c r="I211" s="56">
        <f t="shared" si="36"/>
        <v>42078.28</v>
      </c>
      <c r="J211" s="56">
        <f t="shared" si="37"/>
        <v>2131040.7200000002</v>
      </c>
      <c r="K211" s="57">
        <f t="shared" si="38"/>
        <v>0.98063691864090285</v>
      </c>
      <c r="L211" s="57">
        <f t="shared" si="39"/>
        <v>-1</v>
      </c>
      <c r="M211" s="57">
        <f t="shared" si="40"/>
        <v>-0.95352860473816659</v>
      </c>
      <c r="R211" s="53"/>
      <c r="S211" s="53"/>
      <c r="T211" s="53"/>
      <c r="U211" s="53"/>
      <c r="V211" s="53"/>
    </row>
    <row r="212" spans="2:22" s="51" customFormat="1" x14ac:dyDescent="0.2">
      <c r="B212" s="51" t="s">
        <v>496</v>
      </c>
      <c r="C212" s="51" t="s">
        <v>497</v>
      </c>
      <c r="D212" s="56">
        <v>0</v>
      </c>
      <c r="E212" s="56">
        <v>15000</v>
      </c>
      <c r="F212" s="56">
        <v>0</v>
      </c>
      <c r="G212" s="56">
        <v>0</v>
      </c>
      <c r="H212" s="56">
        <v>0</v>
      </c>
      <c r="I212" s="56">
        <f t="shared" si="36"/>
        <v>0</v>
      </c>
      <c r="J212" s="56">
        <f t="shared" si="37"/>
        <v>15000</v>
      </c>
      <c r="K212" s="57">
        <f t="shared" si="38"/>
        <v>1</v>
      </c>
      <c r="L212" s="57">
        <f t="shared" si="39"/>
        <v>-1</v>
      </c>
      <c r="M212" s="57">
        <f t="shared" si="40"/>
        <v>-1</v>
      </c>
      <c r="R212" s="53"/>
      <c r="S212" s="53"/>
      <c r="T212" s="53"/>
      <c r="U212" s="53"/>
      <c r="V212" s="53"/>
    </row>
    <row r="213" spans="2:22" s="51" customFormat="1" x14ac:dyDescent="0.2">
      <c r="B213" s="51" t="s">
        <v>199</v>
      </c>
      <c r="C213" s="51" t="s">
        <v>200</v>
      </c>
      <c r="D213" s="56">
        <v>36000</v>
      </c>
      <c r="E213" s="56">
        <v>1621287.57</v>
      </c>
      <c r="F213" s="56">
        <v>41022.58</v>
      </c>
      <c r="G213" s="56">
        <v>315816.9200000001</v>
      </c>
      <c r="H213" s="56">
        <v>2281</v>
      </c>
      <c r="I213" s="56">
        <f t="shared" ref="I213:I443" si="61">SUM(G213:H213)</f>
        <v>318097.9200000001</v>
      </c>
      <c r="J213" s="56">
        <f t="shared" ref="J213:J443" si="62">E213-I213</f>
        <v>1303189.6499999999</v>
      </c>
      <c r="K213" s="57">
        <f t="shared" ref="K213:K443" si="63">IF(E213=0,"NA",J213/E213)</f>
        <v>0.80379919892928053</v>
      </c>
      <c r="L213" s="57">
        <f t="shared" ref="L213:L443" si="64">IF(E213=0,"NA",(  ( F213 - (E213/$L$6)) / (E213/$L$6)))</f>
        <v>-0.97469753006247983</v>
      </c>
      <c r="M213" s="57">
        <f t="shared" ref="M213:M443" si="65">IF(E213=0,"NA",(  ( G213 - ($M$6*(E213/12))) / ($M$6*(E213/12))))</f>
        <v>-0.53249465299977583</v>
      </c>
      <c r="R213" s="53"/>
      <c r="S213" s="53"/>
      <c r="T213" s="53"/>
      <c r="U213" s="53"/>
      <c r="V213" s="53"/>
    </row>
    <row r="214" spans="2:22" s="51" customFormat="1" x14ac:dyDescent="0.2">
      <c r="B214" s="51" t="s">
        <v>203</v>
      </c>
      <c r="C214" s="51" t="s">
        <v>204</v>
      </c>
      <c r="D214" s="56">
        <v>13498</v>
      </c>
      <c r="E214" s="56">
        <v>0</v>
      </c>
      <c r="F214" s="56">
        <v>0</v>
      </c>
      <c r="G214" s="56">
        <v>0</v>
      </c>
      <c r="H214" s="56">
        <v>0</v>
      </c>
      <c r="I214" s="56">
        <f t="shared" si="61"/>
        <v>0</v>
      </c>
      <c r="J214" s="56">
        <f t="shared" si="62"/>
        <v>0</v>
      </c>
      <c r="K214" s="57" t="str">
        <f t="shared" si="63"/>
        <v>NA</v>
      </c>
      <c r="L214" s="57" t="str">
        <f t="shared" si="64"/>
        <v>NA</v>
      </c>
      <c r="M214" s="57" t="str">
        <f t="shared" si="65"/>
        <v>NA</v>
      </c>
      <c r="R214" s="53"/>
      <c r="S214" s="53"/>
      <c r="T214" s="53"/>
      <c r="U214" s="53"/>
      <c r="V214" s="53"/>
    </row>
    <row r="215" spans="2:22" s="51" customFormat="1" x14ac:dyDescent="0.2">
      <c r="B215" s="51" t="s">
        <v>205</v>
      </c>
      <c r="C215" s="51" t="s">
        <v>206</v>
      </c>
      <c r="D215" s="56">
        <v>0</v>
      </c>
      <c r="E215" s="56">
        <v>20299</v>
      </c>
      <c r="F215" s="56">
        <v>0</v>
      </c>
      <c r="G215" s="56">
        <v>0</v>
      </c>
      <c r="H215" s="56">
        <v>0</v>
      </c>
      <c r="I215" s="56">
        <f t="shared" si="61"/>
        <v>0</v>
      </c>
      <c r="J215" s="56">
        <f t="shared" si="62"/>
        <v>20299</v>
      </c>
      <c r="K215" s="57">
        <f t="shared" si="63"/>
        <v>1</v>
      </c>
      <c r="L215" s="57">
        <f t="shared" si="64"/>
        <v>-1</v>
      </c>
      <c r="M215" s="57">
        <f t="shared" si="65"/>
        <v>-1</v>
      </c>
      <c r="R215" s="53"/>
      <c r="S215" s="53"/>
      <c r="T215" s="53"/>
      <c r="U215" s="53"/>
      <c r="V215" s="53"/>
    </row>
    <row r="216" spans="2:22" s="51" customFormat="1" x14ac:dyDescent="0.2">
      <c r="B216" s="51" t="s">
        <v>207</v>
      </c>
      <c r="C216" s="51" t="s">
        <v>208</v>
      </c>
      <c r="D216" s="56">
        <v>3268.69</v>
      </c>
      <c r="E216" s="56">
        <v>1667783.4099999997</v>
      </c>
      <c r="F216" s="56">
        <v>4792.74</v>
      </c>
      <c r="G216" s="56">
        <v>115242.16999999998</v>
      </c>
      <c r="H216" s="56">
        <v>19935.969999999998</v>
      </c>
      <c r="I216" s="56">
        <f t="shared" si="61"/>
        <v>135178.13999999998</v>
      </c>
      <c r="J216" s="56">
        <f t="shared" si="62"/>
        <v>1532605.2699999998</v>
      </c>
      <c r="K216" s="57">
        <f t="shared" si="63"/>
        <v>0.91894742495369952</v>
      </c>
      <c r="L216" s="57">
        <f t="shared" si="64"/>
        <v>-0.9971262815235703</v>
      </c>
      <c r="M216" s="57">
        <f t="shared" si="65"/>
        <v>-0.83416239402453329</v>
      </c>
      <c r="R216" s="53"/>
      <c r="S216" s="53"/>
      <c r="T216" s="53"/>
      <c r="U216" s="53"/>
      <c r="V216" s="53"/>
    </row>
    <row r="217" spans="2:22" s="51" customFormat="1" x14ac:dyDescent="0.2">
      <c r="B217" s="51" t="s">
        <v>211</v>
      </c>
      <c r="C217" s="51" t="s">
        <v>212</v>
      </c>
      <c r="D217" s="56">
        <v>0</v>
      </c>
      <c r="E217" s="56">
        <v>5000</v>
      </c>
      <c r="F217" s="56">
        <v>0</v>
      </c>
      <c r="G217" s="56">
        <v>0</v>
      </c>
      <c r="H217" s="56">
        <v>0</v>
      </c>
      <c r="I217" s="56">
        <f t="shared" si="61"/>
        <v>0</v>
      </c>
      <c r="J217" s="56">
        <f t="shared" si="62"/>
        <v>5000</v>
      </c>
      <c r="K217" s="57">
        <f t="shared" si="63"/>
        <v>1</v>
      </c>
      <c r="L217" s="57">
        <f t="shared" si="64"/>
        <v>-1</v>
      </c>
      <c r="M217" s="57">
        <f t="shared" si="65"/>
        <v>-1</v>
      </c>
      <c r="R217" s="53"/>
      <c r="S217" s="53"/>
      <c r="T217" s="53"/>
      <c r="U217" s="53"/>
      <c r="V217" s="53"/>
    </row>
    <row r="218" spans="2:22" s="51" customFormat="1" x14ac:dyDescent="0.2">
      <c r="B218" s="51" t="s">
        <v>213</v>
      </c>
      <c r="C218" s="51" t="s">
        <v>214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61"/>
        <v>0</v>
      </c>
      <c r="J218" s="56">
        <f t="shared" si="62"/>
        <v>0</v>
      </c>
      <c r="K218" s="57" t="str">
        <f t="shared" si="63"/>
        <v>NA</v>
      </c>
      <c r="L218" s="57" t="str">
        <f t="shared" si="64"/>
        <v>NA</v>
      </c>
      <c r="M218" s="57" t="str">
        <f t="shared" si="65"/>
        <v>NA</v>
      </c>
      <c r="R218" s="53"/>
      <c r="S218" s="53"/>
      <c r="T218" s="53"/>
      <c r="U218" s="53"/>
      <c r="V218" s="53"/>
    </row>
    <row r="219" spans="2:22" s="51" customFormat="1" x14ac:dyDescent="0.2">
      <c r="B219" s="51" t="s">
        <v>215</v>
      </c>
      <c r="C219" s="51" t="s">
        <v>216</v>
      </c>
      <c r="D219" s="56">
        <v>0</v>
      </c>
      <c r="E219" s="56">
        <v>3288108</v>
      </c>
      <c r="F219" s="56">
        <v>33121.22</v>
      </c>
      <c r="G219" s="56">
        <v>39585.279999999999</v>
      </c>
      <c r="H219" s="56">
        <v>0</v>
      </c>
      <c r="I219" s="56">
        <f t="shared" si="61"/>
        <v>39585.279999999999</v>
      </c>
      <c r="J219" s="56">
        <f t="shared" si="62"/>
        <v>3248522.72</v>
      </c>
      <c r="K219" s="57">
        <f t="shared" si="63"/>
        <v>0.98796107670429323</v>
      </c>
      <c r="L219" s="57">
        <f t="shared" si="64"/>
        <v>-0.98992696711908479</v>
      </c>
      <c r="M219" s="57">
        <f t="shared" si="65"/>
        <v>-0.97110658409030359</v>
      </c>
      <c r="R219" s="53"/>
      <c r="S219" s="53"/>
      <c r="T219" s="53"/>
      <c r="U219" s="53"/>
      <c r="V219" s="53"/>
    </row>
    <row r="220" spans="2:22" s="51" customFormat="1" x14ac:dyDescent="0.2">
      <c r="B220" s="51" t="s">
        <v>219</v>
      </c>
      <c r="C220" s="51" t="s">
        <v>220</v>
      </c>
      <c r="D220" s="56">
        <v>0</v>
      </c>
      <c r="E220" s="56">
        <v>303128.74</v>
      </c>
      <c r="F220" s="56">
        <v>0</v>
      </c>
      <c r="G220" s="56">
        <v>0</v>
      </c>
      <c r="H220" s="56">
        <v>0</v>
      </c>
      <c r="I220" s="56">
        <f t="shared" si="61"/>
        <v>0</v>
      </c>
      <c r="J220" s="56">
        <f t="shared" si="62"/>
        <v>303128.74</v>
      </c>
      <c r="K220" s="57">
        <f t="shared" si="63"/>
        <v>1</v>
      </c>
      <c r="L220" s="57">
        <f t="shared" si="64"/>
        <v>-1</v>
      </c>
      <c r="M220" s="57">
        <f t="shared" si="65"/>
        <v>-1</v>
      </c>
      <c r="R220" s="53"/>
      <c r="S220" s="53"/>
      <c r="T220" s="53"/>
      <c r="U220" s="53"/>
      <c r="V220" s="53"/>
    </row>
    <row r="221" spans="2:22" s="51" customFormat="1" x14ac:dyDescent="0.2">
      <c r="B221" s="51" t="s">
        <v>223</v>
      </c>
      <c r="C221" s="51" t="s">
        <v>224</v>
      </c>
      <c r="D221" s="56">
        <v>1000</v>
      </c>
      <c r="E221" s="56">
        <v>1000</v>
      </c>
      <c r="F221" s="56">
        <v>0</v>
      </c>
      <c r="G221" s="56">
        <v>0</v>
      </c>
      <c r="H221" s="56">
        <v>0</v>
      </c>
      <c r="I221" s="56">
        <f t="shared" si="61"/>
        <v>0</v>
      </c>
      <c r="J221" s="56">
        <f t="shared" si="62"/>
        <v>1000</v>
      </c>
      <c r="K221" s="57">
        <f t="shared" si="63"/>
        <v>1</v>
      </c>
      <c r="L221" s="57">
        <f t="shared" si="64"/>
        <v>-1</v>
      </c>
      <c r="M221" s="57">
        <f t="shared" si="65"/>
        <v>-1</v>
      </c>
      <c r="R221" s="53"/>
      <c r="S221" s="53"/>
      <c r="T221" s="53"/>
      <c r="U221" s="53"/>
      <c r="V221" s="53"/>
    </row>
    <row r="222" spans="2:22" s="51" customFormat="1" x14ac:dyDescent="0.2">
      <c r="B222" s="51" t="s">
        <v>227</v>
      </c>
      <c r="C222" s="51" t="s">
        <v>228</v>
      </c>
      <c r="D222" s="56">
        <v>121000</v>
      </c>
      <c r="E222" s="56">
        <v>6834842.1200000001</v>
      </c>
      <c r="F222" s="56">
        <v>0</v>
      </c>
      <c r="G222" s="56">
        <v>76930.090000000011</v>
      </c>
      <c r="H222" s="56">
        <v>15750</v>
      </c>
      <c r="I222" s="56">
        <f t="shared" si="61"/>
        <v>92680.090000000011</v>
      </c>
      <c r="J222" s="56">
        <f t="shared" si="62"/>
        <v>6742162.0300000003</v>
      </c>
      <c r="K222" s="57">
        <f t="shared" si="63"/>
        <v>0.98644005400961632</v>
      </c>
      <c r="L222" s="57">
        <f t="shared" si="64"/>
        <v>-1</v>
      </c>
      <c r="M222" s="57">
        <f t="shared" si="65"/>
        <v>-0.97298661581959123</v>
      </c>
      <c r="R222" s="53"/>
      <c r="S222" s="53"/>
      <c r="T222" s="53"/>
      <c r="U222" s="53"/>
      <c r="V222" s="53"/>
    </row>
    <row r="223" spans="2:22" s="51" customFormat="1" x14ac:dyDescent="0.2">
      <c r="B223" s="51" t="s">
        <v>237</v>
      </c>
      <c r="C223" s="51" t="s">
        <v>238</v>
      </c>
      <c r="D223" s="56">
        <v>376398</v>
      </c>
      <c r="E223" s="56">
        <v>1586031.3399999999</v>
      </c>
      <c r="F223" s="56">
        <v>32313</v>
      </c>
      <c r="G223" s="56">
        <v>220149.15999999997</v>
      </c>
      <c r="H223" s="56">
        <v>1074</v>
      </c>
      <c r="I223" s="56">
        <f t="shared" si="61"/>
        <v>221223.15999999997</v>
      </c>
      <c r="J223" s="56">
        <f t="shared" si="62"/>
        <v>1364808.18</v>
      </c>
      <c r="K223" s="57">
        <f t="shared" si="63"/>
        <v>0.86051778775065069</v>
      </c>
      <c r="L223" s="57">
        <f t="shared" si="64"/>
        <v>-0.97962650599325485</v>
      </c>
      <c r="M223" s="57">
        <f t="shared" si="65"/>
        <v>-0.66686787916813806</v>
      </c>
      <c r="R223" s="53"/>
      <c r="S223" s="53"/>
      <c r="T223" s="53"/>
      <c r="U223" s="53"/>
      <c r="V223" s="53"/>
    </row>
    <row r="224" spans="2:22" s="51" customFormat="1" x14ac:dyDescent="0.2">
      <c r="B224" s="51" t="s">
        <v>239</v>
      </c>
      <c r="C224" s="51" t="s">
        <v>240</v>
      </c>
      <c r="D224" s="56">
        <v>0</v>
      </c>
      <c r="E224" s="56">
        <v>660</v>
      </c>
      <c r="F224" s="56">
        <v>0</v>
      </c>
      <c r="G224" s="56">
        <v>0</v>
      </c>
      <c r="H224" s="56">
        <v>0</v>
      </c>
      <c r="I224" s="56">
        <f t="shared" si="61"/>
        <v>0</v>
      </c>
      <c r="J224" s="56">
        <f t="shared" si="62"/>
        <v>660</v>
      </c>
      <c r="K224" s="57">
        <f t="shared" si="63"/>
        <v>1</v>
      </c>
      <c r="L224" s="57">
        <f t="shared" si="64"/>
        <v>-1</v>
      </c>
      <c r="M224" s="57">
        <f t="shared" si="65"/>
        <v>-1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283</v>
      </c>
      <c r="B225" s="63"/>
      <c r="C225" s="63"/>
      <c r="D225" s="64">
        <v>28687655.690000001</v>
      </c>
      <c r="E225" s="64">
        <v>60607395.179999992</v>
      </c>
      <c r="F225" s="64">
        <v>2198486.6200000006</v>
      </c>
      <c r="G225" s="64">
        <v>11190075.260000002</v>
      </c>
      <c r="H225" s="64">
        <v>164715.57999999999</v>
      </c>
      <c r="I225" s="64">
        <f t="shared" si="61"/>
        <v>11354790.840000002</v>
      </c>
      <c r="J225" s="64">
        <f t="shared" si="62"/>
        <v>49252604.339999989</v>
      </c>
      <c r="K225" s="65">
        <f t="shared" si="63"/>
        <v>0.81265007667336608</v>
      </c>
      <c r="L225" s="65">
        <f t="shared" si="64"/>
        <v>-0.96372576954560352</v>
      </c>
      <c r="M225" s="65">
        <f t="shared" si="65"/>
        <v>-0.55688277735350766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284</v>
      </c>
      <c r="B226" s="51" t="s">
        <v>125</v>
      </c>
      <c r="C226" s="51" t="s">
        <v>126</v>
      </c>
      <c r="D226" s="56">
        <v>0</v>
      </c>
      <c r="E226" s="56">
        <v>500</v>
      </c>
      <c r="F226" s="56">
        <v>0</v>
      </c>
      <c r="G226" s="56">
        <v>0</v>
      </c>
      <c r="H226" s="56">
        <v>0</v>
      </c>
      <c r="I226" s="56">
        <f t="shared" si="61"/>
        <v>0</v>
      </c>
      <c r="J226" s="56">
        <f t="shared" si="62"/>
        <v>500</v>
      </c>
      <c r="K226" s="57">
        <f t="shared" si="63"/>
        <v>1</v>
      </c>
      <c r="L226" s="57">
        <f t="shared" si="64"/>
        <v>-1</v>
      </c>
      <c r="M226" s="57">
        <f t="shared" si="65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285</v>
      </c>
      <c r="C227" s="51" t="s">
        <v>286</v>
      </c>
      <c r="D227" s="56">
        <v>0</v>
      </c>
      <c r="E227" s="56">
        <v>29500</v>
      </c>
      <c r="F227" s="56">
        <v>0</v>
      </c>
      <c r="G227" s="56">
        <v>0</v>
      </c>
      <c r="H227" s="56">
        <v>0</v>
      </c>
      <c r="I227" s="56">
        <f t="shared" si="61"/>
        <v>0</v>
      </c>
      <c r="J227" s="56">
        <f t="shared" si="62"/>
        <v>29500</v>
      </c>
      <c r="K227" s="57">
        <f t="shared" si="63"/>
        <v>1</v>
      </c>
      <c r="L227" s="57">
        <f t="shared" si="64"/>
        <v>-1</v>
      </c>
      <c r="M227" s="57">
        <f t="shared" si="65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143</v>
      </c>
      <c r="C228" s="51" t="s">
        <v>144</v>
      </c>
      <c r="D228" s="56">
        <v>2800000</v>
      </c>
      <c r="E228" s="56">
        <v>3057800</v>
      </c>
      <c r="F228" s="56">
        <v>0</v>
      </c>
      <c r="G228" s="56">
        <v>0</v>
      </c>
      <c r="H228" s="56">
        <v>0</v>
      </c>
      <c r="I228" s="56">
        <f t="shared" si="61"/>
        <v>0</v>
      </c>
      <c r="J228" s="56">
        <f t="shared" si="62"/>
        <v>3057800</v>
      </c>
      <c r="K228" s="57">
        <f t="shared" si="63"/>
        <v>1</v>
      </c>
      <c r="L228" s="57">
        <f t="shared" si="64"/>
        <v>-1</v>
      </c>
      <c r="M228" s="57">
        <f t="shared" si="65"/>
        <v>-1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149</v>
      </c>
      <c r="C229" s="51" t="s">
        <v>150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61"/>
        <v>0</v>
      </c>
      <c r="J229" s="56">
        <f t="shared" si="62"/>
        <v>0</v>
      </c>
      <c r="K229" s="57" t="str">
        <f t="shared" si="63"/>
        <v>NA</v>
      </c>
      <c r="L229" s="57" t="str">
        <f t="shared" si="64"/>
        <v>NA</v>
      </c>
      <c r="M229" s="57" t="str">
        <f t="shared" si="65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151</v>
      </c>
      <c r="C230" s="51" t="s">
        <v>152</v>
      </c>
      <c r="D230" s="56">
        <v>0</v>
      </c>
      <c r="E230" s="56">
        <v>21.75</v>
      </c>
      <c r="F230" s="56">
        <v>0</v>
      </c>
      <c r="G230" s="56">
        <v>0</v>
      </c>
      <c r="H230" s="56">
        <v>0</v>
      </c>
      <c r="I230" s="56">
        <f t="shared" si="61"/>
        <v>0</v>
      </c>
      <c r="J230" s="56">
        <f t="shared" si="62"/>
        <v>21.75</v>
      </c>
      <c r="K230" s="57">
        <f t="shared" si="63"/>
        <v>1</v>
      </c>
      <c r="L230" s="57">
        <f t="shared" si="64"/>
        <v>-1</v>
      </c>
      <c r="M230" s="57">
        <f t="shared" si="65"/>
        <v>-1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153</v>
      </c>
      <c r="C231" s="51" t="s">
        <v>154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61"/>
        <v>0</v>
      </c>
      <c r="J231" s="56">
        <f t="shared" si="62"/>
        <v>0</v>
      </c>
      <c r="K231" s="57" t="str">
        <f t="shared" si="63"/>
        <v>NA</v>
      </c>
      <c r="L231" s="57" t="str">
        <f t="shared" si="64"/>
        <v>NA</v>
      </c>
      <c r="M231" s="57" t="str">
        <f t="shared" si="65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169</v>
      </c>
      <c r="C232" s="51" t="s">
        <v>170</v>
      </c>
      <c r="D232" s="56">
        <v>74200</v>
      </c>
      <c r="E232" s="56">
        <v>81346.25</v>
      </c>
      <c r="F232" s="56">
        <v>0</v>
      </c>
      <c r="G232" s="56">
        <v>0</v>
      </c>
      <c r="H232" s="56">
        <v>0</v>
      </c>
      <c r="I232" s="56">
        <f t="shared" si="61"/>
        <v>0</v>
      </c>
      <c r="J232" s="56">
        <f t="shared" si="62"/>
        <v>81346.25</v>
      </c>
      <c r="K232" s="57">
        <f t="shared" si="63"/>
        <v>1</v>
      </c>
      <c r="L232" s="57">
        <f t="shared" si="64"/>
        <v>-1</v>
      </c>
      <c r="M232" s="57">
        <f t="shared" si="65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171</v>
      </c>
      <c r="C233" s="51" t="s">
        <v>172</v>
      </c>
      <c r="D233" s="56">
        <v>0</v>
      </c>
      <c r="E233" s="56">
        <v>-115881.2</v>
      </c>
      <c r="F233" s="56">
        <v>0</v>
      </c>
      <c r="G233" s="56">
        <v>0</v>
      </c>
      <c r="H233" s="56">
        <v>0</v>
      </c>
      <c r="I233" s="56">
        <f t="shared" si="61"/>
        <v>0</v>
      </c>
      <c r="J233" s="56">
        <f t="shared" si="62"/>
        <v>-115881.2</v>
      </c>
      <c r="K233" s="57">
        <f t="shared" si="63"/>
        <v>1</v>
      </c>
      <c r="L233" s="57">
        <f t="shared" si="64"/>
        <v>-1</v>
      </c>
      <c r="M233" s="57">
        <f t="shared" si="65"/>
        <v>-1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207</v>
      </c>
      <c r="C234" s="51" t="s">
        <v>208</v>
      </c>
      <c r="D234" s="56">
        <v>0</v>
      </c>
      <c r="E234" s="56">
        <v>250</v>
      </c>
      <c r="F234" s="56">
        <v>0</v>
      </c>
      <c r="G234" s="56">
        <v>0</v>
      </c>
      <c r="H234" s="56">
        <v>147.66</v>
      </c>
      <c r="I234" s="56">
        <f t="shared" si="61"/>
        <v>147.66</v>
      </c>
      <c r="J234" s="56">
        <f t="shared" si="62"/>
        <v>102.34</v>
      </c>
      <c r="K234" s="57">
        <f t="shared" si="63"/>
        <v>0.40936</v>
      </c>
      <c r="L234" s="57">
        <f t="shared" si="64"/>
        <v>-1</v>
      </c>
      <c r="M234" s="57">
        <f t="shared" si="65"/>
        <v>-1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215</v>
      </c>
      <c r="C235" s="51" t="s">
        <v>216</v>
      </c>
      <c r="D235" s="56">
        <v>0</v>
      </c>
      <c r="E235" s="56">
        <v>3000</v>
      </c>
      <c r="F235" s="56">
        <v>0</v>
      </c>
      <c r="G235" s="56">
        <v>0</v>
      </c>
      <c r="H235" s="56">
        <v>0</v>
      </c>
      <c r="I235" s="56">
        <f t="shared" si="61"/>
        <v>0</v>
      </c>
      <c r="J235" s="56">
        <f t="shared" si="62"/>
        <v>3000</v>
      </c>
      <c r="K235" s="57">
        <f t="shared" si="63"/>
        <v>1</v>
      </c>
      <c r="L235" s="57">
        <f t="shared" si="64"/>
        <v>-1</v>
      </c>
      <c r="M235" s="57">
        <f t="shared" si="65"/>
        <v>-1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227</v>
      </c>
      <c r="C236" s="51" t="s">
        <v>228</v>
      </c>
      <c r="D236" s="56">
        <v>0</v>
      </c>
      <c r="E236" s="56">
        <v>104184</v>
      </c>
      <c r="F236" s="56">
        <v>0</v>
      </c>
      <c r="G236" s="56">
        <v>25698.5</v>
      </c>
      <c r="H236" s="56">
        <v>0</v>
      </c>
      <c r="I236" s="56">
        <f t="shared" si="61"/>
        <v>25698.5</v>
      </c>
      <c r="J236" s="56">
        <f t="shared" si="62"/>
        <v>78485.5</v>
      </c>
      <c r="K236" s="57">
        <f t="shared" si="63"/>
        <v>0.75333544498195504</v>
      </c>
      <c r="L236" s="57">
        <f t="shared" si="64"/>
        <v>-1</v>
      </c>
      <c r="M236" s="57">
        <f t="shared" si="65"/>
        <v>-0.408005067956692</v>
      </c>
      <c r="R236" s="53"/>
      <c r="S236" s="53"/>
      <c r="T236" s="53"/>
      <c r="U236" s="53"/>
      <c r="V236" s="53"/>
    </row>
    <row r="237" spans="1:22" s="51" customFormat="1" x14ac:dyDescent="0.2">
      <c r="A237" s="63" t="s">
        <v>287</v>
      </c>
      <c r="B237" s="63"/>
      <c r="C237" s="63"/>
      <c r="D237" s="64">
        <v>2874200</v>
      </c>
      <c r="E237" s="64">
        <v>3160720.8</v>
      </c>
      <c r="F237" s="64">
        <v>0</v>
      </c>
      <c r="G237" s="64">
        <v>25698.5</v>
      </c>
      <c r="H237" s="64">
        <v>147.66</v>
      </c>
      <c r="I237" s="64">
        <f t="shared" si="61"/>
        <v>25846.16</v>
      </c>
      <c r="J237" s="64">
        <f t="shared" si="62"/>
        <v>3134874.6399999997</v>
      </c>
      <c r="K237" s="65">
        <f t="shared" si="63"/>
        <v>0.99182270069536038</v>
      </c>
      <c r="L237" s="65">
        <f t="shared" si="64"/>
        <v>-1</v>
      </c>
      <c r="M237" s="65">
        <f t="shared" si="65"/>
        <v>-0.98048660292930645</v>
      </c>
      <c r="R237" s="53"/>
      <c r="S237" s="53"/>
      <c r="T237" s="53"/>
      <c r="U237" s="53"/>
      <c r="V237" s="53"/>
    </row>
    <row r="238" spans="1:22" s="51" customFormat="1" x14ac:dyDescent="0.2">
      <c r="A238" s="51" t="s">
        <v>498</v>
      </c>
      <c r="B238" s="51" t="s">
        <v>112</v>
      </c>
      <c r="C238" s="51" t="s">
        <v>111</v>
      </c>
      <c r="D238" s="56">
        <v>0</v>
      </c>
      <c r="E238" s="56">
        <v>0</v>
      </c>
      <c r="F238" s="56">
        <v>0</v>
      </c>
      <c r="G238" s="56">
        <v>0</v>
      </c>
      <c r="H238" s="56">
        <v>0</v>
      </c>
      <c r="I238" s="56">
        <f t="shared" si="61"/>
        <v>0</v>
      </c>
      <c r="J238" s="56">
        <f t="shared" si="62"/>
        <v>0</v>
      </c>
      <c r="K238" s="57" t="str">
        <f t="shared" si="63"/>
        <v>NA</v>
      </c>
      <c r="L238" s="57" t="str">
        <f t="shared" si="64"/>
        <v>NA</v>
      </c>
      <c r="M238" s="57" t="str">
        <f t="shared" si="65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115</v>
      </c>
      <c r="C239" s="51" t="s">
        <v>116</v>
      </c>
      <c r="D239" s="56">
        <v>0</v>
      </c>
      <c r="E239" s="56">
        <v>5000</v>
      </c>
      <c r="F239" s="56">
        <v>0</v>
      </c>
      <c r="G239" s="56">
        <v>0</v>
      </c>
      <c r="H239" s="56">
        <v>0</v>
      </c>
      <c r="I239" s="56">
        <f t="shared" si="61"/>
        <v>0</v>
      </c>
      <c r="J239" s="56">
        <f t="shared" si="62"/>
        <v>5000</v>
      </c>
      <c r="K239" s="57">
        <f t="shared" si="63"/>
        <v>1</v>
      </c>
      <c r="L239" s="57">
        <f t="shared" si="64"/>
        <v>-1</v>
      </c>
      <c r="M239" s="57">
        <f t="shared" si="65"/>
        <v>-1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293</v>
      </c>
      <c r="C240" s="51" t="s">
        <v>294</v>
      </c>
      <c r="D240" s="56">
        <v>0</v>
      </c>
      <c r="E240" s="56">
        <v>0</v>
      </c>
      <c r="F240" s="56">
        <v>3827.84</v>
      </c>
      <c r="G240" s="56">
        <v>19139.2</v>
      </c>
      <c r="H240" s="56">
        <v>0</v>
      </c>
      <c r="I240" s="56">
        <f t="shared" si="61"/>
        <v>19139.2</v>
      </c>
      <c r="J240" s="56">
        <f t="shared" si="62"/>
        <v>-19139.2</v>
      </c>
      <c r="K240" s="57" t="str">
        <f t="shared" si="63"/>
        <v>NA</v>
      </c>
      <c r="L240" s="57" t="str">
        <f t="shared" si="64"/>
        <v>NA</v>
      </c>
      <c r="M240" s="57" t="str">
        <f t="shared" si="65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125</v>
      </c>
      <c r="C241" s="51" t="s">
        <v>126</v>
      </c>
      <c r="D241" s="56">
        <v>0</v>
      </c>
      <c r="E241" s="56">
        <v>23967</v>
      </c>
      <c r="F241" s="56">
        <v>3852.24</v>
      </c>
      <c r="G241" s="56">
        <v>56849.7</v>
      </c>
      <c r="H241" s="56">
        <v>0</v>
      </c>
      <c r="I241" s="56">
        <f t="shared" si="61"/>
        <v>56849.7</v>
      </c>
      <c r="J241" s="56">
        <f t="shared" si="62"/>
        <v>-32882.699999999997</v>
      </c>
      <c r="K241" s="57">
        <f t="shared" si="63"/>
        <v>-1.3719989986231067</v>
      </c>
      <c r="L241" s="57">
        <f t="shared" si="64"/>
        <v>-0.83926899486794349</v>
      </c>
      <c r="M241" s="57">
        <f t="shared" si="65"/>
        <v>4.6927975966954563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335</v>
      </c>
      <c r="C242" s="51" t="s">
        <v>336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61"/>
        <v>0</v>
      </c>
      <c r="J242" s="56">
        <f t="shared" si="62"/>
        <v>0</v>
      </c>
      <c r="K242" s="57" t="str">
        <f t="shared" si="63"/>
        <v>NA</v>
      </c>
      <c r="L242" s="57" t="str">
        <f t="shared" si="64"/>
        <v>NA</v>
      </c>
      <c r="M242" s="57" t="str">
        <f t="shared" si="65"/>
        <v>NA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249</v>
      </c>
      <c r="C243" s="51" t="s">
        <v>250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61"/>
        <v>0</v>
      </c>
      <c r="J243" s="56">
        <f t="shared" si="62"/>
        <v>0</v>
      </c>
      <c r="K243" s="57" t="str">
        <f t="shared" si="63"/>
        <v>NA</v>
      </c>
      <c r="L243" s="57" t="str">
        <f t="shared" si="64"/>
        <v>NA</v>
      </c>
      <c r="M243" s="57" t="str">
        <f t="shared" si="65"/>
        <v>NA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251</v>
      </c>
      <c r="C244" s="51" t="s">
        <v>252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f t="shared" si="61"/>
        <v>0</v>
      </c>
      <c r="J244" s="56">
        <f t="shared" si="62"/>
        <v>0</v>
      </c>
      <c r="K244" s="57" t="str">
        <f t="shared" si="63"/>
        <v>NA</v>
      </c>
      <c r="L244" s="57" t="str">
        <f t="shared" si="64"/>
        <v>NA</v>
      </c>
      <c r="M244" s="57" t="str">
        <f t="shared" si="65"/>
        <v>NA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139</v>
      </c>
      <c r="C245" s="51" t="s">
        <v>140</v>
      </c>
      <c r="D245" s="56">
        <v>0</v>
      </c>
      <c r="E245" s="56">
        <v>243761</v>
      </c>
      <c r="F245" s="56">
        <v>62198.36</v>
      </c>
      <c r="G245" s="56">
        <v>335452.70999999996</v>
      </c>
      <c r="H245" s="56">
        <v>0</v>
      </c>
      <c r="I245" s="56">
        <f t="shared" si="61"/>
        <v>335452.70999999996</v>
      </c>
      <c r="J245" s="56">
        <f t="shared" si="62"/>
        <v>-91691.709999999963</v>
      </c>
      <c r="K245" s="57">
        <f t="shared" si="63"/>
        <v>-0.37615414278740228</v>
      </c>
      <c r="L245" s="57">
        <f t="shared" si="64"/>
        <v>-0.74483875599460136</v>
      </c>
      <c r="M245" s="57">
        <f t="shared" si="65"/>
        <v>2.302769942689765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141</v>
      </c>
      <c r="C246" s="51" t="s">
        <v>142</v>
      </c>
      <c r="D246" s="56">
        <v>0</v>
      </c>
      <c r="E246" s="56">
        <v>1655847.68</v>
      </c>
      <c r="F246" s="56">
        <v>154506.58000000002</v>
      </c>
      <c r="G246" s="56">
        <v>807283.22</v>
      </c>
      <c r="H246" s="56">
        <v>0</v>
      </c>
      <c r="I246" s="56">
        <f t="shared" si="61"/>
        <v>807283.22</v>
      </c>
      <c r="J246" s="56">
        <f t="shared" si="62"/>
        <v>848564.46</v>
      </c>
      <c r="K246" s="57">
        <f t="shared" si="63"/>
        <v>0.51246528907779731</v>
      </c>
      <c r="L246" s="57">
        <f t="shared" si="64"/>
        <v>-0.90669034243536217</v>
      </c>
      <c r="M246" s="57">
        <f t="shared" si="65"/>
        <v>0.17008330621328646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143</v>
      </c>
      <c r="C247" s="51" t="s">
        <v>144</v>
      </c>
      <c r="D247" s="56">
        <v>1200000</v>
      </c>
      <c r="E247" s="56">
        <v>1683471.69</v>
      </c>
      <c r="F247" s="56">
        <v>0</v>
      </c>
      <c r="G247" s="56">
        <v>33500</v>
      </c>
      <c r="H247" s="56">
        <v>0</v>
      </c>
      <c r="I247" s="56">
        <f t="shared" si="61"/>
        <v>33500</v>
      </c>
      <c r="J247" s="56">
        <f t="shared" si="62"/>
        <v>1649971.69</v>
      </c>
      <c r="K247" s="57">
        <f t="shared" si="63"/>
        <v>0.98010064547031384</v>
      </c>
      <c r="L247" s="57">
        <f t="shared" si="64"/>
        <v>-1</v>
      </c>
      <c r="M247" s="57">
        <f t="shared" si="65"/>
        <v>-0.95224154912875314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145</v>
      </c>
      <c r="C248" s="51" t="s">
        <v>146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61"/>
        <v>0</v>
      </c>
      <c r="J248" s="56">
        <f t="shared" si="62"/>
        <v>0</v>
      </c>
      <c r="K248" s="57" t="str">
        <f t="shared" si="63"/>
        <v>NA</v>
      </c>
      <c r="L248" s="57" t="str">
        <f t="shared" si="64"/>
        <v>NA</v>
      </c>
      <c r="M248" s="57" t="str">
        <f t="shared" si="65"/>
        <v>NA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149</v>
      </c>
      <c r="C249" s="51" t="s">
        <v>150</v>
      </c>
      <c r="D249" s="56">
        <v>0</v>
      </c>
      <c r="E249" s="56">
        <v>349084.95</v>
      </c>
      <c r="F249" s="56">
        <v>31745</v>
      </c>
      <c r="G249" s="56">
        <v>174961.25</v>
      </c>
      <c r="H249" s="56">
        <v>0</v>
      </c>
      <c r="I249" s="56">
        <f t="shared" si="61"/>
        <v>174961.25</v>
      </c>
      <c r="J249" s="56">
        <f t="shared" si="62"/>
        <v>174123.7</v>
      </c>
      <c r="K249" s="57">
        <f t="shared" si="63"/>
        <v>0.49880036363641572</v>
      </c>
      <c r="L249" s="57">
        <f t="shared" si="64"/>
        <v>-0.90906224974751848</v>
      </c>
      <c r="M249" s="57">
        <f t="shared" si="65"/>
        <v>0.20287912727260227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151</v>
      </c>
      <c r="C250" s="51" t="s">
        <v>152</v>
      </c>
      <c r="D250" s="56">
        <v>0</v>
      </c>
      <c r="E250" s="56">
        <v>11594.99</v>
      </c>
      <c r="F250" s="56">
        <v>3511.07</v>
      </c>
      <c r="G250" s="56">
        <v>19860.68</v>
      </c>
      <c r="H250" s="56">
        <v>0</v>
      </c>
      <c r="I250" s="56">
        <f t="shared" si="61"/>
        <v>19860.68</v>
      </c>
      <c r="J250" s="56">
        <f t="shared" si="62"/>
        <v>-8265.69</v>
      </c>
      <c r="K250" s="57">
        <f t="shared" si="63"/>
        <v>-0.71286736771657422</v>
      </c>
      <c r="L250" s="57">
        <f t="shared" si="64"/>
        <v>-0.69719076946163816</v>
      </c>
      <c r="M250" s="57">
        <f t="shared" si="65"/>
        <v>3.1108816825197776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153</v>
      </c>
      <c r="C251" s="51" t="s">
        <v>154</v>
      </c>
      <c r="D251" s="56">
        <v>0</v>
      </c>
      <c r="E251" s="56">
        <v>457245.26</v>
      </c>
      <c r="F251" s="56">
        <v>47130.139999999992</v>
      </c>
      <c r="G251" s="56">
        <v>245890.96</v>
      </c>
      <c r="H251" s="56">
        <v>0</v>
      </c>
      <c r="I251" s="56">
        <f t="shared" si="61"/>
        <v>245890.96</v>
      </c>
      <c r="J251" s="56">
        <f t="shared" si="62"/>
        <v>211354.30000000002</v>
      </c>
      <c r="K251" s="57">
        <f t="shared" si="63"/>
        <v>0.46223398794773729</v>
      </c>
      <c r="L251" s="57">
        <f t="shared" si="64"/>
        <v>-0.89692590799082306</v>
      </c>
      <c r="M251" s="57">
        <f t="shared" si="65"/>
        <v>0.29063842892543046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169</v>
      </c>
      <c r="C252" s="51" t="s">
        <v>170</v>
      </c>
      <c r="D252" s="56">
        <v>31800</v>
      </c>
      <c r="E252" s="56">
        <v>193284.69</v>
      </c>
      <c r="F252" s="56">
        <v>12872.45</v>
      </c>
      <c r="G252" s="56">
        <v>51059.909999999996</v>
      </c>
      <c r="H252" s="56">
        <v>0</v>
      </c>
      <c r="I252" s="56">
        <f t="shared" si="61"/>
        <v>51059.909999999996</v>
      </c>
      <c r="J252" s="56">
        <f t="shared" si="62"/>
        <v>142224.78</v>
      </c>
      <c r="K252" s="57">
        <f t="shared" si="63"/>
        <v>0.73583055129715658</v>
      </c>
      <c r="L252" s="57">
        <f t="shared" si="64"/>
        <v>-0.93340160568330577</v>
      </c>
      <c r="M252" s="57">
        <f t="shared" si="65"/>
        <v>-0.36599332311317578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171</v>
      </c>
      <c r="C253" s="51" t="s">
        <v>172</v>
      </c>
      <c r="D253" s="56">
        <v>-5645750</v>
      </c>
      <c r="E253" s="56">
        <v>875976.33</v>
      </c>
      <c r="F253" s="56">
        <v>32327.51</v>
      </c>
      <c r="G253" s="56">
        <v>123757.7</v>
      </c>
      <c r="H253" s="56">
        <v>18348.11</v>
      </c>
      <c r="I253" s="56">
        <f t="shared" si="61"/>
        <v>142105.81</v>
      </c>
      <c r="J253" s="56">
        <f t="shared" si="62"/>
        <v>733870.52</v>
      </c>
      <c r="K253" s="57">
        <f t="shared" si="63"/>
        <v>0.83777437228241092</v>
      </c>
      <c r="L253" s="57">
        <f t="shared" si="64"/>
        <v>-0.96309545259059681</v>
      </c>
      <c r="M253" s="57">
        <f t="shared" si="65"/>
        <v>-0.66092864632540915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499</v>
      </c>
      <c r="C254" s="51" t="s">
        <v>500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61"/>
        <v>0</v>
      </c>
      <c r="J254" s="56">
        <f t="shared" si="62"/>
        <v>0</v>
      </c>
      <c r="K254" s="57" t="str">
        <f t="shared" si="63"/>
        <v>NA</v>
      </c>
      <c r="L254" s="57" t="str">
        <f t="shared" si="64"/>
        <v>NA</v>
      </c>
      <c r="M254" s="57" t="str">
        <f t="shared" si="65"/>
        <v>NA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177</v>
      </c>
      <c r="C255" s="51" t="s">
        <v>178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61"/>
        <v>0</v>
      </c>
      <c r="J255" s="56">
        <f t="shared" si="62"/>
        <v>0</v>
      </c>
      <c r="K255" s="57" t="str">
        <f t="shared" si="63"/>
        <v>NA</v>
      </c>
      <c r="L255" s="57" t="str">
        <f t="shared" si="64"/>
        <v>NA</v>
      </c>
      <c r="M255" s="57" t="str">
        <f t="shared" si="65"/>
        <v>NA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189</v>
      </c>
      <c r="C256" s="51" t="s">
        <v>190</v>
      </c>
      <c r="D256" s="56">
        <v>0</v>
      </c>
      <c r="E256" s="56">
        <v>10000</v>
      </c>
      <c r="F256" s="56">
        <v>0</v>
      </c>
      <c r="G256" s="56">
        <v>17.62</v>
      </c>
      <c r="H256" s="56">
        <v>0</v>
      </c>
      <c r="I256" s="56">
        <f t="shared" si="61"/>
        <v>17.62</v>
      </c>
      <c r="J256" s="56">
        <f t="shared" si="62"/>
        <v>9982.3799999999992</v>
      </c>
      <c r="K256" s="57">
        <f t="shared" si="63"/>
        <v>0.99823799999999996</v>
      </c>
      <c r="L256" s="57">
        <f t="shared" si="64"/>
        <v>-1</v>
      </c>
      <c r="M256" s="57">
        <f t="shared" si="65"/>
        <v>-0.99577120000000008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191</v>
      </c>
      <c r="C257" s="51" t="s">
        <v>192</v>
      </c>
      <c r="D257" s="56">
        <v>0</v>
      </c>
      <c r="E257" s="56">
        <v>55000</v>
      </c>
      <c r="F257" s="56">
        <v>0</v>
      </c>
      <c r="G257" s="56">
        <v>0</v>
      </c>
      <c r="H257" s="56">
        <v>49021.06</v>
      </c>
      <c r="I257" s="56">
        <f t="shared" si="61"/>
        <v>49021.06</v>
      </c>
      <c r="J257" s="56">
        <f t="shared" si="62"/>
        <v>5978.9400000000023</v>
      </c>
      <c r="K257" s="57">
        <f t="shared" si="63"/>
        <v>0.10870800000000004</v>
      </c>
      <c r="L257" s="57">
        <f t="shared" si="64"/>
        <v>-1</v>
      </c>
      <c r="M257" s="57">
        <f t="shared" si="65"/>
        <v>-1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496</v>
      </c>
      <c r="C258" s="51" t="s">
        <v>497</v>
      </c>
      <c r="D258" s="56">
        <v>0</v>
      </c>
      <c r="E258" s="56">
        <v>500</v>
      </c>
      <c r="F258" s="56">
        <v>0</v>
      </c>
      <c r="G258" s="56">
        <v>0</v>
      </c>
      <c r="H258" s="56">
        <v>0</v>
      </c>
      <c r="I258" s="56">
        <f t="shared" si="61"/>
        <v>0</v>
      </c>
      <c r="J258" s="56">
        <f t="shared" si="62"/>
        <v>500</v>
      </c>
      <c r="K258" s="57">
        <f t="shared" si="63"/>
        <v>1</v>
      </c>
      <c r="L258" s="57">
        <f t="shared" si="64"/>
        <v>-1</v>
      </c>
      <c r="M258" s="57">
        <f t="shared" si="65"/>
        <v>-1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199</v>
      </c>
      <c r="C259" s="51" t="s">
        <v>200</v>
      </c>
      <c r="D259" s="56">
        <v>0</v>
      </c>
      <c r="E259" s="56">
        <v>65668</v>
      </c>
      <c r="F259" s="56">
        <v>3569.03</v>
      </c>
      <c r="G259" s="56">
        <v>9616.57</v>
      </c>
      <c r="H259" s="56">
        <v>0</v>
      </c>
      <c r="I259" s="56">
        <f t="shared" si="61"/>
        <v>9616.57</v>
      </c>
      <c r="J259" s="56">
        <f t="shared" si="62"/>
        <v>56051.43</v>
      </c>
      <c r="K259" s="57">
        <f t="shared" si="63"/>
        <v>0.85355774502040571</v>
      </c>
      <c r="L259" s="57">
        <f t="shared" si="64"/>
        <v>-0.94565039288542363</v>
      </c>
      <c r="M259" s="57">
        <f t="shared" si="65"/>
        <v>-0.64853858804897357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207</v>
      </c>
      <c r="C260" s="51" t="s">
        <v>208</v>
      </c>
      <c r="D260" s="56">
        <v>7960</v>
      </c>
      <c r="E260" s="56">
        <v>99161.4</v>
      </c>
      <c r="F260" s="56">
        <v>679.05</v>
      </c>
      <c r="G260" s="56">
        <v>16590.16</v>
      </c>
      <c r="H260" s="56">
        <v>4033.41</v>
      </c>
      <c r="I260" s="56">
        <f t="shared" si="61"/>
        <v>20623.57</v>
      </c>
      <c r="J260" s="56">
        <f t="shared" si="62"/>
        <v>78537.829999999987</v>
      </c>
      <c r="K260" s="57">
        <f t="shared" si="63"/>
        <v>0.7920201812398775</v>
      </c>
      <c r="L260" s="57">
        <f t="shared" si="64"/>
        <v>-0.99315207328658128</v>
      </c>
      <c r="M260" s="57">
        <f t="shared" si="65"/>
        <v>-0.59846892036619082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211</v>
      </c>
      <c r="C261" s="51" t="s">
        <v>212</v>
      </c>
      <c r="D261" s="56">
        <v>0</v>
      </c>
      <c r="E261" s="56">
        <v>5400</v>
      </c>
      <c r="F261" s="56">
        <v>0</v>
      </c>
      <c r="G261" s="56">
        <v>209.58</v>
      </c>
      <c r="H261" s="56">
        <v>1170</v>
      </c>
      <c r="I261" s="56">
        <f t="shared" si="61"/>
        <v>1379.58</v>
      </c>
      <c r="J261" s="56">
        <f t="shared" si="62"/>
        <v>4020.42</v>
      </c>
      <c r="K261" s="57">
        <f t="shared" si="63"/>
        <v>0.7445222222222222</v>
      </c>
      <c r="L261" s="57">
        <f t="shared" si="64"/>
        <v>-1</v>
      </c>
      <c r="M261" s="57">
        <f t="shared" si="65"/>
        <v>-0.9068533333333334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213</v>
      </c>
      <c r="C262" s="51" t="s">
        <v>214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61"/>
        <v>0</v>
      </c>
      <c r="J262" s="56">
        <f t="shared" si="62"/>
        <v>0</v>
      </c>
      <c r="K262" s="57" t="str">
        <f t="shared" si="63"/>
        <v>NA</v>
      </c>
      <c r="L262" s="57" t="str">
        <f t="shared" si="64"/>
        <v>NA</v>
      </c>
      <c r="M262" s="57" t="str">
        <f t="shared" si="65"/>
        <v>NA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215</v>
      </c>
      <c r="C263" s="51" t="s">
        <v>216</v>
      </c>
      <c r="D263" s="56">
        <v>0</v>
      </c>
      <c r="E263" s="56">
        <v>71001.509999999995</v>
      </c>
      <c r="F263" s="56">
        <v>0</v>
      </c>
      <c r="G263" s="56">
        <v>2581.15</v>
      </c>
      <c r="H263" s="56">
        <v>41.48</v>
      </c>
      <c r="I263" s="56">
        <f t="shared" si="61"/>
        <v>2622.63</v>
      </c>
      <c r="J263" s="56">
        <f t="shared" si="62"/>
        <v>68378.87999999999</v>
      </c>
      <c r="K263" s="57">
        <f t="shared" si="63"/>
        <v>0.96306233487146953</v>
      </c>
      <c r="L263" s="57">
        <f t="shared" si="64"/>
        <v>-1</v>
      </c>
      <c r="M263" s="57">
        <f t="shared" si="65"/>
        <v>-0.91275171471705319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219</v>
      </c>
      <c r="C264" s="51" t="s">
        <v>220</v>
      </c>
      <c r="D264" s="56">
        <v>0</v>
      </c>
      <c r="E264" s="56">
        <v>177320</v>
      </c>
      <c r="F264" s="56">
        <v>0</v>
      </c>
      <c r="G264" s="56">
        <v>15762.32</v>
      </c>
      <c r="H264" s="56">
        <v>0</v>
      </c>
      <c r="I264" s="56">
        <f t="shared" si="61"/>
        <v>15762.32</v>
      </c>
      <c r="J264" s="56">
        <f t="shared" si="62"/>
        <v>161557.68</v>
      </c>
      <c r="K264" s="57">
        <f t="shared" si="63"/>
        <v>0.91110805323708544</v>
      </c>
      <c r="L264" s="57">
        <f t="shared" si="64"/>
        <v>-1</v>
      </c>
      <c r="M264" s="57">
        <f t="shared" si="65"/>
        <v>-0.78665932776900516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227</v>
      </c>
      <c r="C265" s="51" t="s">
        <v>228</v>
      </c>
      <c r="D265" s="56">
        <v>0</v>
      </c>
      <c r="E265" s="56">
        <v>2000</v>
      </c>
      <c r="F265" s="56">
        <v>0</v>
      </c>
      <c r="G265" s="56">
        <v>0</v>
      </c>
      <c r="H265" s="56">
        <v>0</v>
      </c>
      <c r="I265" s="56">
        <f t="shared" si="61"/>
        <v>0</v>
      </c>
      <c r="J265" s="56">
        <f t="shared" si="62"/>
        <v>2000</v>
      </c>
      <c r="K265" s="57">
        <f t="shared" si="63"/>
        <v>1</v>
      </c>
      <c r="L265" s="57">
        <f t="shared" si="64"/>
        <v>-1</v>
      </c>
      <c r="M265" s="57">
        <f t="shared" si="65"/>
        <v>-1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237</v>
      </c>
      <c r="C266" s="51" t="s">
        <v>238</v>
      </c>
      <c r="D266" s="56">
        <v>0</v>
      </c>
      <c r="E266" s="56">
        <v>32921</v>
      </c>
      <c r="F266" s="56">
        <v>439</v>
      </c>
      <c r="G266" s="56">
        <v>8834</v>
      </c>
      <c r="H266" s="56">
        <v>0</v>
      </c>
      <c r="I266" s="56">
        <f t="shared" si="61"/>
        <v>8834</v>
      </c>
      <c r="J266" s="56">
        <f t="shared" si="62"/>
        <v>24087</v>
      </c>
      <c r="K266" s="57">
        <f t="shared" si="63"/>
        <v>0.73166064214331283</v>
      </c>
      <c r="L266" s="57">
        <f t="shared" si="64"/>
        <v>-0.98666504662677323</v>
      </c>
      <c r="M266" s="57">
        <f t="shared" si="65"/>
        <v>-0.35598554114395059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329</v>
      </c>
      <c r="C267" s="51" t="s">
        <v>330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61"/>
        <v>0</v>
      </c>
      <c r="J267" s="56">
        <f t="shared" si="62"/>
        <v>0</v>
      </c>
      <c r="K267" s="57" t="str">
        <f t="shared" si="63"/>
        <v>NA</v>
      </c>
      <c r="L267" s="57" t="str">
        <f t="shared" si="64"/>
        <v>NA</v>
      </c>
      <c r="M267" s="57" t="str">
        <f t="shared" si="65"/>
        <v>NA</v>
      </c>
      <c r="R267" s="53"/>
      <c r="S267" s="53"/>
      <c r="T267" s="53"/>
      <c r="U267" s="53"/>
      <c r="V267" s="53"/>
    </row>
    <row r="268" spans="1:22" s="51" customFormat="1" x14ac:dyDescent="0.2">
      <c r="A268" s="63" t="s">
        <v>501</v>
      </c>
      <c r="B268" s="63"/>
      <c r="C268" s="63"/>
      <c r="D268" s="64">
        <v>-4405990</v>
      </c>
      <c r="E268" s="64">
        <v>6018205.5000000009</v>
      </c>
      <c r="F268" s="64">
        <v>356658.27000000008</v>
      </c>
      <c r="G268" s="64">
        <v>1921366.73</v>
      </c>
      <c r="H268" s="64">
        <v>72614.06</v>
      </c>
      <c r="I268" s="64">
        <f t="shared" si="61"/>
        <v>1993980.79</v>
      </c>
      <c r="J268" s="64">
        <f t="shared" si="62"/>
        <v>4024224.7100000009</v>
      </c>
      <c r="K268" s="65">
        <f t="shared" si="63"/>
        <v>0.66867519063614567</v>
      </c>
      <c r="L268" s="65">
        <f t="shared" si="64"/>
        <v>-0.94073677444214887</v>
      </c>
      <c r="M268" s="65">
        <f t="shared" si="65"/>
        <v>-0.23377821644674662</v>
      </c>
      <c r="R268" s="53"/>
      <c r="S268" s="53"/>
      <c r="T268" s="53"/>
      <c r="U268" s="53"/>
      <c r="V268" s="53"/>
    </row>
    <row r="269" spans="1:22" s="51" customFormat="1" x14ac:dyDescent="0.2">
      <c r="A269" s="51" t="s">
        <v>288</v>
      </c>
      <c r="B269" s="51" t="s">
        <v>289</v>
      </c>
      <c r="C269" s="51" t="s">
        <v>290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61"/>
        <v>0</v>
      </c>
      <c r="J269" s="56">
        <f t="shared" si="62"/>
        <v>0</v>
      </c>
      <c r="K269" s="57" t="str">
        <f t="shared" si="63"/>
        <v>NA</v>
      </c>
      <c r="L269" s="57" t="str">
        <f t="shared" si="64"/>
        <v>NA</v>
      </c>
      <c r="M269" s="57" t="str">
        <f t="shared" si="65"/>
        <v>NA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291</v>
      </c>
      <c r="C270" s="51" t="s">
        <v>292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61"/>
        <v>0</v>
      </c>
      <c r="J270" s="56">
        <f t="shared" si="62"/>
        <v>0</v>
      </c>
      <c r="K270" s="57" t="str">
        <f t="shared" si="63"/>
        <v>NA</v>
      </c>
      <c r="L270" s="57" t="str">
        <f t="shared" si="64"/>
        <v>NA</v>
      </c>
      <c r="M270" s="57" t="str">
        <f t="shared" si="65"/>
        <v>NA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269</v>
      </c>
      <c r="C271" s="51" t="s">
        <v>270</v>
      </c>
      <c r="D271" s="56">
        <v>0</v>
      </c>
      <c r="E271" s="56">
        <v>10500</v>
      </c>
      <c r="F271" s="56">
        <v>0</v>
      </c>
      <c r="G271" s="56">
        <v>0</v>
      </c>
      <c r="H271" s="56">
        <v>0</v>
      </c>
      <c r="I271" s="56">
        <f t="shared" si="61"/>
        <v>0</v>
      </c>
      <c r="J271" s="56">
        <f t="shared" si="62"/>
        <v>10500</v>
      </c>
      <c r="K271" s="57">
        <f t="shared" si="63"/>
        <v>1</v>
      </c>
      <c r="L271" s="57">
        <f t="shared" si="64"/>
        <v>-1</v>
      </c>
      <c r="M271" s="57">
        <f t="shared" si="65"/>
        <v>-1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125</v>
      </c>
      <c r="C272" s="51" t="s">
        <v>126</v>
      </c>
      <c r="D272" s="56">
        <v>0</v>
      </c>
      <c r="E272" s="56">
        <v>49500</v>
      </c>
      <c r="F272" s="56">
        <v>8331.66</v>
      </c>
      <c r="G272" s="56">
        <v>44658.299999999996</v>
      </c>
      <c r="H272" s="56">
        <v>0</v>
      </c>
      <c r="I272" s="56">
        <f t="shared" si="61"/>
        <v>44658.299999999996</v>
      </c>
      <c r="J272" s="56">
        <f t="shared" si="62"/>
        <v>4841.7000000000044</v>
      </c>
      <c r="K272" s="57">
        <f t="shared" si="63"/>
        <v>9.7812121212121295E-2</v>
      </c>
      <c r="L272" s="57">
        <f t="shared" si="64"/>
        <v>-0.83168363636363629</v>
      </c>
      <c r="M272" s="57">
        <f t="shared" si="65"/>
        <v>1.1652509090909089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139</v>
      </c>
      <c r="C273" s="51" t="s">
        <v>140</v>
      </c>
      <c r="D273" s="56">
        <v>0</v>
      </c>
      <c r="E273" s="56">
        <v>65106.58</v>
      </c>
      <c r="F273" s="56">
        <v>0</v>
      </c>
      <c r="G273" s="56">
        <v>51446.16</v>
      </c>
      <c r="H273" s="56">
        <v>0</v>
      </c>
      <c r="I273" s="56">
        <f t="shared" si="61"/>
        <v>51446.16</v>
      </c>
      <c r="J273" s="56">
        <f t="shared" si="62"/>
        <v>13660.419999999998</v>
      </c>
      <c r="K273" s="57">
        <f t="shared" si="63"/>
        <v>0.20981627356251853</v>
      </c>
      <c r="L273" s="57">
        <f t="shared" si="64"/>
        <v>-1</v>
      </c>
      <c r="M273" s="57">
        <f t="shared" si="65"/>
        <v>0.89644094344995573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141</v>
      </c>
      <c r="C274" s="51" t="s">
        <v>142</v>
      </c>
      <c r="D274" s="56">
        <v>0</v>
      </c>
      <c r="E274" s="56">
        <v>133000</v>
      </c>
      <c r="F274" s="56">
        <v>83610.880000000005</v>
      </c>
      <c r="G274" s="56">
        <v>455343.6</v>
      </c>
      <c r="H274" s="56">
        <v>0</v>
      </c>
      <c r="I274" s="56">
        <f t="shared" si="61"/>
        <v>455343.6</v>
      </c>
      <c r="J274" s="56">
        <f t="shared" si="62"/>
        <v>-322343.59999999998</v>
      </c>
      <c r="K274" s="57">
        <f t="shared" si="63"/>
        <v>-2.4236360902255636</v>
      </c>
      <c r="L274" s="57">
        <f t="shared" si="64"/>
        <v>-0.37134676691729318</v>
      </c>
      <c r="M274" s="57">
        <f t="shared" si="65"/>
        <v>7.2167266165413517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143</v>
      </c>
      <c r="C275" s="51" t="s">
        <v>144</v>
      </c>
      <c r="D275" s="56">
        <v>1700000</v>
      </c>
      <c r="E275" s="56">
        <v>2972919.9600000004</v>
      </c>
      <c r="F275" s="56">
        <v>0</v>
      </c>
      <c r="G275" s="56">
        <v>12000</v>
      </c>
      <c r="H275" s="56">
        <v>0</v>
      </c>
      <c r="I275" s="56">
        <f t="shared" si="61"/>
        <v>12000</v>
      </c>
      <c r="J275" s="56">
        <f t="shared" si="62"/>
        <v>2960919.9600000004</v>
      </c>
      <c r="K275" s="57">
        <f t="shared" si="63"/>
        <v>0.99596356438738431</v>
      </c>
      <c r="L275" s="57">
        <f t="shared" si="64"/>
        <v>-1</v>
      </c>
      <c r="M275" s="57">
        <f t="shared" si="65"/>
        <v>-0.99031255452972233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145</v>
      </c>
      <c r="C276" s="51" t="s">
        <v>146</v>
      </c>
      <c r="D276" s="56">
        <v>0</v>
      </c>
      <c r="E276" s="56">
        <v>3688.5</v>
      </c>
      <c r="F276" s="56">
        <v>0</v>
      </c>
      <c r="G276" s="56">
        <v>0</v>
      </c>
      <c r="H276" s="56">
        <v>0</v>
      </c>
      <c r="I276" s="56">
        <f t="shared" si="61"/>
        <v>0</v>
      </c>
      <c r="J276" s="56">
        <f t="shared" si="62"/>
        <v>3688.5</v>
      </c>
      <c r="K276" s="57">
        <f t="shared" si="63"/>
        <v>1</v>
      </c>
      <c r="L276" s="57">
        <f t="shared" si="64"/>
        <v>-1</v>
      </c>
      <c r="M276" s="57">
        <f t="shared" si="65"/>
        <v>-1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147</v>
      </c>
      <c r="C277" s="51" t="s">
        <v>148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61"/>
        <v>0</v>
      </c>
      <c r="J277" s="56">
        <f t="shared" si="62"/>
        <v>0</v>
      </c>
      <c r="K277" s="57" t="str">
        <f t="shared" si="63"/>
        <v>NA</v>
      </c>
      <c r="L277" s="57" t="str">
        <f t="shared" si="64"/>
        <v>NA</v>
      </c>
      <c r="M277" s="57" t="str">
        <f t="shared" si="65"/>
        <v>NA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149</v>
      </c>
      <c r="C278" s="51" t="s">
        <v>150</v>
      </c>
      <c r="D278" s="56">
        <v>0</v>
      </c>
      <c r="E278" s="56">
        <v>0</v>
      </c>
      <c r="F278" s="56">
        <v>13515</v>
      </c>
      <c r="G278" s="56">
        <v>84045</v>
      </c>
      <c r="H278" s="56">
        <v>0</v>
      </c>
      <c r="I278" s="56">
        <f t="shared" si="61"/>
        <v>84045</v>
      </c>
      <c r="J278" s="56">
        <f t="shared" si="62"/>
        <v>-84045</v>
      </c>
      <c r="K278" s="57" t="str">
        <f t="shared" si="63"/>
        <v>NA</v>
      </c>
      <c r="L278" s="57" t="str">
        <f t="shared" si="64"/>
        <v>NA</v>
      </c>
      <c r="M278" s="57" t="str">
        <f t="shared" si="65"/>
        <v>NA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151</v>
      </c>
      <c r="C279" s="51" t="s">
        <v>152</v>
      </c>
      <c r="D279" s="56">
        <v>0</v>
      </c>
      <c r="E279" s="56">
        <v>2421.5</v>
      </c>
      <c r="F279" s="56">
        <v>1292.69</v>
      </c>
      <c r="G279" s="56">
        <v>7924.9100000000008</v>
      </c>
      <c r="H279" s="56">
        <v>0</v>
      </c>
      <c r="I279" s="56">
        <f t="shared" si="61"/>
        <v>7924.9100000000008</v>
      </c>
      <c r="J279" s="56">
        <f t="shared" si="62"/>
        <v>-5503.4100000000008</v>
      </c>
      <c r="K279" s="57">
        <f t="shared" si="63"/>
        <v>-2.2727276481519723</v>
      </c>
      <c r="L279" s="57">
        <f t="shared" si="64"/>
        <v>-0.46616147016312198</v>
      </c>
      <c r="M279" s="57">
        <f t="shared" si="65"/>
        <v>6.8545463555647341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153</v>
      </c>
      <c r="C280" s="51" t="s">
        <v>154</v>
      </c>
      <c r="D280" s="56">
        <v>0</v>
      </c>
      <c r="E280" s="56">
        <v>32000</v>
      </c>
      <c r="F280" s="56">
        <v>19105.68</v>
      </c>
      <c r="G280" s="56">
        <v>110775.52</v>
      </c>
      <c r="H280" s="56">
        <v>0</v>
      </c>
      <c r="I280" s="56">
        <f t="shared" si="61"/>
        <v>110775.52</v>
      </c>
      <c r="J280" s="56">
        <f t="shared" si="62"/>
        <v>-78775.520000000004</v>
      </c>
      <c r="K280" s="57">
        <f t="shared" si="63"/>
        <v>-2.461735</v>
      </c>
      <c r="L280" s="57">
        <f t="shared" si="64"/>
        <v>-0.40294750000000001</v>
      </c>
      <c r="M280" s="57">
        <f t="shared" si="65"/>
        <v>7.3081640000000014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169</v>
      </c>
      <c r="C281" s="51" t="s">
        <v>170</v>
      </c>
      <c r="D281" s="56">
        <v>45050</v>
      </c>
      <c r="E281" s="56">
        <v>118751</v>
      </c>
      <c r="F281" s="56">
        <v>1175.55</v>
      </c>
      <c r="G281" s="56">
        <v>7137.3399999999992</v>
      </c>
      <c r="H281" s="56">
        <v>0</v>
      </c>
      <c r="I281" s="56">
        <f t="shared" si="61"/>
        <v>7137.3399999999992</v>
      </c>
      <c r="J281" s="56">
        <f t="shared" si="62"/>
        <v>111613.66</v>
      </c>
      <c r="K281" s="57">
        <f t="shared" si="63"/>
        <v>0.93989659034450235</v>
      </c>
      <c r="L281" s="57">
        <f t="shared" si="64"/>
        <v>-0.99010071494134788</v>
      </c>
      <c r="M281" s="57">
        <f t="shared" si="65"/>
        <v>-0.85575181682680568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171</v>
      </c>
      <c r="C282" s="51" t="s">
        <v>172</v>
      </c>
      <c r="D282" s="56">
        <v>26104045</v>
      </c>
      <c r="E282" s="56">
        <v>906548.11</v>
      </c>
      <c r="F282" s="56">
        <v>0</v>
      </c>
      <c r="G282" s="56">
        <v>0</v>
      </c>
      <c r="H282" s="56">
        <v>0</v>
      </c>
      <c r="I282" s="56">
        <f t="shared" si="61"/>
        <v>0</v>
      </c>
      <c r="J282" s="56">
        <f t="shared" si="62"/>
        <v>906548.11</v>
      </c>
      <c r="K282" s="57">
        <f t="shared" si="63"/>
        <v>1</v>
      </c>
      <c r="L282" s="57">
        <f t="shared" si="64"/>
        <v>-1</v>
      </c>
      <c r="M282" s="57">
        <f t="shared" si="65"/>
        <v>-1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499</v>
      </c>
      <c r="C283" s="51" t="s">
        <v>500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61"/>
        <v>0</v>
      </c>
      <c r="J283" s="56">
        <f t="shared" si="62"/>
        <v>0</v>
      </c>
      <c r="K283" s="57" t="str">
        <f t="shared" si="63"/>
        <v>NA</v>
      </c>
      <c r="L283" s="57" t="str">
        <f t="shared" si="64"/>
        <v>NA</v>
      </c>
      <c r="M283" s="57" t="str">
        <f t="shared" si="65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185</v>
      </c>
      <c r="C284" s="51" t="s">
        <v>186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61"/>
        <v>0</v>
      </c>
      <c r="J284" s="56">
        <f t="shared" si="62"/>
        <v>0</v>
      </c>
      <c r="K284" s="57" t="str">
        <f t="shared" si="63"/>
        <v>NA</v>
      </c>
      <c r="L284" s="57" t="str">
        <f t="shared" si="64"/>
        <v>NA</v>
      </c>
      <c r="M284" s="57" t="str">
        <f t="shared" si="65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191</v>
      </c>
      <c r="C285" s="51" t="s">
        <v>192</v>
      </c>
      <c r="D285" s="56">
        <v>275433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61"/>
        <v>0</v>
      </c>
      <c r="J285" s="56">
        <f t="shared" si="62"/>
        <v>0</v>
      </c>
      <c r="K285" s="57" t="str">
        <f t="shared" si="63"/>
        <v>NA</v>
      </c>
      <c r="L285" s="57" t="str">
        <f t="shared" si="64"/>
        <v>NA</v>
      </c>
      <c r="M285" s="57" t="str">
        <f t="shared" si="65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199</v>
      </c>
      <c r="C286" s="51" t="s">
        <v>200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61"/>
        <v>0</v>
      </c>
      <c r="J286" s="56">
        <f t="shared" si="62"/>
        <v>0</v>
      </c>
      <c r="K286" s="57" t="str">
        <f t="shared" si="63"/>
        <v>NA</v>
      </c>
      <c r="L286" s="57" t="str">
        <f t="shared" si="64"/>
        <v>NA</v>
      </c>
      <c r="M286" s="57" t="str">
        <f t="shared" si="65"/>
        <v>NA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205</v>
      </c>
      <c r="C287" s="51" t="s">
        <v>206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61"/>
        <v>0</v>
      </c>
      <c r="J287" s="56">
        <f t="shared" si="62"/>
        <v>0</v>
      </c>
      <c r="K287" s="57" t="str">
        <f t="shared" si="63"/>
        <v>NA</v>
      </c>
      <c r="L287" s="57" t="str">
        <f t="shared" si="64"/>
        <v>NA</v>
      </c>
      <c r="M287" s="57" t="str">
        <f t="shared" si="65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207</v>
      </c>
      <c r="C288" s="51" t="s">
        <v>208</v>
      </c>
      <c r="D288" s="56">
        <v>70055.66</v>
      </c>
      <c r="E288" s="56">
        <v>87055.66</v>
      </c>
      <c r="F288" s="56">
        <v>502.56</v>
      </c>
      <c r="G288" s="56">
        <v>68278.790000000008</v>
      </c>
      <c r="H288" s="56">
        <v>5433.6900000000005</v>
      </c>
      <c r="I288" s="56">
        <f t="shared" si="61"/>
        <v>73712.48000000001</v>
      </c>
      <c r="J288" s="56">
        <f t="shared" si="62"/>
        <v>13343.179999999993</v>
      </c>
      <c r="K288" s="57">
        <f t="shared" si="63"/>
        <v>0.15327182632352673</v>
      </c>
      <c r="L288" s="57">
        <f t="shared" si="64"/>
        <v>-0.99422714157815817</v>
      </c>
      <c r="M288" s="57">
        <f t="shared" si="65"/>
        <v>0.88234855723338401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211</v>
      </c>
      <c r="C289" s="51" t="s">
        <v>212</v>
      </c>
      <c r="D289" s="56">
        <v>845000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61"/>
        <v>0</v>
      </c>
      <c r="J289" s="56">
        <f t="shared" si="62"/>
        <v>0</v>
      </c>
      <c r="K289" s="57" t="str">
        <f t="shared" si="63"/>
        <v>NA</v>
      </c>
      <c r="L289" s="57" t="str">
        <f t="shared" si="64"/>
        <v>NA</v>
      </c>
      <c r="M289" s="57" t="str">
        <f t="shared" si="65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213</v>
      </c>
      <c r="C290" s="51" t="s">
        <v>214</v>
      </c>
      <c r="D290" s="56">
        <v>1396752.5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61"/>
        <v>0</v>
      </c>
      <c r="J290" s="56">
        <f t="shared" si="62"/>
        <v>0</v>
      </c>
      <c r="K290" s="57" t="str">
        <f t="shared" si="63"/>
        <v>NA</v>
      </c>
      <c r="L290" s="57" t="str">
        <f t="shared" si="64"/>
        <v>NA</v>
      </c>
      <c r="M290" s="57" t="str">
        <f t="shared" si="65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215</v>
      </c>
      <c r="C291" s="51" t="s">
        <v>216</v>
      </c>
      <c r="D291" s="56">
        <v>0</v>
      </c>
      <c r="E291" s="56">
        <v>0</v>
      </c>
      <c r="F291" s="56">
        <v>0</v>
      </c>
      <c r="G291" s="56">
        <v>0</v>
      </c>
      <c r="H291" s="56">
        <v>0</v>
      </c>
      <c r="I291" s="56">
        <f t="shared" si="61"/>
        <v>0</v>
      </c>
      <c r="J291" s="56">
        <f t="shared" si="62"/>
        <v>0</v>
      </c>
      <c r="K291" s="57" t="str">
        <f t="shared" si="63"/>
        <v>NA</v>
      </c>
      <c r="L291" s="57" t="str">
        <f t="shared" si="64"/>
        <v>NA</v>
      </c>
      <c r="M291" s="57" t="str">
        <f t="shared" si="65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219</v>
      </c>
      <c r="C292" s="51" t="s">
        <v>220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61"/>
        <v>0</v>
      </c>
      <c r="J292" s="56">
        <f t="shared" si="62"/>
        <v>0</v>
      </c>
      <c r="K292" s="57" t="str">
        <f t="shared" si="63"/>
        <v>NA</v>
      </c>
      <c r="L292" s="57" t="str">
        <f t="shared" si="64"/>
        <v>NA</v>
      </c>
      <c r="M292" s="57" t="str">
        <f t="shared" si="65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235</v>
      </c>
      <c r="C293" s="51" t="s">
        <v>236</v>
      </c>
      <c r="D293" s="56">
        <v>0</v>
      </c>
      <c r="E293" s="56">
        <v>1554</v>
      </c>
      <c r="F293" s="56">
        <v>0</v>
      </c>
      <c r="G293" s="56">
        <v>0</v>
      </c>
      <c r="H293" s="56">
        <v>1553.86</v>
      </c>
      <c r="I293" s="56">
        <f t="shared" si="61"/>
        <v>1553.86</v>
      </c>
      <c r="J293" s="56">
        <f t="shared" si="62"/>
        <v>0.14000000000010004</v>
      </c>
      <c r="K293" s="57">
        <f t="shared" si="63"/>
        <v>9.0090090090154466E-5</v>
      </c>
      <c r="L293" s="57">
        <f t="shared" si="64"/>
        <v>-1</v>
      </c>
      <c r="M293" s="57">
        <f t="shared" si="65"/>
        <v>-1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237</v>
      </c>
      <c r="C294" s="51" t="s">
        <v>238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61"/>
        <v>0</v>
      </c>
      <c r="J294" s="56">
        <f t="shared" si="62"/>
        <v>0</v>
      </c>
      <c r="K294" s="57" t="str">
        <f t="shared" si="63"/>
        <v>NA</v>
      </c>
      <c r="L294" s="57" t="str">
        <f t="shared" si="64"/>
        <v>NA</v>
      </c>
      <c r="M294" s="57" t="str">
        <f t="shared" si="65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329</v>
      </c>
      <c r="C295" s="51" t="s">
        <v>330</v>
      </c>
      <c r="D295" s="56">
        <v>20920629</v>
      </c>
      <c r="E295" s="56">
        <v>52539394.609999999</v>
      </c>
      <c r="F295" s="56">
        <v>0</v>
      </c>
      <c r="G295" s="56">
        <v>0</v>
      </c>
      <c r="H295" s="56">
        <v>0</v>
      </c>
      <c r="I295" s="56">
        <f t="shared" si="61"/>
        <v>0</v>
      </c>
      <c r="J295" s="56">
        <f t="shared" si="62"/>
        <v>52539394.609999999</v>
      </c>
      <c r="K295" s="57">
        <f t="shared" si="63"/>
        <v>1</v>
      </c>
      <c r="L295" s="57">
        <f t="shared" si="64"/>
        <v>-1</v>
      </c>
      <c r="M295" s="57">
        <f t="shared" si="65"/>
        <v>-1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239</v>
      </c>
      <c r="C296" s="51" t="s">
        <v>240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61"/>
        <v>0</v>
      </c>
      <c r="J296" s="56">
        <f t="shared" si="62"/>
        <v>0</v>
      </c>
      <c r="K296" s="57" t="str">
        <f t="shared" si="63"/>
        <v>NA</v>
      </c>
      <c r="L296" s="57" t="str">
        <f t="shared" si="64"/>
        <v>NA</v>
      </c>
      <c r="M296" s="57" t="str">
        <f t="shared" si="65"/>
        <v>NA</v>
      </c>
      <c r="R296" s="53"/>
      <c r="S296" s="53"/>
      <c r="T296" s="53"/>
      <c r="U296" s="53"/>
      <c r="V296" s="53"/>
    </row>
    <row r="297" spans="1:22" s="51" customFormat="1" x14ac:dyDescent="0.2">
      <c r="A297" s="63" t="s">
        <v>331</v>
      </c>
      <c r="B297" s="63"/>
      <c r="C297" s="63"/>
      <c r="D297" s="64">
        <v>51356965.159999996</v>
      </c>
      <c r="E297" s="64">
        <v>56922439.920000002</v>
      </c>
      <c r="F297" s="64">
        <v>127534.02</v>
      </c>
      <c r="G297" s="64">
        <v>841609.62</v>
      </c>
      <c r="H297" s="64">
        <v>6987.55</v>
      </c>
      <c r="I297" s="64">
        <f t="shared" si="61"/>
        <v>848597.17</v>
      </c>
      <c r="J297" s="64">
        <f t="shared" si="62"/>
        <v>56073842.75</v>
      </c>
      <c r="K297" s="65">
        <f t="shared" si="63"/>
        <v>0.98509204504949821</v>
      </c>
      <c r="L297" s="65">
        <f t="shared" si="64"/>
        <v>-0.99775951241409822</v>
      </c>
      <c r="M297" s="65">
        <f t="shared" si="65"/>
        <v>-0.96451552163191245</v>
      </c>
      <c r="R297" s="53"/>
      <c r="S297" s="53"/>
      <c r="T297" s="53"/>
      <c r="U297" s="53"/>
      <c r="V297" s="53"/>
    </row>
    <row r="298" spans="1:22" s="51" customFormat="1" x14ac:dyDescent="0.2">
      <c r="A298" s="51" t="s">
        <v>332</v>
      </c>
      <c r="B298" s="51" t="s">
        <v>112</v>
      </c>
      <c r="C298" s="51" t="s">
        <v>111</v>
      </c>
      <c r="D298" s="56">
        <v>0</v>
      </c>
      <c r="E298" s="56">
        <v>0</v>
      </c>
      <c r="F298" s="56">
        <v>0</v>
      </c>
      <c r="G298" s="56">
        <v>465.65</v>
      </c>
      <c r="H298" s="56">
        <v>0</v>
      </c>
      <c r="I298" s="56">
        <f t="shared" si="61"/>
        <v>465.65</v>
      </c>
      <c r="J298" s="56">
        <f t="shared" si="62"/>
        <v>-465.65</v>
      </c>
      <c r="K298" s="57" t="str">
        <f t="shared" si="63"/>
        <v>NA</v>
      </c>
      <c r="L298" s="57" t="str">
        <f t="shared" si="64"/>
        <v>NA</v>
      </c>
      <c r="M298" s="57" t="str">
        <f t="shared" si="65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121</v>
      </c>
      <c r="C299" s="51" t="s">
        <v>122</v>
      </c>
      <c r="D299" s="56">
        <v>0</v>
      </c>
      <c r="E299" s="56">
        <v>49000</v>
      </c>
      <c r="F299" s="56">
        <v>10736.5</v>
      </c>
      <c r="G299" s="56">
        <v>42946</v>
      </c>
      <c r="H299" s="56">
        <v>0</v>
      </c>
      <c r="I299" s="56">
        <f t="shared" si="61"/>
        <v>42946</v>
      </c>
      <c r="J299" s="56">
        <f t="shared" si="62"/>
        <v>6054</v>
      </c>
      <c r="K299" s="57">
        <f t="shared" si="63"/>
        <v>0.12355102040816326</v>
      </c>
      <c r="L299" s="57">
        <f t="shared" si="64"/>
        <v>-0.78088775510204078</v>
      </c>
      <c r="M299" s="57">
        <f t="shared" si="65"/>
        <v>1.103477551020408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333</v>
      </c>
      <c r="C300" s="51" t="s">
        <v>334</v>
      </c>
      <c r="D300" s="56">
        <v>0</v>
      </c>
      <c r="E300" s="56">
        <v>86500</v>
      </c>
      <c r="F300" s="56">
        <v>0</v>
      </c>
      <c r="G300" s="56">
        <v>0</v>
      </c>
      <c r="H300" s="56">
        <v>0</v>
      </c>
      <c r="I300" s="56">
        <f t="shared" si="61"/>
        <v>0</v>
      </c>
      <c r="J300" s="56">
        <f t="shared" si="62"/>
        <v>86500</v>
      </c>
      <c r="K300" s="57">
        <f t="shared" si="63"/>
        <v>1</v>
      </c>
      <c r="L300" s="57">
        <f t="shared" si="64"/>
        <v>-1</v>
      </c>
      <c r="M300" s="57">
        <f t="shared" si="65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125</v>
      </c>
      <c r="C301" s="51" t="s">
        <v>126</v>
      </c>
      <c r="D301" s="56">
        <v>0</v>
      </c>
      <c r="E301" s="56">
        <v>233079</v>
      </c>
      <c r="F301" s="56">
        <v>14799.92</v>
      </c>
      <c r="G301" s="56">
        <v>75901.760000000009</v>
      </c>
      <c r="H301" s="56">
        <v>0</v>
      </c>
      <c r="I301" s="56">
        <f t="shared" si="61"/>
        <v>75901.760000000009</v>
      </c>
      <c r="J301" s="56">
        <f t="shared" si="62"/>
        <v>157177.24</v>
      </c>
      <c r="K301" s="57">
        <f t="shared" si="63"/>
        <v>0.67435178630421444</v>
      </c>
      <c r="L301" s="57">
        <f t="shared" si="64"/>
        <v>-0.93650255921811909</v>
      </c>
      <c r="M301" s="57">
        <f t="shared" si="65"/>
        <v>-0.21844428713011457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335</v>
      </c>
      <c r="C302" s="51" t="s">
        <v>336</v>
      </c>
      <c r="D302" s="56">
        <v>0</v>
      </c>
      <c r="E302" s="56">
        <v>1000</v>
      </c>
      <c r="F302" s="56">
        <v>15323.34</v>
      </c>
      <c r="G302" s="56">
        <v>78616.7</v>
      </c>
      <c r="H302" s="56">
        <v>0</v>
      </c>
      <c r="I302" s="56">
        <f t="shared" si="61"/>
        <v>78616.7</v>
      </c>
      <c r="J302" s="56">
        <f t="shared" si="62"/>
        <v>-77616.7</v>
      </c>
      <c r="K302" s="57">
        <f t="shared" si="63"/>
        <v>-77.616699999999994</v>
      </c>
      <c r="L302" s="57">
        <f t="shared" si="64"/>
        <v>14.32334</v>
      </c>
      <c r="M302" s="57">
        <f t="shared" si="65"/>
        <v>187.68008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139</v>
      </c>
      <c r="C303" s="51" t="s">
        <v>140</v>
      </c>
      <c r="D303" s="56">
        <v>0</v>
      </c>
      <c r="E303" s="56">
        <v>500</v>
      </c>
      <c r="F303" s="56">
        <v>0</v>
      </c>
      <c r="G303" s="56">
        <v>0</v>
      </c>
      <c r="H303" s="56">
        <v>0</v>
      </c>
      <c r="I303" s="56">
        <f t="shared" si="61"/>
        <v>0</v>
      </c>
      <c r="J303" s="56">
        <f t="shared" si="62"/>
        <v>500</v>
      </c>
      <c r="K303" s="57">
        <f t="shared" si="63"/>
        <v>1</v>
      </c>
      <c r="L303" s="57">
        <f t="shared" si="64"/>
        <v>-1</v>
      </c>
      <c r="M303" s="57">
        <f t="shared" si="65"/>
        <v>-1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143</v>
      </c>
      <c r="C304" s="51" t="s">
        <v>144</v>
      </c>
      <c r="D304" s="56">
        <v>1500000</v>
      </c>
      <c r="E304" s="56">
        <v>8032948.2999999961</v>
      </c>
      <c r="F304" s="56">
        <v>0</v>
      </c>
      <c r="G304" s="56">
        <v>6000</v>
      </c>
      <c r="H304" s="56">
        <v>0</v>
      </c>
      <c r="I304" s="56">
        <f t="shared" si="61"/>
        <v>6000</v>
      </c>
      <c r="J304" s="56">
        <f t="shared" si="62"/>
        <v>8026948.2999999961</v>
      </c>
      <c r="K304" s="57">
        <f t="shared" si="63"/>
        <v>0.99925307623354176</v>
      </c>
      <c r="L304" s="57">
        <f t="shared" si="64"/>
        <v>-1</v>
      </c>
      <c r="M304" s="57">
        <f t="shared" si="65"/>
        <v>-0.99820738296050027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149</v>
      </c>
      <c r="C305" s="51" t="s">
        <v>150</v>
      </c>
      <c r="D305" s="56">
        <v>0</v>
      </c>
      <c r="E305" s="56">
        <v>52980</v>
      </c>
      <c r="F305" s="56">
        <v>9733.11</v>
      </c>
      <c r="G305" s="56">
        <v>44717.78</v>
      </c>
      <c r="H305" s="56">
        <v>0</v>
      </c>
      <c r="I305" s="56">
        <f t="shared" si="61"/>
        <v>44717.78</v>
      </c>
      <c r="J305" s="56">
        <f t="shared" si="62"/>
        <v>8262.2200000000012</v>
      </c>
      <c r="K305" s="57">
        <f t="shared" si="63"/>
        <v>0.15594979237448095</v>
      </c>
      <c r="L305" s="57">
        <f t="shared" si="64"/>
        <v>-0.81628708946772366</v>
      </c>
      <c r="M305" s="57">
        <f t="shared" si="65"/>
        <v>1.0257204983012458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151</v>
      </c>
      <c r="C306" s="51" t="s">
        <v>152</v>
      </c>
      <c r="D306" s="56">
        <v>0</v>
      </c>
      <c r="E306" s="56">
        <v>5067.75</v>
      </c>
      <c r="F306" s="56">
        <v>562.74</v>
      </c>
      <c r="G306" s="56">
        <v>2857.96</v>
      </c>
      <c r="H306" s="56">
        <v>0</v>
      </c>
      <c r="I306" s="56">
        <f t="shared" si="61"/>
        <v>2857.96</v>
      </c>
      <c r="J306" s="56">
        <f t="shared" si="62"/>
        <v>2209.79</v>
      </c>
      <c r="K306" s="57">
        <f t="shared" si="63"/>
        <v>0.43604952888362686</v>
      </c>
      <c r="L306" s="57">
        <f t="shared" si="64"/>
        <v>-0.88895663756104781</v>
      </c>
      <c r="M306" s="57">
        <f t="shared" si="65"/>
        <v>0.35348113067929554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153</v>
      </c>
      <c r="C307" s="51" t="s">
        <v>154</v>
      </c>
      <c r="D307" s="56">
        <v>0</v>
      </c>
      <c r="E307" s="56">
        <v>53665.06</v>
      </c>
      <c r="F307" s="56">
        <v>8490.68</v>
      </c>
      <c r="G307" s="56">
        <v>38859.11</v>
      </c>
      <c r="H307" s="56">
        <v>0</v>
      </c>
      <c r="I307" s="56">
        <f t="shared" si="61"/>
        <v>38859.11</v>
      </c>
      <c r="J307" s="56">
        <f t="shared" si="62"/>
        <v>14805.949999999997</v>
      </c>
      <c r="K307" s="57">
        <f t="shared" si="63"/>
        <v>0.27589552681018148</v>
      </c>
      <c r="L307" s="57">
        <f t="shared" si="64"/>
        <v>-0.84178383477070551</v>
      </c>
      <c r="M307" s="57">
        <f t="shared" si="65"/>
        <v>0.73785073565556447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167</v>
      </c>
      <c r="C308" s="51" t="s">
        <v>168</v>
      </c>
      <c r="D308" s="56">
        <v>0</v>
      </c>
      <c r="E308" s="56">
        <v>0</v>
      </c>
      <c r="F308" s="56">
        <v>858.92</v>
      </c>
      <c r="G308" s="56">
        <v>3435.6800000000003</v>
      </c>
      <c r="H308" s="56">
        <v>0</v>
      </c>
      <c r="I308" s="56">
        <f t="shared" si="61"/>
        <v>3435.6800000000003</v>
      </c>
      <c r="J308" s="56">
        <f t="shared" si="62"/>
        <v>-3435.6800000000003</v>
      </c>
      <c r="K308" s="57" t="str">
        <f t="shared" si="63"/>
        <v>NA</v>
      </c>
      <c r="L308" s="57" t="str">
        <f t="shared" si="64"/>
        <v>NA</v>
      </c>
      <c r="M308" s="57" t="str">
        <f t="shared" si="65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169</v>
      </c>
      <c r="C309" s="51" t="s">
        <v>170</v>
      </c>
      <c r="D309" s="56">
        <v>39750</v>
      </c>
      <c r="E309" s="56">
        <v>215150.07000000004</v>
      </c>
      <c r="F309" s="56">
        <v>884.51</v>
      </c>
      <c r="G309" s="56">
        <v>4398.0599999999995</v>
      </c>
      <c r="H309" s="56">
        <v>0</v>
      </c>
      <c r="I309" s="56">
        <f t="shared" si="61"/>
        <v>4398.0599999999995</v>
      </c>
      <c r="J309" s="56">
        <f t="shared" si="62"/>
        <v>210752.01000000004</v>
      </c>
      <c r="K309" s="57">
        <f t="shared" si="63"/>
        <v>0.97955817537033574</v>
      </c>
      <c r="L309" s="57">
        <f t="shared" si="64"/>
        <v>-0.99588886956904077</v>
      </c>
      <c r="M309" s="57">
        <f t="shared" si="65"/>
        <v>-0.95093962088880568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171</v>
      </c>
      <c r="C310" s="51" t="s">
        <v>172</v>
      </c>
      <c r="D310" s="56">
        <v>26218884</v>
      </c>
      <c r="E310" s="56">
        <v>1137188.76</v>
      </c>
      <c r="F310" s="56">
        <v>0</v>
      </c>
      <c r="G310" s="56">
        <v>496635.14999999997</v>
      </c>
      <c r="H310" s="56">
        <v>0</v>
      </c>
      <c r="I310" s="56">
        <f t="shared" si="61"/>
        <v>496635.14999999997</v>
      </c>
      <c r="J310" s="56">
        <f t="shared" si="62"/>
        <v>640553.6100000001</v>
      </c>
      <c r="K310" s="57">
        <f t="shared" si="63"/>
        <v>0.56327817555987814</v>
      </c>
      <c r="L310" s="57">
        <f t="shared" si="64"/>
        <v>-1</v>
      </c>
      <c r="M310" s="57">
        <f t="shared" si="65"/>
        <v>4.8132378656292739E-2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189</v>
      </c>
      <c r="C311" s="51" t="s">
        <v>190</v>
      </c>
      <c r="D311" s="56">
        <v>0</v>
      </c>
      <c r="E311" s="56">
        <v>0</v>
      </c>
      <c r="F311" s="56">
        <v>0</v>
      </c>
      <c r="G311" s="56">
        <v>162.97</v>
      </c>
      <c r="H311" s="56">
        <v>0</v>
      </c>
      <c r="I311" s="56">
        <f t="shared" si="61"/>
        <v>162.97</v>
      </c>
      <c r="J311" s="56">
        <f t="shared" si="62"/>
        <v>-162.97</v>
      </c>
      <c r="K311" s="57" t="str">
        <f t="shared" si="63"/>
        <v>NA</v>
      </c>
      <c r="L311" s="57" t="str">
        <f t="shared" si="64"/>
        <v>NA</v>
      </c>
      <c r="M311" s="57" t="str">
        <f t="shared" si="65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199</v>
      </c>
      <c r="C312" s="51" t="s">
        <v>200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61"/>
        <v>0</v>
      </c>
      <c r="J312" s="56">
        <f t="shared" si="62"/>
        <v>0</v>
      </c>
      <c r="K312" s="57" t="str">
        <f t="shared" si="63"/>
        <v>NA</v>
      </c>
      <c r="L312" s="57" t="str">
        <f t="shared" si="64"/>
        <v>NA</v>
      </c>
      <c r="M312" s="57" t="str">
        <f t="shared" si="65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205</v>
      </c>
      <c r="C313" s="51" t="s">
        <v>206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ref="I313:I332" si="66">SUM(G313:H313)</f>
        <v>0</v>
      </c>
      <c r="J313" s="56">
        <f t="shared" ref="J313:J332" si="67">E313-I313</f>
        <v>0</v>
      </c>
      <c r="K313" s="57" t="str">
        <f t="shared" ref="K313:K332" si="68">IF(E313=0,"NA",J313/E313)</f>
        <v>NA</v>
      </c>
      <c r="L313" s="57" t="str">
        <f t="shared" ref="L313:L332" si="69">IF(E313=0,"NA",(  ( F313 - (E313/$L$6)) / (E313/$L$6)))</f>
        <v>NA</v>
      </c>
      <c r="M313" s="57" t="str">
        <f t="shared" ref="M313:M332" si="70">IF(E313=0,"NA",(  ( G313 - ($M$6*(E313/12))) / ($M$6*(E313/12))))</f>
        <v>NA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207</v>
      </c>
      <c r="C314" s="51" t="s">
        <v>208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66"/>
        <v>0</v>
      </c>
      <c r="J314" s="56">
        <f t="shared" si="67"/>
        <v>0</v>
      </c>
      <c r="K314" s="57" t="str">
        <f t="shared" si="68"/>
        <v>NA</v>
      </c>
      <c r="L314" s="57" t="str">
        <f t="shared" si="69"/>
        <v>NA</v>
      </c>
      <c r="M314" s="57" t="str">
        <f t="shared" si="70"/>
        <v>NA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213</v>
      </c>
      <c r="C315" s="51" t="s">
        <v>214</v>
      </c>
      <c r="D315" s="56">
        <v>0</v>
      </c>
      <c r="E315" s="56">
        <v>7000</v>
      </c>
      <c r="F315" s="56">
        <v>0</v>
      </c>
      <c r="G315" s="56">
        <v>0</v>
      </c>
      <c r="H315" s="56">
        <v>0</v>
      </c>
      <c r="I315" s="56">
        <f t="shared" si="66"/>
        <v>0</v>
      </c>
      <c r="J315" s="56">
        <f t="shared" si="67"/>
        <v>7000</v>
      </c>
      <c r="K315" s="57">
        <f t="shared" si="68"/>
        <v>1</v>
      </c>
      <c r="L315" s="57">
        <f t="shared" si="69"/>
        <v>-1</v>
      </c>
      <c r="M315" s="57">
        <f t="shared" si="70"/>
        <v>-1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215</v>
      </c>
      <c r="C316" s="51" t="s">
        <v>216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66"/>
        <v>0</v>
      </c>
      <c r="J316" s="56">
        <f t="shared" si="67"/>
        <v>0</v>
      </c>
      <c r="K316" s="57" t="str">
        <f t="shared" si="68"/>
        <v>NA</v>
      </c>
      <c r="L316" s="57" t="str">
        <f t="shared" si="69"/>
        <v>NA</v>
      </c>
      <c r="M316" s="57" t="str">
        <f t="shared" si="70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233</v>
      </c>
      <c r="C317" s="51" t="s">
        <v>234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si="66"/>
        <v>0</v>
      </c>
      <c r="J317" s="56">
        <f t="shared" si="67"/>
        <v>0</v>
      </c>
      <c r="K317" s="57" t="str">
        <f t="shared" si="68"/>
        <v>NA</v>
      </c>
      <c r="L317" s="57" t="str">
        <f t="shared" si="69"/>
        <v>NA</v>
      </c>
      <c r="M317" s="57" t="str">
        <f t="shared" si="70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237</v>
      </c>
      <c r="C318" s="51" t="s">
        <v>238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66"/>
        <v>0</v>
      </c>
      <c r="J318" s="56">
        <f t="shared" si="67"/>
        <v>0</v>
      </c>
      <c r="K318" s="57" t="str">
        <f t="shared" si="68"/>
        <v>NA</v>
      </c>
      <c r="L318" s="57" t="str">
        <f t="shared" si="69"/>
        <v>NA</v>
      </c>
      <c r="M318" s="57" t="str">
        <f t="shared" si="70"/>
        <v>NA</v>
      </c>
      <c r="R318" s="53"/>
      <c r="S318" s="53"/>
      <c r="T318" s="53"/>
      <c r="U318" s="53"/>
      <c r="V318" s="53"/>
    </row>
    <row r="319" spans="1:22" s="51" customFormat="1" x14ac:dyDescent="0.2">
      <c r="A319" s="63" t="s">
        <v>339</v>
      </c>
      <c r="B319" s="63"/>
      <c r="C319" s="63"/>
      <c r="D319" s="64">
        <v>27758634</v>
      </c>
      <c r="E319" s="64">
        <v>9874078.9399999976</v>
      </c>
      <c r="F319" s="64">
        <v>61389.719999999994</v>
      </c>
      <c r="G319" s="64">
        <v>794996.81999999983</v>
      </c>
      <c r="H319" s="64">
        <v>0</v>
      </c>
      <c r="I319" s="64">
        <f t="shared" si="66"/>
        <v>794996.81999999983</v>
      </c>
      <c r="J319" s="64">
        <f t="shared" si="67"/>
        <v>9079082.1199999973</v>
      </c>
      <c r="K319" s="65">
        <f t="shared" si="68"/>
        <v>0.91948648326281246</v>
      </c>
      <c r="L319" s="65">
        <f t="shared" si="69"/>
        <v>-0.99378273959798824</v>
      </c>
      <c r="M319" s="65">
        <f t="shared" si="70"/>
        <v>-0.8067675598307501</v>
      </c>
      <c r="R319" s="53"/>
      <c r="S319" s="53"/>
      <c r="T319" s="53"/>
      <c r="U319" s="53"/>
      <c r="V319" s="53"/>
    </row>
    <row r="320" spans="1:22" s="51" customFormat="1" x14ac:dyDescent="0.2">
      <c r="A320" s="51" t="s">
        <v>340</v>
      </c>
      <c r="B320" s="51" t="s">
        <v>125</v>
      </c>
      <c r="C320" s="51" t="s">
        <v>126</v>
      </c>
      <c r="D320" s="56">
        <v>0</v>
      </c>
      <c r="E320" s="56">
        <v>3000</v>
      </c>
      <c r="F320" s="56">
        <v>0</v>
      </c>
      <c r="G320" s="56">
        <v>0</v>
      </c>
      <c r="H320" s="56">
        <v>0</v>
      </c>
      <c r="I320" s="56">
        <f t="shared" si="66"/>
        <v>0</v>
      </c>
      <c r="J320" s="56">
        <f t="shared" si="67"/>
        <v>3000</v>
      </c>
      <c r="K320" s="57">
        <f t="shared" si="68"/>
        <v>1</v>
      </c>
      <c r="L320" s="57">
        <f t="shared" si="69"/>
        <v>-1</v>
      </c>
      <c r="M320" s="57">
        <f t="shared" si="70"/>
        <v>-1</v>
      </c>
      <c r="R320" s="53"/>
      <c r="S320" s="53"/>
      <c r="T320" s="53"/>
      <c r="U320" s="53"/>
      <c r="V320" s="53"/>
    </row>
    <row r="321" spans="2:22" s="51" customFormat="1" x14ac:dyDescent="0.2">
      <c r="B321" s="51" t="s">
        <v>335</v>
      </c>
      <c r="C321" s="51" t="s">
        <v>336</v>
      </c>
      <c r="D321" s="56">
        <v>0</v>
      </c>
      <c r="E321" s="56">
        <v>15000</v>
      </c>
      <c r="F321" s="56">
        <v>12826.1</v>
      </c>
      <c r="G321" s="56">
        <v>51105.97</v>
      </c>
      <c r="H321" s="56">
        <v>0</v>
      </c>
      <c r="I321" s="56">
        <f t="shared" si="66"/>
        <v>51105.97</v>
      </c>
      <c r="J321" s="56">
        <f t="shared" si="67"/>
        <v>-36105.97</v>
      </c>
      <c r="K321" s="57">
        <f t="shared" si="68"/>
        <v>-2.4070646666666669</v>
      </c>
      <c r="L321" s="57">
        <f t="shared" si="69"/>
        <v>-0.14492666666666665</v>
      </c>
      <c r="M321" s="57">
        <f t="shared" si="70"/>
        <v>7.1769552000000001</v>
      </c>
      <c r="R321" s="53"/>
      <c r="S321" s="53"/>
      <c r="T321" s="53"/>
      <c r="U321" s="53"/>
      <c r="V321" s="53"/>
    </row>
    <row r="322" spans="2:22" s="51" customFormat="1" x14ac:dyDescent="0.2">
      <c r="B322" s="51" t="s">
        <v>341</v>
      </c>
      <c r="C322" s="51" t="s">
        <v>342</v>
      </c>
      <c r="D322" s="56">
        <v>0</v>
      </c>
      <c r="E322" s="56">
        <v>500</v>
      </c>
      <c r="F322" s="56">
        <v>0</v>
      </c>
      <c r="G322" s="56">
        <v>0</v>
      </c>
      <c r="H322" s="56">
        <v>0</v>
      </c>
      <c r="I322" s="56">
        <f t="shared" si="66"/>
        <v>0</v>
      </c>
      <c r="J322" s="56">
        <f t="shared" si="67"/>
        <v>500</v>
      </c>
      <c r="K322" s="57">
        <f t="shared" si="68"/>
        <v>1</v>
      </c>
      <c r="L322" s="57">
        <f t="shared" si="69"/>
        <v>-1</v>
      </c>
      <c r="M322" s="57">
        <f t="shared" si="70"/>
        <v>-1</v>
      </c>
      <c r="R322" s="53"/>
      <c r="S322" s="53"/>
      <c r="T322" s="53"/>
      <c r="U322" s="53"/>
      <c r="V322" s="53"/>
    </row>
    <row r="323" spans="2:22" s="51" customFormat="1" x14ac:dyDescent="0.2">
      <c r="B323" s="51" t="s">
        <v>139</v>
      </c>
      <c r="C323" s="51" t="s">
        <v>140</v>
      </c>
      <c r="D323" s="56">
        <v>0</v>
      </c>
      <c r="E323" s="56">
        <v>8000</v>
      </c>
      <c r="F323" s="56">
        <v>0</v>
      </c>
      <c r="G323" s="56">
        <v>0</v>
      </c>
      <c r="H323" s="56">
        <v>0</v>
      </c>
      <c r="I323" s="56">
        <f t="shared" si="66"/>
        <v>0</v>
      </c>
      <c r="J323" s="56">
        <f t="shared" si="67"/>
        <v>8000</v>
      </c>
      <c r="K323" s="57">
        <f t="shared" si="68"/>
        <v>1</v>
      </c>
      <c r="L323" s="57">
        <f t="shared" si="69"/>
        <v>-1</v>
      </c>
      <c r="M323" s="57">
        <f t="shared" si="70"/>
        <v>-1</v>
      </c>
      <c r="R323" s="53"/>
      <c r="S323" s="53"/>
      <c r="T323" s="53"/>
      <c r="U323" s="53"/>
      <c r="V323" s="53"/>
    </row>
    <row r="324" spans="2:22" s="51" customFormat="1" x14ac:dyDescent="0.2">
      <c r="B324" s="51" t="s">
        <v>141</v>
      </c>
      <c r="C324" s="51" t="s">
        <v>142</v>
      </c>
      <c r="D324" s="56">
        <v>0</v>
      </c>
      <c r="E324" s="56">
        <v>3500</v>
      </c>
      <c r="F324" s="56">
        <v>0</v>
      </c>
      <c r="G324" s="56">
        <v>0</v>
      </c>
      <c r="H324" s="56">
        <v>0</v>
      </c>
      <c r="I324" s="56">
        <f t="shared" si="66"/>
        <v>0</v>
      </c>
      <c r="J324" s="56">
        <f t="shared" si="67"/>
        <v>3500</v>
      </c>
      <c r="K324" s="57">
        <f t="shared" si="68"/>
        <v>1</v>
      </c>
      <c r="L324" s="57">
        <f t="shared" si="69"/>
        <v>-1</v>
      </c>
      <c r="M324" s="57">
        <f t="shared" si="70"/>
        <v>-1</v>
      </c>
      <c r="R324" s="53"/>
      <c r="S324" s="53"/>
      <c r="T324" s="53"/>
      <c r="U324" s="53"/>
      <c r="V324" s="53"/>
    </row>
    <row r="325" spans="2:22" s="51" customFormat="1" x14ac:dyDescent="0.2">
      <c r="B325" s="51" t="s">
        <v>143</v>
      </c>
      <c r="C325" s="51" t="s">
        <v>144</v>
      </c>
      <c r="D325" s="56">
        <v>0</v>
      </c>
      <c r="E325" s="56">
        <v>306000</v>
      </c>
      <c r="F325" s="56">
        <v>0</v>
      </c>
      <c r="G325" s="56">
        <v>0</v>
      </c>
      <c r="H325" s="56">
        <v>0</v>
      </c>
      <c r="I325" s="56">
        <f t="shared" si="66"/>
        <v>0</v>
      </c>
      <c r="J325" s="56">
        <f t="shared" si="67"/>
        <v>306000</v>
      </c>
      <c r="K325" s="57">
        <f t="shared" si="68"/>
        <v>1</v>
      </c>
      <c r="L325" s="57">
        <f t="shared" si="69"/>
        <v>-1</v>
      </c>
      <c r="M325" s="57">
        <f t="shared" si="70"/>
        <v>-1</v>
      </c>
      <c r="R325" s="53"/>
      <c r="S325" s="53"/>
      <c r="T325" s="53"/>
      <c r="U325" s="53"/>
      <c r="V325" s="53"/>
    </row>
    <row r="326" spans="2:22" s="51" customFormat="1" x14ac:dyDescent="0.2">
      <c r="B326" s="51" t="s">
        <v>149</v>
      </c>
      <c r="C326" s="51" t="s">
        <v>150</v>
      </c>
      <c r="D326" s="56">
        <v>0</v>
      </c>
      <c r="E326" s="56">
        <v>0</v>
      </c>
      <c r="F326" s="56">
        <v>2390</v>
      </c>
      <c r="G326" s="56">
        <v>9560</v>
      </c>
      <c r="H326" s="56">
        <v>0</v>
      </c>
      <c r="I326" s="56">
        <f t="shared" si="66"/>
        <v>9560</v>
      </c>
      <c r="J326" s="56">
        <f t="shared" si="67"/>
        <v>-9560</v>
      </c>
      <c r="K326" s="57" t="str">
        <f t="shared" si="68"/>
        <v>NA</v>
      </c>
      <c r="L326" s="57" t="str">
        <f t="shared" si="69"/>
        <v>NA</v>
      </c>
      <c r="M326" s="57" t="str">
        <f t="shared" si="70"/>
        <v>NA</v>
      </c>
      <c r="R326" s="53"/>
      <c r="S326" s="53"/>
      <c r="T326" s="53"/>
      <c r="U326" s="53"/>
      <c r="V326" s="53"/>
    </row>
    <row r="327" spans="2:22" s="51" customFormat="1" x14ac:dyDescent="0.2">
      <c r="B327" s="51" t="s">
        <v>151</v>
      </c>
      <c r="C327" s="51" t="s">
        <v>152</v>
      </c>
      <c r="D327" s="56">
        <v>0</v>
      </c>
      <c r="E327" s="56">
        <v>1841.5</v>
      </c>
      <c r="F327" s="56">
        <v>172.09</v>
      </c>
      <c r="G327" s="56">
        <v>680.38</v>
      </c>
      <c r="H327" s="56">
        <v>0</v>
      </c>
      <c r="I327" s="56">
        <f t="shared" si="66"/>
        <v>680.38</v>
      </c>
      <c r="J327" s="56">
        <f t="shared" si="67"/>
        <v>1161.1199999999999</v>
      </c>
      <c r="K327" s="57">
        <f t="shared" si="68"/>
        <v>0.63052945967960894</v>
      </c>
      <c r="L327" s="57">
        <f t="shared" si="69"/>
        <v>-0.90654900896008694</v>
      </c>
      <c r="M327" s="57">
        <f t="shared" si="70"/>
        <v>-0.11327070323106173</v>
      </c>
      <c r="R327" s="53"/>
      <c r="S327" s="53"/>
      <c r="T327" s="53"/>
      <c r="U327" s="53"/>
      <c r="V327" s="53"/>
    </row>
    <row r="328" spans="2:22" s="51" customFormat="1" x14ac:dyDescent="0.2">
      <c r="B328" s="51" t="s">
        <v>153</v>
      </c>
      <c r="C328" s="51" t="s">
        <v>154</v>
      </c>
      <c r="D328" s="56">
        <v>0</v>
      </c>
      <c r="E328" s="56">
        <v>0</v>
      </c>
      <c r="F328" s="56">
        <v>2665.26</v>
      </c>
      <c r="G328" s="56">
        <v>9780.39</v>
      </c>
      <c r="H328" s="56">
        <v>0</v>
      </c>
      <c r="I328" s="56">
        <f t="shared" si="66"/>
        <v>9780.39</v>
      </c>
      <c r="J328" s="56">
        <f t="shared" si="67"/>
        <v>-9780.39</v>
      </c>
      <c r="K328" s="57" t="str">
        <f t="shared" si="68"/>
        <v>NA</v>
      </c>
      <c r="L328" s="57" t="str">
        <f t="shared" si="69"/>
        <v>NA</v>
      </c>
      <c r="M328" s="57" t="str">
        <f t="shared" si="70"/>
        <v>NA</v>
      </c>
      <c r="R328" s="53"/>
      <c r="S328" s="53"/>
      <c r="T328" s="53"/>
      <c r="U328" s="53"/>
      <c r="V328" s="53"/>
    </row>
    <row r="329" spans="2:22" s="51" customFormat="1" x14ac:dyDescent="0.2">
      <c r="B329" s="51" t="s">
        <v>169</v>
      </c>
      <c r="C329" s="51" t="s">
        <v>170</v>
      </c>
      <c r="D329" s="56">
        <v>0</v>
      </c>
      <c r="E329" s="56">
        <v>4028</v>
      </c>
      <c r="F329" s="56">
        <v>58.53</v>
      </c>
      <c r="G329" s="56">
        <v>236.11</v>
      </c>
      <c r="H329" s="56">
        <v>0</v>
      </c>
      <c r="I329" s="56">
        <f t="shared" si="66"/>
        <v>236.11</v>
      </c>
      <c r="J329" s="56">
        <f t="shared" si="67"/>
        <v>3791.89</v>
      </c>
      <c r="K329" s="57">
        <f t="shared" si="68"/>
        <v>0.94138282025819264</v>
      </c>
      <c r="L329" s="57">
        <f t="shared" si="69"/>
        <v>-0.98546921549155908</v>
      </c>
      <c r="M329" s="57">
        <f t="shared" si="70"/>
        <v>-0.85931876861966228</v>
      </c>
      <c r="R329" s="53"/>
      <c r="S329" s="53"/>
      <c r="T329" s="53"/>
      <c r="U329" s="53"/>
      <c r="V329" s="53"/>
    </row>
    <row r="330" spans="2:22" s="51" customFormat="1" x14ac:dyDescent="0.2">
      <c r="B330" s="51" t="s">
        <v>171</v>
      </c>
      <c r="C330" s="51" t="s">
        <v>172</v>
      </c>
      <c r="D330" s="56">
        <v>26102645</v>
      </c>
      <c r="E330" s="56">
        <v>228125.92000000004</v>
      </c>
      <c r="F330" s="56">
        <v>0</v>
      </c>
      <c r="G330" s="56">
        <v>142125.1</v>
      </c>
      <c r="H330" s="56">
        <v>0</v>
      </c>
      <c r="I330" s="56">
        <f t="shared" si="66"/>
        <v>142125.1</v>
      </c>
      <c r="J330" s="56">
        <f t="shared" si="67"/>
        <v>86000.820000000036</v>
      </c>
      <c r="K330" s="57">
        <f t="shared" si="68"/>
        <v>0.37698837554277048</v>
      </c>
      <c r="L330" s="57">
        <f t="shared" si="69"/>
        <v>-1</v>
      </c>
      <c r="M330" s="57">
        <f t="shared" si="70"/>
        <v>0.49522789869735095</v>
      </c>
      <c r="R330" s="53"/>
      <c r="S330" s="53"/>
      <c r="T330" s="53"/>
      <c r="U330" s="53"/>
      <c r="V330" s="53"/>
    </row>
    <row r="331" spans="2:22" s="51" customFormat="1" x14ac:dyDescent="0.2">
      <c r="B331" s="51" t="s">
        <v>199</v>
      </c>
      <c r="C331" s="51" t="s">
        <v>200</v>
      </c>
      <c r="D331" s="56">
        <v>0</v>
      </c>
      <c r="E331" s="56">
        <v>6954.75</v>
      </c>
      <c r="F331" s="56">
        <v>0</v>
      </c>
      <c r="G331" s="56">
        <v>0</v>
      </c>
      <c r="H331" s="56">
        <v>0</v>
      </c>
      <c r="I331" s="56">
        <f t="shared" si="66"/>
        <v>0</v>
      </c>
      <c r="J331" s="56">
        <f t="shared" si="67"/>
        <v>6954.75</v>
      </c>
      <c r="K331" s="57">
        <f t="shared" si="68"/>
        <v>1</v>
      </c>
      <c r="L331" s="57">
        <f t="shared" si="69"/>
        <v>-1</v>
      </c>
      <c r="M331" s="57">
        <f t="shared" si="70"/>
        <v>-1</v>
      </c>
      <c r="R331" s="53"/>
      <c r="S331" s="53"/>
      <c r="T331" s="53"/>
      <c r="U331" s="53"/>
      <c r="V331" s="53"/>
    </row>
    <row r="332" spans="2:22" s="51" customFormat="1" x14ac:dyDescent="0.2">
      <c r="B332" s="51" t="s">
        <v>207</v>
      </c>
      <c r="C332" s="51" t="s">
        <v>208</v>
      </c>
      <c r="D332" s="56">
        <v>7000</v>
      </c>
      <c r="E332" s="56">
        <v>21439.899999999998</v>
      </c>
      <c r="F332" s="56">
        <v>0</v>
      </c>
      <c r="G332" s="56">
        <v>1891</v>
      </c>
      <c r="H332" s="56">
        <v>866.41</v>
      </c>
      <c r="I332" s="56">
        <f t="shared" si="66"/>
        <v>2757.41</v>
      </c>
      <c r="J332" s="56">
        <f t="shared" si="67"/>
        <v>18682.489999999998</v>
      </c>
      <c r="K332" s="57">
        <f t="shared" si="68"/>
        <v>0.87138885908982788</v>
      </c>
      <c r="L332" s="57">
        <f t="shared" si="69"/>
        <v>-1</v>
      </c>
      <c r="M332" s="57">
        <f t="shared" si="70"/>
        <v>-0.78831990820852704</v>
      </c>
      <c r="R332" s="53"/>
      <c r="S332" s="53"/>
      <c r="T332" s="53"/>
      <c r="U332" s="53"/>
      <c r="V332" s="53"/>
    </row>
    <row r="333" spans="2:22" s="51" customFormat="1" x14ac:dyDescent="0.2">
      <c r="B333" s="51" t="s">
        <v>211</v>
      </c>
      <c r="C333" s="51" t="s">
        <v>212</v>
      </c>
      <c r="D333" s="56">
        <v>0</v>
      </c>
      <c r="E333" s="56">
        <v>27266.29</v>
      </c>
      <c r="F333" s="56">
        <v>0</v>
      </c>
      <c r="G333" s="56">
        <v>0</v>
      </c>
      <c r="H333" s="56">
        <v>0</v>
      </c>
      <c r="I333" s="56">
        <f t="shared" si="61"/>
        <v>0</v>
      </c>
      <c r="J333" s="56">
        <f t="shared" si="62"/>
        <v>27266.29</v>
      </c>
      <c r="K333" s="57">
        <f t="shared" si="63"/>
        <v>1</v>
      </c>
      <c r="L333" s="57">
        <f t="shared" si="64"/>
        <v>-1</v>
      </c>
      <c r="M333" s="57">
        <f t="shared" si="65"/>
        <v>-1</v>
      </c>
      <c r="R333" s="53"/>
      <c r="S333" s="53"/>
      <c r="T333" s="53"/>
      <c r="U333" s="53"/>
      <c r="V333" s="53"/>
    </row>
    <row r="334" spans="2:22" s="51" customFormat="1" x14ac:dyDescent="0.2">
      <c r="B334" s="51" t="s">
        <v>215</v>
      </c>
      <c r="C334" s="51" t="s">
        <v>216</v>
      </c>
      <c r="D334" s="56">
        <v>0</v>
      </c>
      <c r="E334" s="56">
        <v>47948.539999999994</v>
      </c>
      <c r="F334" s="56">
        <v>0</v>
      </c>
      <c r="G334" s="56">
        <v>0</v>
      </c>
      <c r="H334" s="56">
        <v>0</v>
      </c>
      <c r="I334" s="56">
        <f t="shared" si="61"/>
        <v>0</v>
      </c>
      <c r="J334" s="56">
        <f t="shared" si="62"/>
        <v>47948.539999999994</v>
      </c>
      <c r="K334" s="57">
        <f t="shared" si="63"/>
        <v>1</v>
      </c>
      <c r="L334" s="57">
        <f t="shared" si="64"/>
        <v>-1</v>
      </c>
      <c r="M334" s="57">
        <f t="shared" si="65"/>
        <v>-1</v>
      </c>
      <c r="R334" s="53"/>
      <c r="S334" s="53"/>
      <c r="T334" s="53"/>
      <c r="U334" s="53"/>
      <c r="V334" s="53"/>
    </row>
    <row r="335" spans="2:22" s="51" customFormat="1" x14ac:dyDescent="0.2">
      <c r="B335" s="51" t="s">
        <v>219</v>
      </c>
      <c r="C335" s="51" t="s">
        <v>220</v>
      </c>
      <c r="D335" s="56">
        <v>0</v>
      </c>
      <c r="E335" s="56">
        <v>121400</v>
      </c>
      <c r="F335" s="56">
        <v>0</v>
      </c>
      <c r="G335" s="56">
        <v>0</v>
      </c>
      <c r="H335" s="56">
        <v>0</v>
      </c>
      <c r="I335" s="56">
        <f t="shared" si="61"/>
        <v>0</v>
      </c>
      <c r="J335" s="56">
        <f t="shared" si="62"/>
        <v>121400</v>
      </c>
      <c r="K335" s="57">
        <f t="shared" si="63"/>
        <v>1</v>
      </c>
      <c r="L335" s="57">
        <f t="shared" si="64"/>
        <v>-1</v>
      </c>
      <c r="M335" s="57">
        <f t="shared" si="65"/>
        <v>-1</v>
      </c>
      <c r="R335" s="53"/>
      <c r="S335" s="53"/>
      <c r="T335" s="53"/>
      <c r="U335" s="53"/>
      <c r="V335" s="53"/>
    </row>
    <row r="336" spans="2:22" s="51" customFormat="1" x14ac:dyDescent="0.2">
      <c r="B336" s="51" t="s">
        <v>227</v>
      </c>
      <c r="C336" s="51" t="s">
        <v>228</v>
      </c>
      <c r="D336" s="56">
        <v>0</v>
      </c>
      <c r="E336" s="56">
        <v>10000</v>
      </c>
      <c r="F336" s="56">
        <v>0</v>
      </c>
      <c r="G336" s="56">
        <v>0</v>
      </c>
      <c r="H336" s="56">
        <v>0</v>
      </c>
      <c r="I336" s="56">
        <f t="shared" si="61"/>
        <v>0</v>
      </c>
      <c r="J336" s="56">
        <f t="shared" si="62"/>
        <v>10000</v>
      </c>
      <c r="K336" s="57">
        <f t="shared" si="63"/>
        <v>1</v>
      </c>
      <c r="L336" s="57">
        <f t="shared" si="64"/>
        <v>-1</v>
      </c>
      <c r="M336" s="57">
        <f t="shared" si="65"/>
        <v>-1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233</v>
      </c>
      <c r="C337" s="51" t="s">
        <v>234</v>
      </c>
      <c r="D337" s="56">
        <v>0</v>
      </c>
      <c r="E337" s="56">
        <v>28100</v>
      </c>
      <c r="F337" s="56">
        <v>0</v>
      </c>
      <c r="G337" s="56">
        <v>0</v>
      </c>
      <c r="H337" s="56">
        <v>14050</v>
      </c>
      <c r="I337" s="56">
        <f t="shared" si="61"/>
        <v>14050</v>
      </c>
      <c r="J337" s="56">
        <f t="shared" si="62"/>
        <v>14050</v>
      </c>
      <c r="K337" s="57">
        <f t="shared" si="63"/>
        <v>0.5</v>
      </c>
      <c r="L337" s="57">
        <f t="shared" si="64"/>
        <v>-1</v>
      </c>
      <c r="M337" s="57">
        <f t="shared" si="65"/>
        <v>-1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237</v>
      </c>
      <c r="C338" s="51" t="s">
        <v>238</v>
      </c>
      <c r="D338" s="56">
        <v>0</v>
      </c>
      <c r="E338" s="56">
        <v>33572</v>
      </c>
      <c r="F338" s="56">
        <v>0</v>
      </c>
      <c r="G338" s="56">
        <v>0</v>
      </c>
      <c r="H338" s="56">
        <v>0</v>
      </c>
      <c r="I338" s="56">
        <f t="shared" si="61"/>
        <v>0</v>
      </c>
      <c r="J338" s="56">
        <f t="shared" si="62"/>
        <v>33572</v>
      </c>
      <c r="K338" s="57">
        <f t="shared" si="63"/>
        <v>1</v>
      </c>
      <c r="L338" s="57">
        <f t="shared" si="64"/>
        <v>-1</v>
      </c>
      <c r="M338" s="57">
        <f t="shared" si="65"/>
        <v>-1</v>
      </c>
      <c r="R338" s="53"/>
      <c r="S338" s="53"/>
      <c r="T338" s="53"/>
      <c r="U338" s="53"/>
      <c r="V338" s="53"/>
    </row>
    <row r="339" spans="1:22" s="51" customFormat="1" x14ac:dyDescent="0.2">
      <c r="A339" s="63" t="s">
        <v>361</v>
      </c>
      <c r="B339" s="63"/>
      <c r="C339" s="63"/>
      <c r="D339" s="64">
        <v>26109645</v>
      </c>
      <c r="E339" s="64">
        <v>866676.90000000014</v>
      </c>
      <c r="F339" s="64">
        <v>18111.98</v>
      </c>
      <c r="G339" s="64">
        <v>215378.95</v>
      </c>
      <c r="H339" s="64">
        <v>14916.41</v>
      </c>
      <c r="I339" s="64">
        <f t="shared" si="61"/>
        <v>230295.36000000002</v>
      </c>
      <c r="J339" s="64">
        <f t="shared" si="62"/>
        <v>636381.54000000015</v>
      </c>
      <c r="K339" s="65">
        <f t="shared" si="63"/>
        <v>0.73427772218228049</v>
      </c>
      <c r="L339" s="65">
        <f t="shared" si="64"/>
        <v>-0.97910180829787896</v>
      </c>
      <c r="M339" s="65">
        <f t="shared" si="65"/>
        <v>-0.40357302704156539</v>
      </c>
      <c r="R339" s="53"/>
      <c r="S339" s="53"/>
      <c r="T339" s="53"/>
      <c r="U339" s="53"/>
      <c r="V339" s="53"/>
    </row>
    <row r="340" spans="1:22" s="51" customFormat="1" x14ac:dyDescent="0.2">
      <c r="A340" s="51" t="s">
        <v>362</v>
      </c>
      <c r="B340" s="51" t="s">
        <v>125</v>
      </c>
      <c r="C340" s="51" t="s">
        <v>126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61"/>
        <v>0</v>
      </c>
      <c r="J340" s="56">
        <f t="shared" si="62"/>
        <v>0</v>
      </c>
      <c r="K340" s="57" t="str">
        <f t="shared" si="63"/>
        <v>NA</v>
      </c>
      <c r="L340" s="57" t="str">
        <f t="shared" si="64"/>
        <v>NA</v>
      </c>
      <c r="M340" s="57" t="str">
        <f t="shared" si="65"/>
        <v>NA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271</v>
      </c>
      <c r="C341" s="51" t="s">
        <v>272</v>
      </c>
      <c r="D341" s="56">
        <v>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61"/>
        <v>0</v>
      </c>
      <c r="J341" s="56">
        <f t="shared" si="62"/>
        <v>0</v>
      </c>
      <c r="K341" s="57" t="str">
        <f t="shared" si="63"/>
        <v>NA</v>
      </c>
      <c r="L341" s="57" t="str">
        <f t="shared" si="64"/>
        <v>NA</v>
      </c>
      <c r="M341" s="57" t="str">
        <f t="shared" si="65"/>
        <v>NA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341</v>
      </c>
      <c r="C342" s="51" t="s">
        <v>342</v>
      </c>
      <c r="D342" s="56">
        <v>0</v>
      </c>
      <c r="E342" s="56">
        <v>92750</v>
      </c>
      <c r="F342" s="56">
        <v>0</v>
      </c>
      <c r="G342" s="56">
        <v>0</v>
      </c>
      <c r="H342" s="56">
        <v>0</v>
      </c>
      <c r="I342" s="56">
        <f t="shared" si="61"/>
        <v>0</v>
      </c>
      <c r="J342" s="56">
        <f t="shared" si="62"/>
        <v>92750</v>
      </c>
      <c r="K342" s="57">
        <f t="shared" si="63"/>
        <v>1</v>
      </c>
      <c r="L342" s="57">
        <f t="shared" si="64"/>
        <v>-1</v>
      </c>
      <c r="M342" s="57">
        <f t="shared" si="65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337</v>
      </c>
      <c r="C343" s="51" t="s">
        <v>338</v>
      </c>
      <c r="D343" s="56">
        <v>0</v>
      </c>
      <c r="E343" s="56">
        <v>148700</v>
      </c>
      <c r="F343" s="56">
        <v>975.56</v>
      </c>
      <c r="G343" s="56">
        <v>3726.31</v>
      </c>
      <c r="H343" s="56">
        <v>0</v>
      </c>
      <c r="I343" s="56">
        <f t="shared" si="61"/>
        <v>3726.31</v>
      </c>
      <c r="J343" s="56">
        <f t="shared" si="62"/>
        <v>144973.69</v>
      </c>
      <c r="K343" s="57">
        <f t="shared" si="63"/>
        <v>0.97494075319435103</v>
      </c>
      <c r="L343" s="57">
        <f t="shared" si="64"/>
        <v>-0.99343940820443843</v>
      </c>
      <c r="M343" s="57">
        <f t="shared" si="65"/>
        <v>-0.93985780766644256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139</v>
      </c>
      <c r="C344" s="51" t="s">
        <v>140</v>
      </c>
      <c r="D344" s="56">
        <v>0</v>
      </c>
      <c r="E344" s="56">
        <v>16500</v>
      </c>
      <c r="F344" s="56">
        <v>0</v>
      </c>
      <c r="G344" s="56">
        <v>0</v>
      </c>
      <c r="H344" s="56">
        <v>0</v>
      </c>
      <c r="I344" s="56">
        <f t="shared" si="61"/>
        <v>0</v>
      </c>
      <c r="J344" s="56">
        <f t="shared" si="62"/>
        <v>16500</v>
      </c>
      <c r="K344" s="57">
        <f t="shared" si="63"/>
        <v>1</v>
      </c>
      <c r="L344" s="57">
        <f t="shared" si="64"/>
        <v>-1</v>
      </c>
      <c r="M344" s="57">
        <f t="shared" si="65"/>
        <v>-1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141</v>
      </c>
      <c r="C345" s="51" t="s">
        <v>142</v>
      </c>
      <c r="D345" s="56">
        <v>0</v>
      </c>
      <c r="E345" s="56">
        <v>30500</v>
      </c>
      <c r="F345" s="56">
        <v>0</v>
      </c>
      <c r="G345" s="56">
        <v>0</v>
      </c>
      <c r="H345" s="56">
        <v>0</v>
      </c>
      <c r="I345" s="56">
        <f t="shared" si="61"/>
        <v>0</v>
      </c>
      <c r="J345" s="56">
        <f t="shared" si="62"/>
        <v>30500</v>
      </c>
      <c r="K345" s="57">
        <f t="shared" si="63"/>
        <v>1</v>
      </c>
      <c r="L345" s="57">
        <f t="shared" si="64"/>
        <v>-1</v>
      </c>
      <c r="M345" s="57">
        <f t="shared" si="65"/>
        <v>-1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143</v>
      </c>
      <c r="C346" s="51" t="s">
        <v>144</v>
      </c>
      <c r="D346" s="56">
        <v>2444000</v>
      </c>
      <c r="E346" s="56">
        <v>11148747.910000004</v>
      </c>
      <c r="F346" s="56">
        <v>0</v>
      </c>
      <c r="G346" s="56">
        <v>0</v>
      </c>
      <c r="H346" s="56">
        <v>0</v>
      </c>
      <c r="I346" s="56">
        <f t="shared" si="61"/>
        <v>0</v>
      </c>
      <c r="J346" s="56">
        <f t="shared" si="62"/>
        <v>11148747.910000004</v>
      </c>
      <c r="K346" s="57">
        <f t="shared" si="63"/>
        <v>1</v>
      </c>
      <c r="L346" s="57">
        <f t="shared" si="64"/>
        <v>-1</v>
      </c>
      <c r="M346" s="57">
        <f t="shared" si="65"/>
        <v>-1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145</v>
      </c>
      <c r="C347" s="51" t="s">
        <v>146</v>
      </c>
      <c r="D347" s="56">
        <v>0</v>
      </c>
      <c r="E347" s="56">
        <v>0</v>
      </c>
      <c r="F347" s="56">
        <v>0</v>
      </c>
      <c r="G347" s="56">
        <v>119.5</v>
      </c>
      <c r="H347" s="56">
        <v>0</v>
      </c>
      <c r="I347" s="56">
        <f t="shared" si="61"/>
        <v>119.5</v>
      </c>
      <c r="J347" s="56">
        <f t="shared" si="62"/>
        <v>-119.5</v>
      </c>
      <c r="K347" s="57" t="str">
        <f t="shared" si="63"/>
        <v>NA</v>
      </c>
      <c r="L347" s="57" t="str">
        <f t="shared" si="64"/>
        <v>NA</v>
      </c>
      <c r="M347" s="57" t="str">
        <f t="shared" si="65"/>
        <v>NA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149</v>
      </c>
      <c r="C348" s="51" t="s">
        <v>150</v>
      </c>
      <c r="D348" s="56">
        <v>0</v>
      </c>
      <c r="E348" s="56">
        <v>0</v>
      </c>
      <c r="F348" s="56">
        <v>374.5</v>
      </c>
      <c r="G348" s="56">
        <v>374.5</v>
      </c>
      <c r="H348" s="56">
        <v>0</v>
      </c>
      <c r="I348" s="56">
        <f t="shared" si="61"/>
        <v>374.5</v>
      </c>
      <c r="J348" s="56">
        <f t="shared" si="62"/>
        <v>-374.5</v>
      </c>
      <c r="K348" s="57" t="str">
        <f t="shared" si="63"/>
        <v>NA</v>
      </c>
      <c r="L348" s="57" t="str">
        <f t="shared" si="64"/>
        <v>NA</v>
      </c>
      <c r="M348" s="57" t="str">
        <f t="shared" si="65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151</v>
      </c>
      <c r="C349" s="51" t="s">
        <v>152</v>
      </c>
      <c r="D349" s="56">
        <v>0</v>
      </c>
      <c r="E349" s="56">
        <v>16653.25</v>
      </c>
      <c r="F349" s="56">
        <v>13.02</v>
      </c>
      <c r="G349" s="56">
        <v>52.319999999999993</v>
      </c>
      <c r="H349" s="56">
        <v>0</v>
      </c>
      <c r="I349" s="56">
        <f t="shared" si="61"/>
        <v>52.319999999999993</v>
      </c>
      <c r="J349" s="56">
        <f t="shared" si="62"/>
        <v>16600.93</v>
      </c>
      <c r="K349" s="57">
        <f t="shared" si="63"/>
        <v>0.99685827090808099</v>
      </c>
      <c r="L349" s="57">
        <f t="shared" si="64"/>
        <v>-0.99921817062735496</v>
      </c>
      <c r="M349" s="57">
        <f t="shared" si="65"/>
        <v>-0.99245985017939442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153</v>
      </c>
      <c r="C350" s="51" t="s">
        <v>154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61"/>
        <v>0</v>
      </c>
      <c r="J350" s="56">
        <f t="shared" si="62"/>
        <v>0</v>
      </c>
      <c r="K350" s="57" t="str">
        <f t="shared" si="63"/>
        <v>NA</v>
      </c>
      <c r="L350" s="57" t="str">
        <f t="shared" si="64"/>
        <v>NA</v>
      </c>
      <c r="M350" s="57" t="str">
        <f t="shared" si="65"/>
        <v>NA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169</v>
      </c>
      <c r="C351" s="51" t="s">
        <v>170</v>
      </c>
      <c r="D351" s="56">
        <v>64766</v>
      </c>
      <c r="E351" s="56">
        <v>464477.9499999999</v>
      </c>
      <c r="F351" s="56">
        <v>1.71</v>
      </c>
      <c r="G351" s="56">
        <v>30.810000000000002</v>
      </c>
      <c r="H351" s="56">
        <v>0</v>
      </c>
      <c r="I351" s="56">
        <f t="shared" si="61"/>
        <v>30.810000000000002</v>
      </c>
      <c r="J351" s="56">
        <f t="shared" si="62"/>
        <v>464447.1399999999</v>
      </c>
      <c r="K351" s="57">
        <f t="shared" si="63"/>
        <v>0.99993366746473111</v>
      </c>
      <c r="L351" s="57">
        <f t="shared" si="64"/>
        <v>-0.99999631844740955</v>
      </c>
      <c r="M351" s="57">
        <f t="shared" si="65"/>
        <v>-0.99984080191535463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171</v>
      </c>
      <c r="C352" s="51" t="s">
        <v>172</v>
      </c>
      <c r="D352" s="56">
        <v>27416683.489999998</v>
      </c>
      <c r="E352" s="56">
        <v>7179688.3999999994</v>
      </c>
      <c r="F352" s="56">
        <v>0</v>
      </c>
      <c r="G352" s="56">
        <v>1416527.98</v>
      </c>
      <c r="H352" s="56">
        <v>0</v>
      </c>
      <c r="I352" s="56">
        <f t="shared" si="61"/>
        <v>1416527.98</v>
      </c>
      <c r="J352" s="56">
        <f t="shared" si="62"/>
        <v>5763160.4199999999</v>
      </c>
      <c r="K352" s="57">
        <f t="shared" si="63"/>
        <v>0.80270341815948454</v>
      </c>
      <c r="L352" s="57">
        <f t="shared" si="64"/>
        <v>-1</v>
      </c>
      <c r="M352" s="57">
        <f t="shared" si="65"/>
        <v>-0.52648820358276271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179</v>
      </c>
      <c r="C353" s="51" t="s">
        <v>180</v>
      </c>
      <c r="D353" s="56">
        <v>50000</v>
      </c>
      <c r="E353" s="56">
        <v>50000</v>
      </c>
      <c r="F353" s="56">
        <v>0</v>
      </c>
      <c r="G353" s="56">
        <v>0</v>
      </c>
      <c r="H353" s="56">
        <v>0</v>
      </c>
      <c r="I353" s="56">
        <f t="shared" si="61"/>
        <v>0</v>
      </c>
      <c r="J353" s="56">
        <f t="shared" si="62"/>
        <v>50000</v>
      </c>
      <c r="K353" s="57">
        <f t="shared" si="63"/>
        <v>1</v>
      </c>
      <c r="L353" s="57">
        <f t="shared" si="64"/>
        <v>-1</v>
      </c>
      <c r="M353" s="57">
        <f t="shared" si="65"/>
        <v>-1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181</v>
      </c>
      <c r="C354" s="51" t="s">
        <v>182</v>
      </c>
      <c r="D354" s="56">
        <v>7945000</v>
      </c>
      <c r="E354" s="56">
        <v>20000</v>
      </c>
      <c r="F354" s="56">
        <v>0</v>
      </c>
      <c r="G354" s="56">
        <v>2204.5300000000002</v>
      </c>
      <c r="H354" s="56">
        <v>0</v>
      </c>
      <c r="I354" s="56">
        <f t="shared" si="61"/>
        <v>2204.5300000000002</v>
      </c>
      <c r="J354" s="56">
        <f t="shared" si="62"/>
        <v>17795.47</v>
      </c>
      <c r="K354" s="57">
        <f t="shared" si="63"/>
        <v>0.88977350000000011</v>
      </c>
      <c r="L354" s="57">
        <f t="shared" si="64"/>
        <v>-1</v>
      </c>
      <c r="M354" s="57">
        <f t="shared" si="65"/>
        <v>-0.7354563999999999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379</v>
      </c>
      <c r="C355" s="51" t="s">
        <v>380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61"/>
        <v>0</v>
      </c>
      <c r="J355" s="56">
        <f t="shared" si="62"/>
        <v>0</v>
      </c>
      <c r="K355" s="57" t="str">
        <f t="shared" si="63"/>
        <v>NA</v>
      </c>
      <c r="L355" s="57" t="str">
        <f t="shared" si="64"/>
        <v>NA</v>
      </c>
      <c r="M355" s="57" t="str">
        <f t="shared" si="65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387</v>
      </c>
      <c r="C356" s="51" t="s">
        <v>388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61"/>
        <v>0</v>
      </c>
      <c r="J356" s="56">
        <f t="shared" si="62"/>
        <v>0</v>
      </c>
      <c r="K356" s="57" t="str">
        <f t="shared" si="63"/>
        <v>NA</v>
      </c>
      <c r="L356" s="57" t="str">
        <f t="shared" si="64"/>
        <v>NA</v>
      </c>
      <c r="M356" s="57" t="str">
        <f t="shared" si="65"/>
        <v>NA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403</v>
      </c>
      <c r="C357" s="51" t="s">
        <v>404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61"/>
        <v>0</v>
      </c>
      <c r="J357" s="56">
        <f t="shared" si="62"/>
        <v>0</v>
      </c>
      <c r="K357" s="57" t="str">
        <f t="shared" si="63"/>
        <v>NA</v>
      </c>
      <c r="L357" s="57" t="str">
        <f t="shared" si="64"/>
        <v>NA</v>
      </c>
      <c r="M357" s="57" t="str">
        <f t="shared" si="65"/>
        <v>NA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259</v>
      </c>
      <c r="C358" s="51" t="s">
        <v>260</v>
      </c>
      <c r="D358" s="56">
        <v>3750000</v>
      </c>
      <c r="E358" s="56">
        <v>7442643</v>
      </c>
      <c r="F358" s="56">
        <v>0</v>
      </c>
      <c r="G358" s="56">
        <v>0</v>
      </c>
      <c r="H358" s="56">
        <v>0</v>
      </c>
      <c r="I358" s="56">
        <f t="shared" si="61"/>
        <v>0</v>
      </c>
      <c r="J358" s="56">
        <f t="shared" si="62"/>
        <v>7442643</v>
      </c>
      <c r="K358" s="57">
        <f t="shared" si="63"/>
        <v>1</v>
      </c>
      <c r="L358" s="57">
        <f t="shared" si="64"/>
        <v>-1</v>
      </c>
      <c r="M358" s="57">
        <f t="shared" si="65"/>
        <v>-1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183</v>
      </c>
      <c r="C359" s="51" t="s">
        <v>184</v>
      </c>
      <c r="D359" s="56">
        <v>0</v>
      </c>
      <c r="E359" s="56">
        <v>42080</v>
      </c>
      <c r="F359" s="56">
        <v>0</v>
      </c>
      <c r="G359" s="56">
        <v>0</v>
      </c>
      <c r="H359" s="56">
        <v>0</v>
      </c>
      <c r="I359" s="56">
        <f t="shared" si="61"/>
        <v>0</v>
      </c>
      <c r="J359" s="56">
        <f t="shared" si="62"/>
        <v>42080</v>
      </c>
      <c r="K359" s="57">
        <f t="shared" si="63"/>
        <v>1</v>
      </c>
      <c r="L359" s="57">
        <f t="shared" si="64"/>
        <v>-1</v>
      </c>
      <c r="M359" s="57">
        <f t="shared" si="65"/>
        <v>-1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191</v>
      </c>
      <c r="C360" s="51" t="s">
        <v>192</v>
      </c>
      <c r="D360" s="56">
        <v>0</v>
      </c>
      <c r="E360" s="56">
        <v>1141050</v>
      </c>
      <c r="F360" s="56">
        <v>0</v>
      </c>
      <c r="G360" s="56">
        <v>0</v>
      </c>
      <c r="H360" s="56">
        <v>0</v>
      </c>
      <c r="I360" s="56">
        <f t="shared" si="61"/>
        <v>0</v>
      </c>
      <c r="J360" s="56">
        <f t="shared" si="62"/>
        <v>1141050</v>
      </c>
      <c r="K360" s="57">
        <f t="shared" si="63"/>
        <v>1</v>
      </c>
      <c r="L360" s="57">
        <f t="shared" si="64"/>
        <v>-1</v>
      </c>
      <c r="M360" s="57">
        <f t="shared" si="65"/>
        <v>-1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207</v>
      </c>
      <c r="C361" s="51" t="s">
        <v>208</v>
      </c>
      <c r="D361" s="56">
        <v>26830578.710000001</v>
      </c>
      <c r="E361" s="56">
        <v>29660225.220000003</v>
      </c>
      <c r="F361" s="56">
        <v>2734.21</v>
      </c>
      <c r="G361" s="56">
        <v>6846.0599999999995</v>
      </c>
      <c r="H361" s="56">
        <v>3874.05</v>
      </c>
      <c r="I361" s="56">
        <f t="shared" si="61"/>
        <v>10720.11</v>
      </c>
      <c r="J361" s="56">
        <f t="shared" si="62"/>
        <v>29649505.110000003</v>
      </c>
      <c r="K361" s="57">
        <f t="shared" si="63"/>
        <v>0.99963856950105789</v>
      </c>
      <c r="L361" s="57">
        <f t="shared" si="64"/>
        <v>-0.99990781560221742</v>
      </c>
      <c r="M361" s="57">
        <f t="shared" si="65"/>
        <v>-0.99944604115855051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211</v>
      </c>
      <c r="C362" s="51" t="s">
        <v>212</v>
      </c>
      <c r="D362" s="56">
        <v>0</v>
      </c>
      <c r="E362" s="56">
        <v>75</v>
      </c>
      <c r="F362" s="56">
        <v>0</v>
      </c>
      <c r="G362" s="56">
        <v>0</v>
      </c>
      <c r="H362" s="56">
        <v>0</v>
      </c>
      <c r="I362" s="56">
        <f t="shared" si="61"/>
        <v>0</v>
      </c>
      <c r="J362" s="56">
        <f t="shared" si="62"/>
        <v>75</v>
      </c>
      <c r="K362" s="57">
        <f t="shared" si="63"/>
        <v>1</v>
      </c>
      <c r="L362" s="57">
        <f t="shared" si="64"/>
        <v>-1</v>
      </c>
      <c r="M362" s="57">
        <f t="shared" si="65"/>
        <v>-1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215</v>
      </c>
      <c r="C363" s="51" t="s">
        <v>216</v>
      </c>
      <c r="D363" s="56">
        <v>3054608.67</v>
      </c>
      <c r="E363" s="56">
        <v>3556514.8300000005</v>
      </c>
      <c r="F363" s="56">
        <v>0</v>
      </c>
      <c r="G363" s="56">
        <v>0</v>
      </c>
      <c r="H363" s="56">
        <v>0</v>
      </c>
      <c r="I363" s="56">
        <f t="shared" si="61"/>
        <v>0</v>
      </c>
      <c r="J363" s="56">
        <f t="shared" si="62"/>
        <v>3556514.8300000005</v>
      </c>
      <c r="K363" s="57">
        <f t="shared" si="63"/>
        <v>1</v>
      </c>
      <c r="L363" s="57">
        <f t="shared" si="64"/>
        <v>-1</v>
      </c>
      <c r="M363" s="57">
        <f t="shared" si="65"/>
        <v>-1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219</v>
      </c>
      <c r="C364" s="51" t="s">
        <v>220</v>
      </c>
      <c r="D364" s="56">
        <v>0</v>
      </c>
      <c r="E364" s="56">
        <v>1858781.05</v>
      </c>
      <c r="F364" s="56">
        <v>0</v>
      </c>
      <c r="G364" s="56">
        <v>0</v>
      </c>
      <c r="H364" s="56">
        <v>0</v>
      </c>
      <c r="I364" s="56">
        <f t="shared" si="61"/>
        <v>0</v>
      </c>
      <c r="J364" s="56">
        <f t="shared" si="62"/>
        <v>1858781.05</v>
      </c>
      <c r="K364" s="57">
        <f t="shared" si="63"/>
        <v>1</v>
      </c>
      <c r="L364" s="57">
        <f t="shared" si="64"/>
        <v>-1</v>
      </c>
      <c r="M364" s="57">
        <f t="shared" si="65"/>
        <v>-1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279</v>
      </c>
      <c r="C365" s="51" t="s">
        <v>280</v>
      </c>
      <c r="D365" s="56">
        <v>7204</v>
      </c>
      <c r="E365" s="56">
        <v>1759</v>
      </c>
      <c r="F365" s="56">
        <v>0</v>
      </c>
      <c r="G365" s="56">
        <v>0</v>
      </c>
      <c r="H365" s="56">
        <v>0</v>
      </c>
      <c r="I365" s="56">
        <f t="shared" si="61"/>
        <v>0</v>
      </c>
      <c r="J365" s="56">
        <f t="shared" si="62"/>
        <v>1759</v>
      </c>
      <c r="K365" s="57">
        <f t="shared" si="63"/>
        <v>1</v>
      </c>
      <c r="L365" s="57">
        <f t="shared" si="64"/>
        <v>-1</v>
      </c>
      <c r="M365" s="57">
        <f t="shared" si="65"/>
        <v>-1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229</v>
      </c>
      <c r="C366" s="51" t="s">
        <v>230</v>
      </c>
      <c r="D366" s="56">
        <v>37023</v>
      </c>
      <c r="E366" s="56">
        <v>58623</v>
      </c>
      <c r="F366" s="56">
        <v>0</v>
      </c>
      <c r="G366" s="56">
        <v>37023</v>
      </c>
      <c r="H366" s="56">
        <v>21600</v>
      </c>
      <c r="I366" s="56">
        <f t="shared" si="61"/>
        <v>58623</v>
      </c>
      <c r="J366" s="56">
        <f t="shared" si="62"/>
        <v>0</v>
      </c>
      <c r="K366" s="57">
        <f t="shared" si="63"/>
        <v>0</v>
      </c>
      <c r="L366" s="57">
        <f t="shared" si="64"/>
        <v>-1</v>
      </c>
      <c r="M366" s="57">
        <f t="shared" si="65"/>
        <v>0.51570543984442963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231</v>
      </c>
      <c r="C367" s="51" t="s">
        <v>232</v>
      </c>
      <c r="D367" s="56">
        <v>5000</v>
      </c>
      <c r="E367" s="56">
        <v>458994.2</v>
      </c>
      <c r="F367" s="56">
        <v>42863.199999999997</v>
      </c>
      <c r="G367" s="56">
        <v>42863.199999999997</v>
      </c>
      <c r="H367" s="56">
        <v>0</v>
      </c>
      <c r="I367" s="56">
        <f t="shared" si="61"/>
        <v>42863.199999999997</v>
      </c>
      <c r="J367" s="56">
        <f t="shared" si="62"/>
        <v>416131</v>
      </c>
      <c r="K367" s="57">
        <f t="shared" si="63"/>
        <v>0.90661494197530168</v>
      </c>
      <c r="L367" s="57">
        <f t="shared" si="64"/>
        <v>-0.90661494197530168</v>
      </c>
      <c r="M367" s="57">
        <f t="shared" si="65"/>
        <v>-0.77587586074072401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233</v>
      </c>
      <c r="C368" s="51" t="s">
        <v>234</v>
      </c>
      <c r="D368" s="56">
        <v>3777620.73</v>
      </c>
      <c r="E368" s="56">
        <v>1503444.99</v>
      </c>
      <c r="F368" s="56">
        <v>0</v>
      </c>
      <c r="G368" s="56">
        <v>1503444.99</v>
      </c>
      <c r="H368" s="56">
        <v>0</v>
      </c>
      <c r="I368" s="56">
        <f t="shared" si="61"/>
        <v>1503444.99</v>
      </c>
      <c r="J368" s="56">
        <f t="shared" si="62"/>
        <v>0</v>
      </c>
      <c r="K368" s="57">
        <f t="shared" si="63"/>
        <v>0</v>
      </c>
      <c r="L368" s="57">
        <f t="shared" si="64"/>
        <v>-1</v>
      </c>
      <c r="M368" s="57">
        <f t="shared" si="65"/>
        <v>1.4000000000000001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235</v>
      </c>
      <c r="C369" s="51" t="s">
        <v>236</v>
      </c>
      <c r="D369" s="56">
        <v>-55995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61"/>
        <v>0</v>
      </c>
      <c r="J369" s="56">
        <f t="shared" si="62"/>
        <v>0</v>
      </c>
      <c r="K369" s="57" t="str">
        <f t="shared" si="63"/>
        <v>NA</v>
      </c>
      <c r="L369" s="57" t="str">
        <f t="shared" si="64"/>
        <v>NA</v>
      </c>
      <c r="M369" s="57" t="str">
        <f t="shared" si="65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237</v>
      </c>
      <c r="C370" s="51" t="s">
        <v>238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61"/>
        <v>0</v>
      </c>
      <c r="J370" s="56">
        <f t="shared" si="62"/>
        <v>0</v>
      </c>
      <c r="K370" s="57" t="str">
        <f t="shared" si="63"/>
        <v>NA</v>
      </c>
      <c r="L370" s="57" t="str">
        <f t="shared" si="64"/>
        <v>NA</v>
      </c>
      <c r="M370" s="57" t="str">
        <f t="shared" si="65"/>
        <v>NA</v>
      </c>
      <c r="R370" s="53"/>
      <c r="S370" s="53"/>
      <c r="T370" s="53"/>
      <c r="U370" s="53"/>
      <c r="V370" s="53"/>
    </row>
    <row r="371" spans="1:22" s="51" customFormat="1" x14ac:dyDescent="0.2">
      <c r="A371" s="63" t="s">
        <v>421</v>
      </c>
      <c r="B371" s="63"/>
      <c r="C371" s="63"/>
      <c r="D371" s="64">
        <v>75326489.599999994</v>
      </c>
      <c r="E371" s="64">
        <v>64892207.800000004</v>
      </c>
      <c r="F371" s="64">
        <v>46962.2</v>
      </c>
      <c r="G371" s="64">
        <v>3013213.2</v>
      </c>
      <c r="H371" s="64">
        <v>25474.05</v>
      </c>
      <c r="I371" s="64">
        <f t="shared" si="61"/>
        <v>3038687.25</v>
      </c>
      <c r="J371" s="64">
        <f t="shared" si="62"/>
        <v>61853520.550000004</v>
      </c>
      <c r="K371" s="65">
        <f t="shared" si="63"/>
        <v>0.9531733107407081</v>
      </c>
      <c r="L371" s="65">
        <f t="shared" si="64"/>
        <v>-0.99927630448104432</v>
      </c>
      <c r="M371" s="65">
        <f t="shared" si="65"/>
        <v>-0.88855808847976969</v>
      </c>
      <c r="R371" s="53"/>
      <c r="S371" s="53"/>
      <c r="T371" s="53"/>
      <c r="U371" s="53"/>
      <c r="V371" s="53"/>
    </row>
    <row r="372" spans="1:22" s="51" customFormat="1" x14ac:dyDescent="0.2">
      <c r="A372" s="51" t="s">
        <v>422</v>
      </c>
      <c r="B372" s="51" t="s">
        <v>423</v>
      </c>
      <c r="C372" s="51" t="s">
        <v>424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61"/>
        <v>0</v>
      </c>
      <c r="J372" s="56">
        <f t="shared" si="62"/>
        <v>0</v>
      </c>
      <c r="K372" s="57" t="str">
        <f t="shared" si="63"/>
        <v>NA</v>
      </c>
      <c r="L372" s="57" t="str">
        <f t="shared" si="64"/>
        <v>NA</v>
      </c>
      <c r="M372" s="57" t="str">
        <f t="shared" si="65"/>
        <v>NA</v>
      </c>
      <c r="R372" s="53"/>
      <c r="S372" s="53"/>
      <c r="T372" s="53"/>
      <c r="U372" s="53"/>
      <c r="V372" s="53"/>
    </row>
    <row r="373" spans="1:22" s="51" customFormat="1" x14ac:dyDescent="0.2">
      <c r="A373" s="63" t="s">
        <v>425</v>
      </c>
      <c r="B373" s="63"/>
      <c r="C373" s="63"/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f t="shared" si="61"/>
        <v>0</v>
      </c>
      <c r="J373" s="64">
        <f t="shared" si="62"/>
        <v>0</v>
      </c>
      <c r="K373" s="65" t="str">
        <f t="shared" si="63"/>
        <v>NA</v>
      </c>
      <c r="L373" s="65" t="str">
        <f t="shared" si="64"/>
        <v>NA</v>
      </c>
      <c r="M373" s="65" t="str">
        <f t="shared" si="65"/>
        <v>NA</v>
      </c>
      <c r="R373" s="53"/>
      <c r="S373" s="53"/>
      <c r="T373" s="53"/>
      <c r="U373" s="53"/>
      <c r="V373" s="53"/>
    </row>
    <row r="374" spans="1:22" s="51" customFormat="1" x14ac:dyDescent="0.2">
      <c r="A374" s="51" t="s">
        <v>426</v>
      </c>
      <c r="B374" s="51" t="s">
        <v>115</v>
      </c>
      <c r="C374" s="51" t="s">
        <v>116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61"/>
        <v>0</v>
      </c>
      <c r="J374" s="56">
        <f t="shared" si="62"/>
        <v>0</v>
      </c>
      <c r="K374" s="57" t="str">
        <f t="shared" si="63"/>
        <v>NA</v>
      </c>
      <c r="L374" s="57" t="str">
        <f t="shared" si="64"/>
        <v>NA</v>
      </c>
      <c r="M374" s="57" t="str">
        <f t="shared" si="65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271</v>
      </c>
      <c r="C375" s="51" t="s">
        <v>272</v>
      </c>
      <c r="D375" s="56">
        <v>8000</v>
      </c>
      <c r="E375" s="56">
        <v>1412805.33</v>
      </c>
      <c r="F375" s="56">
        <v>0</v>
      </c>
      <c r="G375" s="56">
        <v>460957.54</v>
      </c>
      <c r="H375" s="56">
        <v>94.5</v>
      </c>
      <c r="I375" s="56">
        <f t="shared" si="61"/>
        <v>461052.04</v>
      </c>
      <c r="J375" s="56">
        <f t="shared" si="62"/>
        <v>951753.29</v>
      </c>
      <c r="K375" s="57">
        <f t="shared" si="63"/>
        <v>0.67366201824847305</v>
      </c>
      <c r="L375" s="57">
        <f t="shared" si="64"/>
        <v>-1</v>
      </c>
      <c r="M375" s="57">
        <f t="shared" si="65"/>
        <v>-0.21694937546703635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341</v>
      </c>
      <c r="C376" s="51" t="s">
        <v>342</v>
      </c>
      <c r="D376" s="56">
        <v>0</v>
      </c>
      <c r="E376" s="56">
        <v>31000</v>
      </c>
      <c r="F376" s="56">
        <v>0</v>
      </c>
      <c r="G376" s="56">
        <v>0</v>
      </c>
      <c r="H376" s="56">
        <v>0</v>
      </c>
      <c r="I376" s="56">
        <f t="shared" si="61"/>
        <v>0</v>
      </c>
      <c r="J376" s="56">
        <f t="shared" si="62"/>
        <v>31000</v>
      </c>
      <c r="K376" s="57">
        <f t="shared" si="63"/>
        <v>1</v>
      </c>
      <c r="L376" s="57">
        <f t="shared" si="64"/>
        <v>-1</v>
      </c>
      <c r="M376" s="57">
        <f t="shared" si="65"/>
        <v>-1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337</v>
      </c>
      <c r="C377" s="51" t="s">
        <v>338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61"/>
        <v>0</v>
      </c>
      <c r="J377" s="56">
        <f t="shared" si="62"/>
        <v>0</v>
      </c>
      <c r="K377" s="57" t="str">
        <f t="shared" si="63"/>
        <v>NA</v>
      </c>
      <c r="L377" s="57" t="str">
        <f t="shared" si="64"/>
        <v>NA</v>
      </c>
      <c r="M377" s="57" t="str">
        <f t="shared" si="65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139</v>
      </c>
      <c r="C378" s="51" t="s">
        <v>140</v>
      </c>
      <c r="D378" s="56">
        <v>0</v>
      </c>
      <c r="E378" s="56">
        <v>5500</v>
      </c>
      <c r="F378" s="56">
        <v>0</v>
      </c>
      <c r="G378" s="56">
        <v>0</v>
      </c>
      <c r="H378" s="56">
        <v>0</v>
      </c>
      <c r="I378" s="56">
        <f t="shared" si="61"/>
        <v>0</v>
      </c>
      <c r="J378" s="56">
        <f t="shared" si="62"/>
        <v>5500</v>
      </c>
      <c r="K378" s="57">
        <f t="shared" si="63"/>
        <v>1</v>
      </c>
      <c r="L378" s="57">
        <f t="shared" si="64"/>
        <v>-1</v>
      </c>
      <c r="M378" s="57">
        <f t="shared" si="65"/>
        <v>-1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141</v>
      </c>
      <c r="C379" s="51" t="s">
        <v>142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61"/>
        <v>0</v>
      </c>
      <c r="J379" s="56">
        <f t="shared" si="62"/>
        <v>0</v>
      </c>
      <c r="K379" s="57" t="str">
        <f t="shared" si="63"/>
        <v>NA</v>
      </c>
      <c r="L379" s="57" t="str">
        <f t="shared" si="64"/>
        <v>NA</v>
      </c>
      <c r="M379" s="57" t="str">
        <f t="shared" si="6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143</v>
      </c>
      <c r="C380" s="51" t="s">
        <v>144</v>
      </c>
      <c r="D380" s="56">
        <v>1300000</v>
      </c>
      <c r="E380" s="56">
        <v>6963128.9000000004</v>
      </c>
      <c r="F380" s="56">
        <v>0</v>
      </c>
      <c r="G380" s="56">
        <v>0</v>
      </c>
      <c r="H380" s="56">
        <v>0</v>
      </c>
      <c r="I380" s="56">
        <f t="shared" ref="I380:I388" si="71">SUM(G380:H380)</f>
        <v>0</v>
      </c>
      <c r="J380" s="56">
        <f t="shared" ref="J380:J388" si="72">E380-I380</f>
        <v>6963128.9000000004</v>
      </c>
      <c r="K380" s="57">
        <f t="shared" ref="K380:K388" si="73">IF(E380=0,"NA",J380/E380)</f>
        <v>1</v>
      </c>
      <c r="L380" s="57">
        <f t="shared" ref="L380:L388" si="74">IF(E380=0,"NA",(  ( F380 - (E380/$L$6)) / (E380/$L$6)))</f>
        <v>-1</v>
      </c>
      <c r="M380" s="57">
        <f t="shared" ref="M380:M388" si="75">IF(E380=0,"NA",(  ( G380 - ($M$6*(E380/12))) / ($M$6*(E380/12))))</f>
        <v>-1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149</v>
      </c>
      <c r="C381" s="51" t="s">
        <v>150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71"/>
        <v>0</v>
      </c>
      <c r="J381" s="56">
        <f t="shared" si="72"/>
        <v>0</v>
      </c>
      <c r="K381" s="57" t="str">
        <f t="shared" si="73"/>
        <v>NA</v>
      </c>
      <c r="L381" s="57" t="str">
        <f t="shared" si="74"/>
        <v>NA</v>
      </c>
      <c r="M381" s="57" t="str">
        <f t="shared" si="75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151</v>
      </c>
      <c r="C382" s="51" t="s">
        <v>152</v>
      </c>
      <c r="D382" s="56">
        <v>0</v>
      </c>
      <c r="E382" s="56">
        <v>1885</v>
      </c>
      <c r="F382" s="56">
        <v>0</v>
      </c>
      <c r="G382" s="56">
        <v>0</v>
      </c>
      <c r="H382" s="56">
        <v>0</v>
      </c>
      <c r="I382" s="56">
        <f t="shared" si="71"/>
        <v>0</v>
      </c>
      <c r="J382" s="56">
        <f t="shared" si="72"/>
        <v>1885</v>
      </c>
      <c r="K382" s="57">
        <f t="shared" si="73"/>
        <v>1</v>
      </c>
      <c r="L382" s="57">
        <f t="shared" si="74"/>
        <v>-1</v>
      </c>
      <c r="M382" s="57">
        <f t="shared" si="75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153</v>
      </c>
      <c r="C383" s="51" t="s">
        <v>154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71"/>
        <v>0</v>
      </c>
      <c r="J383" s="56">
        <f t="shared" si="72"/>
        <v>0</v>
      </c>
      <c r="K383" s="57" t="str">
        <f t="shared" si="73"/>
        <v>NA</v>
      </c>
      <c r="L383" s="57" t="str">
        <f t="shared" si="74"/>
        <v>NA</v>
      </c>
      <c r="M383" s="57" t="str">
        <f t="shared" si="75"/>
        <v>NA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169</v>
      </c>
      <c r="C384" s="51" t="s">
        <v>170</v>
      </c>
      <c r="D384" s="56">
        <v>34450</v>
      </c>
      <c r="E384" s="56">
        <v>463524.17</v>
      </c>
      <c r="F384" s="56">
        <v>0</v>
      </c>
      <c r="G384" s="56">
        <v>0</v>
      </c>
      <c r="H384" s="56">
        <v>0</v>
      </c>
      <c r="I384" s="56">
        <f t="shared" si="71"/>
        <v>0</v>
      </c>
      <c r="J384" s="56">
        <f t="shared" si="72"/>
        <v>463524.17</v>
      </c>
      <c r="K384" s="57">
        <f t="shared" si="73"/>
        <v>1</v>
      </c>
      <c r="L384" s="57">
        <f t="shared" si="74"/>
        <v>-1</v>
      </c>
      <c r="M384" s="57">
        <f t="shared" si="75"/>
        <v>-1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171</v>
      </c>
      <c r="C385" s="51" t="s">
        <v>172</v>
      </c>
      <c r="D385" s="56">
        <v>26102645</v>
      </c>
      <c r="E385" s="56">
        <v>566</v>
      </c>
      <c r="F385" s="56">
        <v>0</v>
      </c>
      <c r="G385" s="56">
        <v>0</v>
      </c>
      <c r="H385" s="56">
        <v>0</v>
      </c>
      <c r="I385" s="56">
        <f t="shared" si="71"/>
        <v>0</v>
      </c>
      <c r="J385" s="56">
        <f t="shared" si="72"/>
        <v>566</v>
      </c>
      <c r="K385" s="57">
        <f t="shared" si="73"/>
        <v>1</v>
      </c>
      <c r="L385" s="57">
        <f t="shared" si="74"/>
        <v>-1</v>
      </c>
      <c r="M385" s="57">
        <f t="shared" si="75"/>
        <v>-1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181</v>
      </c>
      <c r="C386" s="51" t="s">
        <v>182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71"/>
        <v>0</v>
      </c>
      <c r="J386" s="56">
        <f t="shared" si="72"/>
        <v>0</v>
      </c>
      <c r="K386" s="57" t="str">
        <f t="shared" si="73"/>
        <v>NA</v>
      </c>
      <c r="L386" s="57" t="str">
        <f t="shared" si="74"/>
        <v>NA</v>
      </c>
      <c r="M386" s="57" t="str">
        <f t="shared" si="75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261</v>
      </c>
      <c r="C387" s="51" t="s">
        <v>262</v>
      </c>
      <c r="D387" s="56">
        <v>0</v>
      </c>
      <c r="E387" s="56">
        <v>0</v>
      </c>
      <c r="F387" s="56">
        <v>0</v>
      </c>
      <c r="G387" s="56">
        <v>412.72</v>
      </c>
      <c r="H387" s="56">
        <v>0</v>
      </c>
      <c r="I387" s="56">
        <f t="shared" si="71"/>
        <v>412.72</v>
      </c>
      <c r="J387" s="56">
        <f t="shared" si="72"/>
        <v>-412.72</v>
      </c>
      <c r="K387" s="57" t="str">
        <f t="shared" si="73"/>
        <v>NA</v>
      </c>
      <c r="L387" s="57" t="str">
        <f t="shared" si="74"/>
        <v>NA</v>
      </c>
      <c r="M387" s="57" t="str">
        <f t="shared" si="75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263</v>
      </c>
      <c r="C388" s="51" t="s">
        <v>264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71"/>
        <v>0</v>
      </c>
      <c r="J388" s="56">
        <f t="shared" si="72"/>
        <v>0</v>
      </c>
      <c r="K388" s="57" t="str">
        <f t="shared" si="73"/>
        <v>NA</v>
      </c>
      <c r="L388" s="57" t="str">
        <f t="shared" si="74"/>
        <v>NA</v>
      </c>
      <c r="M388" s="57" t="str">
        <f t="shared" si="75"/>
        <v>NA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199</v>
      </c>
      <c r="C389" s="51" t="s">
        <v>200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61"/>
        <v>0</v>
      </c>
      <c r="J389" s="56">
        <f t="shared" si="62"/>
        <v>0</v>
      </c>
      <c r="K389" s="57" t="str">
        <f t="shared" si="63"/>
        <v>NA</v>
      </c>
      <c r="L389" s="57" t="str">
        <f t="shared" si="64"/>
        <v>NA</v>
      </c>
      <c r="M389" s="57" t="str">
        <f t="shared" si="65"/>
        <v>NA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205</v>
      </c>
      <c r="C390" s="51" t="s">
        <v>206</v>
      </c>
      <c r="D390" s="56">
        <v>0</v>
      </c>
      <c r="E390" s="56">
        <v>78804</v>
      </c>
      <c r="F390" s="56">
        <v>0</v>
      </c>
      <c r="G390" s="56">
        <v>14760</v>
      </c>
      <c r="H390" s="56">
        <v>0</v>
      </c>
      <c r="I390" s="56">
        <f t="shared" si="61"/>
        <v>14760</v>
      </c>
      <c r="J390" s="56">
        <f t="shared" si="62"/>
        <v>64044</v>
      </c>
      <c r="K390" s="57">
        <f t="shared" si="63"/>
        <v>0.81269986295111918</v>
      </c>
      <c r="L390" s="57">
        <f t="shared" si="64"/>
        <v>-1</v>
      </c>
      <c r="M390" s="57">
        <f t="shared" si="65"/>
        <v>-0.55047967108268614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207</v>
      </c>
      <c r="C391" s="51" t="s">
        <v>208</v>
      </c>
      <c r="D391" s="56">
        <v>0</v>
      </c>
      <c r="E391" s="56">
        <v>0</v>
      </c>
      <c r="F391" s="56">
        <v>0</v>
      </c>
      <c r="G391" s="56">
        <v>18421.91</v>
      </c>
      <c r="H391" s="56">
        <v>0</v>
      </c>
      <c r="I391" s="56">
        <f t="shared" si="61"/>
        <v>18421.91</v>
      </c>
      <c r="J391" s="56">
        <f t="shared" si="62"/>
        <v>-18421.91</v>
      </c>
      <c r="K391" s="57" t="str">
        <f t="shared" si="63"/>
        <v>NA</v>
      </c>
      <c r="L391" s="57" t="str">
        <f t="shared" si="64"/>
        <v>NA</v>
      </c>
      <c r="M391" s="57" t="str">
        <f t="shared" si="65"/>
        <v>NA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215</v>
      </c>
      <c r="C392" s="51" t="s">
        <v>216</v>
      </c>
      <c r="D392" s="56">
        <v>0</v>
      </c>
      <c r="E392" s="56">
        <v>0</v>
      </c>
      <c r="F392" s="56">
        <v>0</v>
      </c>
      <c r="G392" s="56">
        <v>71779.649999999994</v>
      </c>
      <c r="H392" s="56">
        <v>0</v>
      </c>
      <c r="I392" s="56">
        <f t="shared" si="61"/>
        <v>71779.649999999994</v>
      </c>
      <c r="J392" s="56">
        <f t="shared" si="62"/>
        <v>-71779.649999999994</v>
      </c>
      <c r="K392" s="57" t="str">
        <f t="shared" si="63"/>
        <v>NA</v>
      </c>
      <c r="L392" s="57" t="str">
        <f t="shared" si="64"/>
        <v>NA</v>
      </c>
      <c r="M392" s="57" t="str">
        <f t="shared" si="65"/>
        <v>NA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279</v>
      </c>
      <c r="C393" s="51" t="s">
        <v>280</v>
      </c>
      <c r="D393" s="56">
        <v>0</v>
      </c>
      <c r="E393" s="56">
        <v>712575.51</v>
      </c>
      <c r="F393" s="56">
        <v>0</v>
      </c>
      <c r="G393" s="56">
        <v>345156.76</v>
      </c>
      <c r="H393" s="56">
        <v>57</v>
      </c>
      <c r="I393" s="56">
        <f t="shared" si="61"/>
        <v>345213.76</v>
      </c>
      <c r="J393" s="56">
        <f t="shared" si="62"/>
        <v>367361.75</v>
      </c>
      <c r="K393" s="57">
        <f t="shared" si="63"/>
        <v>0.51554080212495657</v>
      </c>
      <c r="L393" s="57">
        <f t="shared" si="64"/>
        <v>-1</v>
      </c>
      <c r="M393" s="57">
        <f t="shared" si="65"/>
        <v>0.16251009524590587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233</v>
      </c>
      <c r="C394" s="51" t="s">
        <v>234</v>
      </c>
      <c r="D394" s="56">
        <v>0</v>
      </c>
      <c r="E394" s="56">
        <v>17111927.649999999</v>
      </c>
      <c r="F394" s="56">
        <v>0</v>
      </c>
      <c r="G394" s="56">
        <v>0</v>
      </c>
      <c r="H394" s="56">
        <v>0</v>
      </c>
      <c r="I394" s="56">
        <f t="shared" si="61"/>
        <v>0</v>
      </c>
      <c r="J394" s="56">
        <f t="shared" si="62"/>
        <v>17111927.649999999</v>
      </c>
      <c r="K394" s="57">
        <f t="shared" si="63"/>
        <v>1</v>
      </c>
      <c r="L394" s="57">
        <f t="shared" si="64"/>
        <v>-1</v>
      </c>
      <c r="M394" s="57">
        <f t="shared" si="65"/>
        <v>-1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429</v>
      </c>
      <c r="C395" s="51" t="s">
        <v>430</v>
      </c>
      <c r="D395" s="56">
        <v>0</v>
      </c>
      <c r="E395" s="56">
        <v>4053060</v>
      </c>
      <c r="F395" s="56">
        <v>0</v>
      </c>
      <c r="G395" s="56">
        <v>0</v>
      </c>
      <c r="H395" s="56">
        <v>0</v>
      </c>
      <c r="I395" s="56">
        <f t="shared" si="61"/>
        <v>0</v>
      </c>
      <c r="J395" s="56">
        <f t="shared" si="62"/>
        <v>4053060</v>
      </c>
      <c r="K395" s="57">
        <f t="shared" si="63"/>
        <v>1</v>
      </c>
      <c r="L395" s="57">
        <f t="shared" si="64"/>
        <v>-1</v>
      </c>
      <c r="M395" s="57">
        <f t="shared" si="65"/>
        <v>-1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239</v>
      </c>
      <c r="C396" s="51" t="s">
        <v>240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f t="shared" si="61"/>
        <v>0</v>
      </c>
      <c r="J396" s="56">
        <f t="shared" si="62"/>
        <v>0</v>
      </c>
      <c r="K396" s="57" t="str">
        <f t="shared" si="63"/>
        <v>NA</v>
      </c>
      <c r="L396" s="57" t="str">
        <f t="shared" si="64"/>
        <v>NA</v>
      </c>
      <c r="M396" s="57" t="str">
        <f t="shared" si="65"/>
        <v>NA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490</v>
      </c>
      <c r="C397" s="51" t="s">
        <v>491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61"/>
        <v>0</v>
      </c>
      <c r="J397" s="56">
        <f t="shared" si="62"/>
        <v>0</v>
      </c>
      <c r="K397" s="57" t="str">
        <f t="shared" si="63"/>
        <v>NA</v>
      </c>
      <c r="L397" s="57" t="str">
        <f t="shared" si="64"/>
        <v>NA</v>
      </c>
      <c r="M397" s="57" t="str">
        <f t="shared" si="65"/>
        <v>NA</v>
      </c>
      <c r="R397" s="53"/>
      <c r="S397" s="53"/>
      <c r="T397" s="53"/>
      <c r="U397" s="53"/>
      <c r="V397" s="53"/>
    </row>
    <row r="398" spans="1:22" s="51" customFormat="1" x14ac:dyDescent="0.2">
      <c r="A398" s="63" t="s">
        <v>431</v>
      </c>
      <c r="B398" s="63"/>
      <c r="C398" s="63"/>
      <c r="D398" s="64">
        <v>27445095</v>
      </c>
      <c r="E398" s="64">
        <v>30834776.559999999</v>
      </c>
      <c r="F398" s="64">
        <v>0</v>
      </c>
      <c r="G398" s="64">
        <v>911488.58</v>
      </c>
      <c r="H398" s="64">
        <v>151.5</v>
      </c>
      <c r="I398" s="64">
        <f t="shared" si="61"/>
        <v>911640.08</v>
      </c>
      <c r="J398" s="64">
        <f t="shared" si="62"/>
        <v>29923136.48</v>
      </c>
      <c r="K398" s="65">
        <f t="shared" si="63"/>
        <v>0.97043467857709043</v>
      </c>
      <c r="L398" s="65">
        <f t="shared" si="64"/>
        <v>-1</v>
      </c>
      <c r="M398" s="65">
        <f t="shared" si="65"/>
        <v>-0.92905502046550259</v>
      </c>
      <c r="R398" s="53"/>
      <c r="S398" s="53"/>
      <c r="T398" s="53"/>
      <c r="U398" s="53"/>
      <c r="V398" s="53"/>
    </row>
    <row r="399" spans="1:22" s="51" customFormat="1" x14ac:dyDescent="0.2">
      <c r="A399" s="51" t="s">
        <v>432</v>
      </c>
      <c r="B399" s="51" t="s">
        <v>112</v>
      </c>
      <c r="C399" s="51" t="s">
        <v>111</v>
      </c>
      <c r="D399" s="56">
        <v>0</v>
      </c>
      <c r="E399" s="56">
        <v>4250</v>
      </c>
      <c r="F399" s="56">
        <v>0</v>
      </c>
      <c r="G399" s="56">
        <v>0</v>
      </c>
      <c r="H399" s="56">
        <v>0</v>
      </c>
      <c r="I399" s="56">
        <f t="shared" si="61"/>
        <v>0</v>
      </c>
      <c r="J399" s="56">
        <f t="shared" si="62"/>
        <v>4250</v>
      </c>
      <c r="K399" s="57">
        <f t="shared" si="63"/>
        <v>1</v>
      </c>
      <c r="L399" s="57">
        <f t="shared" si="64"/>
        <v>-1</v>
      </c>
      <c r="M399" s="57">
        <f t="shared" si="65"/>
        <v>-1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115</v>
      </c>
      <c r="C400" s="51" t="s">
        <v>116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61"/>
        <v>0</v>
      </c>
      <c r="J400" s="56">
        <f t="shared" si="62"/>
        <v>0</v>
      </c>
      <c r="K400" s="57" t="str">
        <f t="shared" si="63"/>
        <v>NA</v>
      </c>
      <c r="L400" s="57" t="str">
        <f t="shared" si="64"/>
        <v>NA</v>
      </c>
      <c r="M400" s="57" t="str">
        <f t="shared" si="65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269</v>
      </c>
      <c r="C401" s="51" t="s">
        <v>270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61"/>
        <v>0</v>
      </c>
      <c r="J401" s="56">
        <f t="shared" si="62"/>
        <v>0</v>
      </c>
      <c r="K401" s="57" t="str">
        <f t="shared" si="63"/>
        <v>NA</v>
      </c>
      <c r="L401" s="57" t="str">
        <f t="shared" si="64"/>
        <v>NA</v>
      </c>
      <c r="M401" s="57" t="str">
        <f t="shared" si="65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125</v>
      </c>
      <c r="C402" s="51" t="s">
        <v>126</v>
      </c>
      <c r="D402" s="56">
        <v>0</v>
      </c>
      <c r="E402" s="56">
        <v>5750</v>
      </c>
      <c r="F402" s="56">
        <v>0</v>
      </c>
      <c r="G402" s="56">
        <v>0</v>
      </c>
      <c r="H402" s="56">
        <v>0</v>
      </c>
      <c r="I402" s="56">
        <f t="shared" si="61"/>
        <v>0</v>
      </c>
      <c r="J402" s="56">
        <f t="shared" si="62"/>
        <v>5750</v>
      </c>
      <c r="K402" s="57">
        <f t="shared" si="63"/>
        <v>1</v>
      </c>
      <c r="L402" s="57">
        <f t="shared" si="64"/>
        <v>-1</v>
      </c>
      <c r="M402" s="57">
        <f t="shared" si="65"/>
        <v>-1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433</v>
      </c>
      <c r="C403" s="51" t="s">
        <v>434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61"/>
        <v>0</v>
      </c>
      <c r="J403" s="56">
        <f t="shared" si="62"/>
        <v>0</v>
      </c>
      <c r="K403" s="57" t="str">
        <f t="shared" si="63"/>
        <v>NA</v>
      </c>
      <c r="L403" s="57" t="str">
        <f t="shared" si="64"/>
        <v>NA</v>
      </c>
      <c r="M403" s="57" t="str">
        <f t="shared" si="65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139</v>
      </c>
      <c r="C404" s="51" t="s">
        <v>140</v>
      </c>
      <c r="D404" s="56">
        <v>0</v>
      </c>
      <c r="E404" s="56">
        <v>79902</v>
      </c>
      <c r="F404" s="56">
        <v>0</v>
      </c>
      <c r="G404" s="56">
        <v>0</v>
      </c>
      <c r="H404" s="56">
        <v>0</v>
      </c>
      <c r="I404" s="56">
        <f t="shared" si="61"/>
        <v>0</v>
      </c>
      <c r="J404" s="56">
        <f t="shared" si="62"/>
        <v>79902</v>
      </c>
      <c r="K404" s="57">
        <f t="shared" si="63"/>
        <v>1</v>
      </c>
      <c r="L404" s="57">
        <f t="shared" si="64"/>
        <v>-1</v>
      </c>
      <c r="M404" s="57">
        <f t="shared" si="65"/>
        <v>-1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141</v>
      </c>
      <c r="C405" s="51" t="s">
        <v>142</v>
      </c>
      <c r="D405" s="56">
        <v>0</v>
      </c>
      <c r="E405" s="56">
        <v>956189.58</v>
      </c>
      <c r="F405" s="56">
        <v>6118</v>
      </c>
      <c r="G405" s="56">
        <v>429354.95999999996</v>
      </c>
      <c r="H405" s="56">
        <v>0</v>
      </c>
      <c r="I405" s="56">
        <f t="shared" si="61"/>
        <v>429354.95999999996</v>
      </c>
      <c r="J405" s="56">
        <f t="shared" si="62"/>
        <v>526834.62</v>
      </c>
      <c r="K405" s="57">
        <f t="shared" si="63"/>
        <v>0.55097297755535046</v>
      </c>
      <c r="L405" s="57">
        <f t="shared" si="64"/>
        <v>-0.99360168723026665</v>
      </c>
      <c r="M405" s="57">
        <f t="shared" si="65"/>
        <v>7.7664853867158892E-2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143</v>
      </c>
      <c r="C406" s="51" t="s">
        <v>144</v>
      </c>
      <c r="D406" s="56">
        <v>42239798.5</v>
      </c>
      <c r="E406" s="56">
        <v>2092560.23</v>
      </c>
      <c r="F406" s="56">
        <v>0</v>
      </c>
      <c r="G406" s="56">
        <v>2500</v>
      </c>
      <c r="H406" s="56">
        <v>0</v>
      </c>
      <c r="I406" s="56">
        <f t="shared" si="61"/>
        <v>2500</v>
      </c>
      <c r="J406" s="56">
        <f t="shared" si="62"/>
        <v>2090060.23</v>
      </c>
      <c r="K406" s="57">
        <f t="shared" si="63"/>
        <v>0.99880529125797257</v>
      </c>
      <c r="L406" s="57">
        <f t="shared" si="64"/>
        <v>-1</v>
      </c>
      <c r="M406" s="57">
        <f t="shared" si="65"/>
        <v>-0.99713269901913404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145</v>
      </c>
      <c r="C407" s="51" t="s">
        <v>146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61"/>
        <v>0</v>
      </c>
      <c r="J407" s="56">
        <f t="shared" si="62"/>
        <v>0</v>
      </c>
      <c r="K407" s="57" t="str">
        <f t="shared" si="63"/>
        <v>NA</v>
      </c>
      <c r="L407" s="57" t="str">
        <f t="shared" si="64"/>
        <v>NA</v>
      </c>
      <c r="M407" s="57" t="str">
        <f t="shared" si="65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149</v>
      </c>
      <c r="C408" s="51" t="s">
        <v>150</v>
      </c>
      <c r="D408" s="56">
        <v>0</v>
      </c>
      <c r="E408" s="56">
        <v>155980</v>
      </c>
      <c r="F408" s="56">
        <v>0</v>
      </c>
      <c r="G408" s="56">
        <v>60203.75</v>
      </c>
      <c r="H408" s="56">
        <v>0</v>
      </c>
      <c r="I408" s="56">
        <f t="shared" si="61"/>
        <v>60203.75</v>
      </c>
      <c r="J408" s="56">
        <f t="shared" si="62"/>
        <v>95776.25</v>
      </c>
      <c r="K408" s="57">
        <f t="shared" si="63"/>
        <v>0.61402904218489551</v>
      </c>
      <c r="L408" s="57">
        <f t="shared" si="64"/>
        <v>-1</v>
      </c>
      <c r="M408" s="57">
        <f t="shared" si="65"/>
        <v>-7.3669701243749261E-2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151</v>
      </c>
      <c r="C409" s="51" t="s">
        <v>152</v>
      </c>
      <c r="D409" s="56">
        <v>0</v>
      </c>
      <c r="E409" s="56">
        <v>15582.61</v>
      </c>
      <c r="F409" s="56">
        <v>87.96</v>
      </c>
      <c r="G409" s="56">
        <v>6040.9699999999993</v>
      </c>
      <c r="H409" s="56">
        <v>0</v>
      </c>
      <c r="I409" s="56">
        <f t="shared" si="61"/>
        <v>6040.9699999999993</v>
      </c>
      <c r="J409" s="56">
        <f t="shared" si="62"/>
        <v>9541.6400000000012</v>
      </c>
      <c r="K409" s="57">
        <f t="shared" si="63"/>
        <v>0.61232617642359022</v>
      </c>
      <c r="L409" s="57">
        <f t="shared" si="64"/>
        <v>-0.99435524600821046</v>
      </c>
      <c r="M409" s="57">
        <f t="shared" si="65"/>
        <v>-6.9582823416616563E-2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153</v>
      </c>
      <c r="C410" s="51" t="s">
        <v>154</v>
      </c>
      <c r="D410" s="56">
        <v>0</v>
      </c>
      <c r="E410" s="56">
        <v>199944.38</v>
      </c>
      <c r="F410" s="56">
        <v>1271.32</v>
      </c>
      <c r="G410" s="56">
        <v>85022.42</v>
      </c>
      <c r="H410" s="56">
        <v>0</v>
      </c>
      <c r="I410" s="56">
        <f t="shared" si="61"/>
        <v>85022.42</v>
      </c>
      <c r="J410" s="56">
        <f t="shared" si="62"/>
        <v>114921.96</v>
      </c>
      <c r="K410" s="57">
        <f t="shared" si="63"/>
        <v>0.57476964343784009</v>
      </c>
      <c r="L410" s="57">
        <f t="shared" si="64"/>
        <v>-0.99364163173778619</v>
      </c>
      <c r="M410" s="57">
        <f t="shared" si="65"/>
        <v>2.0552855749183922E-2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169</v>
      </c>
      <c r="C411" s="51" t="s">
        <v>170</v>
      </c>
      <c r="D411" s="56">
        <v>0</v>
      </c>
      <c r="E411" s="56">
        <v>69546.109999999986</v>
      </c>
      <c r="F411" s="56">
        <v>169.53</v>
      </c>
      <c r="G411" s="56">
        <v>5634.19</v>
      </c>
      <c r="H411" s="56">
        <v>0</v>
      </c>
      <c r="I411" s="56">
        <f t="shared" si="61"/>
        <v>5634.19</v>
      </c>
      <c r="J411" s="56">
        <f t="shared" si="62"/>
        <v>63911.919999999984</v>
      </c>
      <c r="K411" s="57">
        <f t="shared" si="63"/>
        <v>0.91898626680917161</v>
      </c>
      <c r="L411" s="57">
        <f t="shared" si="64"/>
        <v>-0.99756233670006855</v>
      </c>
      <c r="M411" s="57">
        <f t="shared" si="65"/>
        <v>-0.80556704034201199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171</v>
      </c>
      <c r="C412" s="51" t="s">
        <v>172</v>
      </c>
      <c r="D412" s="56">
        <v>26205600.219999999</v>
      </c>
      <c r="E412" s="56">
        <v>3519850.32</v>
      </c>
      <c r="F412" s="56">
        <v>27433.33</v>
      </c>
      <c r="G412" s="56">
        <v>137416.66</v>
      </c>
      <c r="H412" s="56">
        <v>0</v>
      </c>
      <c r="I412" s="56">
        <f t="shared" si="61"/>
        <v>137416.66</v>
      </c>
      <c r="J412" s="56">
        <f t="shared" si="62"/>
        <v>3382433.6599999997</v>
      </c>
      <c r="K412" s="57">
        <f t="shared" si="63"/>
        <v>0.96095951602851104</v>
      </c>
      <c r="L412" s="57">
        <f t="shared" si="64"/>
        <v>-0.99220610892340444</v>
      </c>
      <c r="M412" s="57">
        <f t="shared" si="65"/>
        <v>-0.90630283846842674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259</v>
      </c>
      <c r="C413" s="51" t="s">
        <v>260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61"/>
        <v>0</v>
      </c>
      <c r="J413" s="56">
        <f t="shared" si="62"/>
        <v>0</v>
      </c>
      <c r="K413" s="57" t="str">
        <f t="shared" si="63"/>
        <v>NA</v>
      </c>
      <c r="L413" s="57" t="str">
        <f t="shared" si="64"/>
        <v>NA</v>
      </c>
      <c r="M413" s="57" t="str">
        <f t="shared" si="65"/>
        <v>NA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189</v>
      </c>
      <c r="C414" s="51" t="s">
        <v>190</v>
      </c>
      <c r="D414" s="56">
        <v>0</v>
      </c>
      <c r="E414" s="56">
        <v>20000</v>
      </c>
      <c r="F414" s="56">
        <v>0</v>
      </c>
      <c r="G414" s="56">
        <v>0</v>
      </c>
      <c r="H414" s="56">
        <v>0</v>
      </c>
      <c r="I414" s="56">
        <f t="shared" si="61"/>
        <v>0</v>
      </c>
      <c r="J414" s="56">
        <f t="shared" si="62"/>
        <v>20000</v>
      </c>
      <c r="K414" s="57">
        <f t="shared" si="63"/>
        <v>1</v>
      </c>
      <c r="L414" s="57">
        <f t="shared" si="64"/>
        <v>-1</v>
      </c>
      <c r="M414" s="57">
        <f t="shared" si="65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191</v>
      </c>
      <c r="C415" s="51" t="s">
        <v>192</v>
      </c>
      <c r="D415" s="56">
        <v>118200</v>
      </c>
      <c r="E415" s="56">
        <v>122400</v>
      </c>
      <c r="F415" s="56">
        <v>0</v>
      </c>
      <c r="G415" s="56">
        <v>0</v>
      </c>
      <c r="H415" s="56">
        <v>0</v>
      </c>
      <c r="I415" s="56">
        <f t="shared" ref="I415:I422" si="76">SUM(G415:H415)</f>
        <v>0</v>
      </c>
      <c r="J415" s="56">
        <f t="shared" ref="J415:J422" si="77">E415-I415</f>
        <v>122400</v>
      </c>
      <c r="K415" s="57">
        <f t="shared" ref="K415:K422" si="78">IF(E415=0,"NA",J415/E415)</f>
        <v>1</v>
      </c>
      <c r="L415" s="57">
        <f t="shared" ref="L415:L422" si="79">IF(E415=0,"NA",(  ( F415 - (E415/$L$6)) / (E415/$L$6)))</f>
        <v>-1</v>
      </c>
      <c r="M415" s="57">
        <f t="shared" ref="M415:M422" si="80">IF(E415=0,"NA",(  ( G415 - ($M$6*(E415/12))) / ($M$6*(E415/12))))</f>
        <v>-1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199</v>
      </c>
      <c r="C416" s="51" t="s">
        <v>200</v>
      </c>
      <c r="D416" s="56">
        <v>0</v>
      </c>
      <c r="E416" s="56">
        <v>80000</v>
      </c>
      <c r="F416" s="56">
        <v>343.05</v>
      </c>
      <c r="G416" s="56">
        <v>1581.23</v>
      </c>
      <c r="H416" s="56">
        <v>0</v>
      </c>
      <c r="I416" s="56">
        <f t="shared" si="76"/>
        <v>1581.23</v>
      </c>
      <c r="J416" s="56">
        <f t="shared" si="77"/>
        <v>78418.77</v>
      </c>
      <c r="K416" s="57">
        <f t="shared" si="78"/>
        <v>0.98023462500000003</v>
      </c>
      <c r="L416" s="57">
        <f t="shared" si="79"/>
        <v>-0.99571187499999991</v>
      </c>
      <c r="M416" s="57">
        <f t="shared" si="80"/>
        <v>-0.9525631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207</v>
      </c>
      <c r="C417" s="51" t="s">
        <v>208</v>
      </c>
      <c r="D417" s="56">
        <v>6501.01</v>
      </c>
      <c r="E417" s="56">
        <v>130544.61</v>
      </c>
      <c r="F417" s="56">
        <v>3545.1099999999997</v>
      </c>
      <c r="G417" s="56">
        <v>22362.920000000002</v>
      </c>
      <c r="H417" s="56">
        <v>5362.9400000000005</v>
      </c>
      <c r="I417" s="56">
        <f t="shared" si="76"/>
        <v>27725.86</v>
      </c>
      <c r="J417" s="56">
        <f t="shared" si="77"/>
        <v>102818.75</v>
      </c>
      <c r="K417" s="57">
        <f t="shared" si="78"/>
        <v>0.78761390454956359</v>
      </c>
      <c r="L417" s="57">
        <f t="shared" si="79"/>
        <v>-0.97284368921857445</v>
      </c>
      <c r="M417" s="57">
        <f t="shared" si="80"/>
        <v>-0.58886844887736078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211</v>
      </c>
      <c r="C418" s="51" t="s">
        <v>212</v>
      </c>
      <c r="D418" s="56">
        <v>0</v>
      </c>
      <c r="E418" s="56">
        <v>7100</v>
      </c>
      <c r="F418" s="56">
        <v>0</v>
      </c>
      <c r="G418" s="56">
        <v>508.99</v>
      </c>
      <c r="H418" s="56">
        <v>509.97</v>
      </c>
      <c r="I418" s="56">
        <f t="shared" si="76"/>
        <v>1018.96</v>
      </c>
      <c r="J418" s="56">
        <f t="shared" si="77"/>
        <v>6081.04</v>
      </c>
      <c r="K418" s="57">
        <f t="shared" si="78"/>
        <v>0.85648450704225354</v>
      </c>
      <c r="L418" s="57">
        <f t="shared" si="79"/>
        <v>-1</v>
      </c>
      <c r="M418" s="57">
        <f t="shared" si="80"/>
        <v>-0.82794704225352123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215</v>
      </c>
      <c r="C419" s="51" t="s">
        <v>216</v>
      </c>
      <c r="D419" s="56">
        <v>45000</v>
      </c>
      <c r="E419" s="56">
        <v>89797.65</v>
      </c>
      <c r="F419" s="56">
        <v>0</v>
      </c>
      <c r="G419" s="56">
        <v>3402.66</v>
      </c>
      <c r="H419" s="56">
        <v>5380.39</v>
      </c>
      <c r="I419" s="56">
        <f t="shared" si="76"/>
        <v>8783.0499999999993</v>
      </c>
      <c r="J419" s="56">
        <f t="shared" si="77"/>
        <v>81014.599999999991</v>
      </c>
      <c r="K419" s="57">
        <f t="shared" si="78"/>
        <v>0.9021906475280812</v>
      </c>
      <c r="L419" s="57">
        <f t="shared" si="79"/>
        <v>-1</v>
      </c>
      <c r="M419" s="57">
        <f t="shared" si="80"/>
        <v>-0.90905793191692641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219</v>
      </c>
      <c r="C420" s="51" t="s">
        <v>220</v>
      </c>
      <c r="D420" s="56">
        <v>0</v>
      </c>
      <c r="E420" s="56">
        <v>131970</v>
      </c>
      <c r="F420" s="56">
        <v>0</v>
      </c>
      <c r="G420" s="56">
        <v>0</v>
      </c>
      <c r="H420" s="56">
        <v>0</v>
      </c>
      <c r="I420" s="56">
        <f t="shared" si="76"/>
        <v>0</v>
      </c>
      <c r="J420" s="56">
        <f t="shared" si="77"/>
        <v>131970</v>
      </c>
      <c r="K420" s="57">
        <f t="shared" si="78"/>
        <v>1</v>
      </c>
      <c r="L420" s="57">
        <f t="shared" si="79"/>
        <v>-1</v>
      </c>
      <c r="M420" s="57">
        <f t="shared" si="80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233</v>
      </c>
      <c r="C421" s="51" t="s">
        <v>234</v>
      </c>
      <c r="D421" s="56">
        <v>0</v>
      </c>
      <c r="E421" s="56">
        <v>50000</v>
      </c>
      <c r="F421" s="56">
        <v>0</v>
      </c>
      <c r="G421" s="56">
        <v>0</v>
      </c>
      <c r="H421" s="56">
        <v>0</v>
      </c>
      <c r="I421" s="56">
        <f t="shared" si="76"/>
        <v>0</v>
      </c>
      <c r="J421" s="56">
        <f t="shared" si="77"/>
        <v>50000</v>
      </c>
      <c r="K421" s="57">
        <f t="shared" si="78"/>
        <v>1</v>
      </c>
      <c r="L421" s="57">
        <f t="shared" si="79"/>
        <v>-1</v>
      </c>
      <c r="M421" s="57">
        <f t="shared" si="80"/>
        <v>-1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235</v>
      </c>
      <c r="C422" s="51" t="s">
        <v>236</v>
      </c>
      <c r="D422" s="56">
        <v>11566415</v>
      </c>
      <c r="E422" s="56">
        <v>-81.39</v>
      </c>
      <c r="F422" s="56">
        <v>0</v>
      </c>
      <c r="G422" s="56">
        <v>0</v>
      </c>
      <c r="H422" s="56">
        <v>0</v>
      </c>
      <c r="I422" s="56">
        <f t="shared" si="76"/>
        <v>0</v>
      </c>
      <c r="J422" s="56">
        <f t="shared" si="77"/>
        <v>-81.39</v>
      </c>
      <c r="K422" s="57">
        <f t="shared" si="78"/>
        <v>1</v>
      </c>
      <c r="L422" s="57">
        <f t="shared" si="79"/>
        <v>-1</v>
      </c>
      <c r="M422" s="57">
        <f t="shared" si="80"/>
        <v>-1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237</v>
      </c>
      <c r="C423" s="51" t="s">
        <v>238</v>
      </c>
      <c r="D423" s="56">
        <v>0</v>
      </c>
      <c r="E423" s="56">
        <v>24990</v>
      </c>
      <c r="F423" s="56">
        <v>0</v>
      </c>
      <c r="G423" s="56">
        <v>0</v>
      </c>
      <c r="H423" s="56">
        <v>0</v>
      </c>
      <c r="I423" s="56">
        <f t="shared" si="61"/>
        <v>0</v>
      </c>
      <c r="J423" s="56">
        <f t="shared" si="62"/>
        <v>24990</v>
      </c>
      <c r="K423" s="57">
        <f t="shared" si="63"/>
        <v>1</v>
      </c>
      <c r="L423" s="57">
        <f t="shared" si="64"/>
        <v>-1</v>
      </c>
      <c r="M423" s="57">
        <f t="shared" si="65"/>
        <v>-1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239</v>
      </c>
      <c r="C424" s="51" t="s">
        <v>240</v>
      </c>
      <c r="D424" s="56">
        <v>0</v>
      </c>
      <c r="E424" s="56">
        <v>0</v>
      </c>
      <c r="F424" s="56">
        <v>0</v>
      </c>
      <c r="G424" s="56">
        <v>0</v>
      </c>
      <c r="H424" s="56">
        <v>0</v>
      </c>
      <c r="I424" s="56">
        <f t="shared" si="61"/>
        <v>0</v>
      </c>
      <c r="J424" s="56">
        <f t="shared" si="62"/>
        <v>0</v>
      </c>
      <c r="K424" s="57" t="str">
        <f t="shared" si="63"/>
        <v>NA</v>
      </c>
      <c r="L424" s="57" t="str">
        <f t="shared" si="64"/>
        <v>NA</v>
      </c>
      <c r="M424" s="57" t="str">
        <f t="shared" si="65"/>
        <v>NA</v>
      </c>
      <c r="R424" s="53"/>
      <c r="S424" s="53"/>
      <c r="T424" s="53"/>
      <c r="U424" s="53"/>
      <c r="V424" s="53"/>
    </row>
    <row r="425" spans="1:22" s="51" customFormat="1" x14ac:dyDescent="0.2">
      <c r="A425" s="63" t="s">
        <v>435</v>
      </c>
      <c r="B425" s="63"/>
      <c r="C425" s="63"/>
      <c r="D425" s="64">
        <v>80181514.730000004</v>
      </c>
      <c r="E425" s="64">
        <v>7756276.1000000006</v>
      </c>
      <c r="F425" s="64">
        <v>38968.300000000003</v>
      </c>
      <c r="G425" s="64">
        <v>754028.75</v>
      </c>
      <c r="H425" s="64">
        <v>11253.300000000001</v>
      </c>
      <c r="I425" s="64">
        <f t="shared" si="61"/>
        <v>765282.05</v>
      </c>
      <c r="J425" s="64">
        <f t="shared" si="62"/>
        <v>6990994.0500000007</v>
      </c>
      <c r="K425" s="65">
        <f t="shared" si="63"/>
        <v>0.90133383080573937</v>
      </c>
      <c r="L425" s="65">
        <f t="shared" si="64"/>
        <v>-0.99497590087078003</v>
      </c>
      <c r="M425" s="65">
        <f t="shared" si="65"/>
        <v>-0.76668326698684697</v>
      </c>
      <c r="R425" s="53"/>
      <c r="S425" s="53"/>
      <c r="T425" s="53"/>
      <c r="U425" s="53"/>
      <c r="V425" s="53"/>
    </row>
    <row r="426" spans="1:22" s="51" customFormat="1" x14ac:dyDescent="0.2">
      <c r="A426" s="51" t="s">
        <v>436</v>
      </c>
      <c r="B426" s="51" t="s">
        <v>115</v>
      </c>
      <c r="C426" s="51" t="s">
        <v>116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61"/>
        <v>0</v>
      </c>
      <c r="J426" s="56">
        <f t="shared" si="62"/>
        <v>0</v>
      </c>
      <c r="K426" s="57" t="str">
        <f t="shared" si="63"/>
        <v>NA</v>
      </c>
      <c r="L426" s="57" t="str">
        <f t="shared" si="64"/>
        <v>NA</v>
      </c>
      <c r="M426" s="57" t="str">
        <f t="shared" si="65"/>
        <v>NA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123</v>
      </c>
      <c r="C427" s="51" t="s">
        <v>124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61"/>
        <v>0</v>
      </c>
      <c r="J427" s="56">
        <f t="shared" si="62"/>
        <v>0</v>
      </c>
      <c r="K427" s="57" t="str">
        <f t="shared" si="63"/>
        <v>NA</v>
      </c>
      <c r="L427" s="57" t="str">
        <f t="shared" si="64"/>
        <v>NA</v>
      </c>
      <c r="M427" s="57" t="str">
        <f t="shared" si="65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249</v>
      </c>
      <c r="C428" s="51" t="s">
        <v>250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61"/>
        <v>0</v>
      </c>
      <c r="J428" s="56">
        <f t="shared" si="62"/>
        <v>0</v>
      </c>
      <c r="K428" s="57" t="str">
        <f t="shared" si="63"/>
        <v>NA</v>
      </c>
      <c r="L428" s="57" t="str">
        <f t="shared" si="64"/>
        <v>NA</v>
      </c>
      <c r="M428" s="57" t="str">
        <f t="shared" si="6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251</v>
      </c>
      <c r="C429" s="51" t="s">
        <v>252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61"/>
        <v>0</v>
      </c>
      <c r="J429" s="56">
        <f t="shared" si="62"/>
        <v>0</v>
      </c>
      <c r="K429" s="57" t="str">
        <f t="shared" si="63"/>
        <v>NA</v>
      </c>
      <c r="L429" s="57" t="str">
        <f t="shared" si="64"/>
        <v>NA</v>
      </c>
      <c r="M429" s="57" t="str">
        <f t="shared" si="6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139</v>
      </c>
      <c r="C430" s="51" t="s">
        <v>140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61"/>
        <v>0</v>
      </c>
      <c r="J430" s="56">
        <f t="shared" si="62"/>
        <v>0</v>
      </c>
      <c r="K430" s="57" t="str">
        <f t="shared" si="63"/>
        <v>NA</v>
      </c>
      <c r="L430" s="57" t="str">
        <f t="shared" si="64"/>
        <v>NA</v>
      </c>
      <c r="M430" s="57" t="str">
        <f t="shared" si="65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141</v>
      </c>
      <c r="C431" s="51" t="s">
        <v>142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61"/>
        <v>0</v>
      </c>
      <c r="J431" s="56">
        <f t="shared" si="62"/>
        <v>0</v>
      </c>
      <c r="K431" s="57" t="str">
        <f t="shared" si="63"/>
        <v>NA</v>
      </c>
      <c r="L431" s="57" t="str">
        <f t="shared" si="64"/>
        <v>NA</v>
      </c>
      <c r="M431" s="57" t="str">
        <f t="shared" si="65"/>
        <v>NA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143</v>
      </c>
      <c r="C432" s="51" t="s">
        <v>144</v>
      </c>
      <c r="D432" s="56">
        <v>0</v>
      </c>
      <c r="E432" s="56">
        <v>391792.66000000003</v>
      </c>
      <c r="F432" s="56">
        <v>18402.5</v>
      </c>
      <c r="G432" s="56">
        <v>101126.25</v>
      </c>
      <c r="H432" s="56">
        <v>0</v>
      </c>
      <c r="I432" s="56">
        <f t="shared" si="61"/>
        <v>101126.25</v>
      </c>
      <c r="J432" s="56">
        <f t="shared" si="62"/>
        <v>290666.41000000003</v>
      </c>
      <c r="K432" s="57">
        <f t="shared" si="63"/>
        <v>0.74188834982258223</v>
      </c>
      <c r="L432" s="57">
        <f t="shared" si="64"/>
        <v>-0.95303000316544983</v>
      </c>
      <c r="M432" s="57">
        <f t="shared" si="65"/>
        <v>-0.38053203957419729</v>
      </c>
      <c r="R432" s="53"/>
      <c r="S432" s="53"/>
      <c r="T432" s="53"/>
      <c r="U432" s="53"/>
      <c r="V432" s="53"/>
    </row>
    <row r="433" spans="2:22" s="51" customFormat="1" x14ac:dyDescent="0.2">
      <c r="B433" s="51" t="s">
        <v>149</v>
      </c>
      <c r="C433" s="51" t="s">
        <v>150</v>
      </c>
      <c r="D433" s="56">
        <v>0</v>
      </c>
      <c r="E433" s="56">
        <v>0</v>
      </c>
      <c r="F433" s="56">
        <v>1739</v>
      </c>
      <c r="G433" s="56">
        <v>8954.5300000000007</v>
      </c>
      <c r="H433" s="56">
        <v>0</v>
      </c>
      <c r="I433" s="56">
        <f t="shared" si="61"/>
        <v>8954.5300000000007</v>
      </c>
      <c r="J433" s="56">
        <f t="shared" si="62"/>
        <v>-8954.5300000000007</v>
      </c>
      <c r="K433" s="57" t="str">
        <f t="shared" si="63"/>
        <v>NA</v>
      </c>
      <c r="L433" s="57" t="str">
        <f t="shared" si="64"/>
        <v>NA</v>
      </c>
      <c r="M433" s="57" t="str">
        <f t="shared" si="65"/>
        <v>NA</v>
      </c>
      <c r="R433" s="53"/>
      <c r="S433" s="53"/>
      <c r="T433" s="53"/>
      <c r="U433" s="53"/>
      <c r="V433" s="53"/>
    </row>
    <row r="434" spans="2:22" s="51" customFormat="1" x14ac:dyDescent="0.2">
      <c r="B434" s="51" t="s">
        <v>151</v>
      </c>
      <c r="C434" s="51" t="s">
        <v>152</v>
      </c>
      <c r="D434" s="56">
        <v>0</v>
      </c>
      <c r="E434" s="56">
        <v>79.75</v>
      </c>
      <c r="F434" s="56">
        <v>933.2</v>
      </c>
      <c r="G434" s="56">
        <v>4807.8399999999992</v>
      </c>
      <c r="H434" s="56">
        <v>0</v>
      </c>
      <c r="I434" s="56">
        <f t="shared" si="61"/>
        <v>4807.8399999999992</v>
      </c>
      <c r="J434" s="56">
        <f t="shared" si="62"/>
        <v>-4728.0899999999992</v>
      </c>
      <c r="K434" s="57">
        <f t="shared" si="63"/>
        <v>-59.286394984326009</v>
      </c>
      <c r="L434" s="57">
        <f t="shared" si="64"/>
        <v>10.701567398119122</v>
      </c>
      <c r="M434" s="57">
        <f t="shared" si="65"/>
        <v>143.68734796238243</v>
      </c>
      <c r="R434" s="53"/>
      <c r="S434" s="53"/>
      <c r="T434" s="53"/>
      <c r="U434" s="53"/>
      <c r="V434" s="53"/>
    </row>
    <row r="435" spans="2:22" s="51" customFormat="1" x14ac:dyDescent="0.2">
      <c r="B435" s="51" t="s">
        <v>153</v>
      </c>
      <c r="C435" s="51" t="s">
        <v>154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61"/>
        <v>0</v>
      </c>
      <c r="J435" s="56">
        <f t="shared" si="62"/>
        <v>0</v>
      </c>
      <c r="K435" s="57" t="str">
        <f t="shared" si="63"/>
        <v>NA</v>
      </c>
      <c r="L435" s="57" t="str">
        <f t="shared" si="64"/>
        <v>NA</v>
      </c>
      <c r="M435" s="57" t="str">
        <f t="shared" si="65"/>
        <v>NA</v>
      </c>
      <c r="R435" s="53"/>
      <c r="S435" s="53"/>
      <c r="T435" s="53"/>
      <c r="U435" s="53"/>
      <c r="V435" s="53"/>
    </row>
    <row r="436" spans="2:22" s="51" customFormat="1" x14ac:dyDescent="0.2">
      <c r="B436" s="51" t="s">
        <v>169</v>
      </c>
      <c r="C436" s="51" t="s">
        <v>170</v>
      </c>
      <c r="D436" s="56">
        <v>0</v>
      </c>
      <c r="E436" s="56">
        <v>18012.96</v>
      </c>
      <c r="F436" s="56">
        <v>35.159999999999997</v>
      </c>
      <c r="G436" s="56">
        <v>214.51</v>
      </c>
      <c r="H436" s="56">
        <v>0</v>
      </c>
      <c r="I436" s="56">
        <f t="shared" si="61"/>
        <v>214.51</v>
      </c>
      <c r="J436" s="56">
        <f t="shared" si="62"/>
        <v>17798.45</v>
      </c>
      <c r="K436" s="57">
        <f t="shared" si="63"/>
        <v>0.98809135200433473</v>
      </c>
      <c r="L436" s="57">
        <f t="shared" si="64"/>
        <v>-0.99804807205478718</v>
      </c>
      <c r="M436" s="57">
        <f t="shared" si="65"/>
        <v>-0.97141924481040309</v>
      </c>
      <c r="R436" s="53"/>
      <c r="S436" s="53"/>
      <c r="T436" s="53"/>
      <c r="U436" s="53"/>
      <c r="V436" s="53"/>
    </row>
    <row r="437" spans="2:22" s="51" customFormat="1" x14ac:dyDescent="0.2">
      <c r="B437" s="51" t="s">
        <v>171</v>
      </c>
      <c r="C437" s="51" t="s">
        <v>172</v>
      </c>
      <c r="D437" s="56">
        <v>0</v>
      </c>
      <c r="E437" s="56">
        <v>0</v>
      </c>
      <c r="F437" s="56">
        <v>0</v>
      </c>
      <c r="G437" s="56">
        <v>248.56</v>
      </c>
      <c r="H437" s="56">
        <v>0</v>
      </c>
      <c r="I437" s="56">
        <f t="shared" si="61"/>
        <v>248.56</v>
      </c>
      <c r="J437" s="56">
        <f t="shared" si="62"/>
        <v>-248.56</v>
      </c>
      <c r="K437" s="57" t="str">
        <f t="shared" si="63"/>
        <v>NA</v>
      </c>
      <c r="L437" s="57" t="str">
        <f t="shared" si="64"/>
        <v>NA</v>
      </c>
      <c r="M437" s="57" t="str">
        <f t="shared" si="65"/>
        <v>NA</v>
      </c>
      <c r="R437" s="53"/>
      <c r="S437" s="53"/>
      <c r="T437" s="53"/>
      <c r="U437" s="53"/>
      <c r="V437" s="53"/>
    </row>
    <row r="438" spans="2:22" s="51" customFormat="1" x14ac:dyDescent="0.2">
      <c r="B438" s="51" t="s">
        <v>301</v>
      </c>
      <c r="C438" s="51" t="s">
        <v>302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61"/>
        <v>0</v>
      </c>
      <c r="J438" s="56">
        <f t="shared" si="62"/>
        <v>0</v>
      </c>
      <c r="K438" s="57" t="str">
        <f t="shared" si="63"/>
        <v>NA</v>
      </c>
      <c r="L438" s="57" t="str">
        <f t="shared" si="64"/>
        <v>NA</v>
      </c>
      <c r="M438" s="57" t="str">
        <f t="shared" si="65"/>
        <v>NA</v>
      </c>
      <c r="R438" s="53"/>
      <c r="S438" s="53"/>
      <c r="T438" s="53"/>
      <c r="U438" s="53"/>
      <c r="V438" s="53"/>
    </row>
    <row r="439" spans="2:22" s="51" customFormat="1" x14ac:dyDescent="0.2">
      <c r="B439" s="51" t="s">
        <v>183</v>
      </c>
      <c r="C439" s="51" t="s">
        <v>184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61"/>
        <v>0</v>
      </c>
      <c r="J439" s="56">
        <f t="shared" si="62"/>
        <v>0</v>
      </c>
      <c r="K439" s="57" t="str">
        <f t="shared" si="63"/>
        <v>NA</v>
      </c>
      <c r="L439" s="57" t="str">
        <f t="shared" si="64"/>
        <v>NA</v>
      </c>
      <c r="M439" s="57" t="str">
        <f t="shared" si="65"/>
        <v>NA</v>
      </c>
      <c r="R439" s="53"/>
      <c r="S439" s="53"/>
      <c r="T439" s="53"/>
      <c r="U439" s="53"/>
      <c r="V439" s="53"/>
    </row>
    <row r="440" spans="2:22" s="51" customFormat="1" x14ac:dyDescent="0.2">
      <c r="B440" s="51" t="s">
        <v>189</v>
      </c>
      <c r="C440" s="51" t="s">
        <v>190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61"/>
        <v>0</v>
      </c>
      <c r="J440" s="56">
        <f t="shared" si="62"/>
        <v>0</v>
      </c>
      <c r="K440" s="57" t="str">
        <f t="shared" si="63"/>
        <v>NA</v>
      </c>
      <c r="L440" s="57" t="str">
        <f t="shared" si="64"/>
        <v>NA</v>
      </c>
      <c r="M440" s="57" t="str">
        <f t="shared" si="65"/>
        <v>NA</v>
      </c>
      <c r="R440" s="53"/>
      <c r="S440" s="53"/>
      <c r="T440" s="53"/>
      <c r="U440" s="53"/>
      <c r="V440" s="53"/>
    </row>
    <row r="441" spans="2:22" s="51" customFormat="1" x14ac:dyDescent="0.2">
      <c r="B441" s="51" t="s">
        <v>199</v>
      </c>
      <c r="C441" s="51" t="s">
        <v>200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1"/>
        <v>0</v>
      </c>
      <c r="J441" s="56">
        <f t="shared" si="62"/>
        <v>0</v>
      </c>
      <c r="K441" s="57" t="str">
        <f t="shared" si="63"/>
        <v>NA</v>
      </c>
      <c r="L441" s="57" t="str">
        <f t="shared" si="64"/>
        <v>NA</v>
      </c>
      <c r="M441" s="57" t="str">
        <f t="shared" si="65"/>
        <v>NA</v>
      </c>
      <c r="R441" s="53"/>
      <c r="S441" s="53"/>
      <c r="T441" s="53"/>
      <c r="U441" s="53"/>
      <c r="V441" s="53"/>
    </row>
    <row r="442" spans="2:22" s="51" customFormat="1" x14ac:dyDescent="0.2">
      <c r="B442" s="51" t="s">
        <v>205</v>
      </c>
      <c r="C442" s="51" t="s">
        <v>206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61"/>
        <v>0</v>
      </c>
      <c r="J442" s="56">
        <f t="shared" si="62"/>
        <v>0</v>
      </c>
      <c r="K442" s="57" t="str">
        <f t="shared" si="63"/>
        <v>NA</v>
      </c>
      <c r="L442" s="57" t="str">
        <f t="shared" si="64"/>
        <v>NA</v>
      </c>
      <c r="M442" s="57" t="str">
        <f t="shared" si="65"/>
        <v>NA</v>
      </c>
      <c r="R442" s="53"/>
      <c r="S442" s="53"/>
      <c r="T442" s="53"/>
      <c r="U442" s="53"/>
      <c r="V442" s="53"/>
    </row>
    <row r="443" spans="2:22" s="51" customFormat="1" x14ac:dyDescent="0.2">
      <c r="B443" s="51" t="s">
        <v>207</v>
      </c>
      <c r="C443" s="51" t="s">
        <v>208</v>
      </c>
      <c r="D443" s="56">
        <v>0</v>
      </c>
      <c r="E443" s="56">
        <v>0</v>
      </c>
      <c r="F443" s="56">
        <v>441</v>
      </c>
      <c r="G443" s="56">
        <v>621.29999999999995</v>
      </c>
      <c r="H443" s="56">
        <v>521.82000000000005</v>
      </c>
      <c r="I443" s="56">
        <f t="shared" si="61"/>
        <v>1143.1199999999999</v>
      </c>
      <c r="J443" s="56">
        <f t="shared" si="62"/>
        <v>-1143.1199999999999</v>
      </c>
      <c r="K443" s="57" t="str">
        <f t="shared" si="63"/>
        <v>NA</v>
      </c>
      <c r="L443" s="57" t="str">
        <f t="shared" si="64"/>
        <v>NA</v>
      </c>
      <c r="M443" s="57" t="str">
        <f t="shared" si="65"/>
        <v>NA</v>
      </c>
      <c r="R443" s="53"/>
      <c r="S443" s="53"/>
      <c r="T443" s="53"/>
      <c r="U443" s="53"/>
      <c r="V443" s="53"/>
    </row>
    <row r="444" spans="2:22" s="51" customFormat="1" x14ac:dyDescent="0.2">
      <c r="B444" s="51" t="s">
        <v>211</v>
      </c>
      <c r="C444" s="51" t="s">
        <v>212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ref="I444:I477" si="81">SUM(G444:H444)</f>
        <v>0</v>
      </c>
      <c r="J444" s="56">
        <f t="shared" ref="J444:J477" si="82">E444-I444</f>
        <v>0</v>
      </c>
      <c r="K444" s="57" t="str">
        <f t="shared" ref="K444:K477" si="83">IF(E444=0,"NA",J444/E444)</f>
        <v>NA</v>
      </c>
      <c r="L444" s="57" t="str">
        <f t="shared" ref="L444:L477" si="84">IF(E444=0,"NA",(  ( F444 - (E444/$L$6)) / (E444/$L$6)))</f>
        <v>NA</v>
      </c>
      <c r="M444" s="57" t="str">
        <f t="shared" ref="M444:M477" si="85">IF(E444=0,"NA",(  ( G444 - ($M$6*(E444/12))) / ($M$6*(E444/12))))</f>
        <v>NA</v>
      </c>
      <c r="R444" s="53"/>
      <c r="S444" s="53"/>
      <c r="T444" s="53"/>
      <c r="U444" s="53"/>
      <c r="V444" s="53"/>
    </row>
    <row r="445" spans="2:22" s="51" customFormat="1" x14ac:dyDescent="0.2">
      <c r="B445" s="51" t="s">
        <v>213</v>
      </c>
      <c r="C445" s="51" t="s">
        <v>214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81"/>
        <v>0</v>
      </c>
      <c r="J445" s="56">
        <f t="shared" si="82"/>
        <v>0</v>
      </c>
      <c r="K445" s="57" t="str">
        <f t="shared" si="83"/>
        <v>NA</v>
      </c>
      <c r="L445" s="57" t="str">
        <f t="shared" si="84"/>
        <v>NA</v>
      </c>
      <c r="M445" s="57" t="str">
        <f t="shared" si="85"/>
        <v>NA</v>
      </c>
      <c r="R445" s="53"/>
      <c r="S445" s="53"/>
      <c r="T445" s="53"/>
      <c r="U445" s="53"/>
      <c r="V445" s="53"/>
    </row>
    <row r="446" spans="2:22" s="51" customFormat="1" x14ac:dyDescent="0.2">
      <c r="B446" s="51" t="s">
        <v>215</v>
      </c>
      <c r="C446" s="51" t="s">
        <v>216</v>
      </c>
      <c r="D446" s="56">
        <v>0</v>
      </c>
      <c r="E446" s="56">
        <v>19901.3</v>
      </c>
      <c r="F446" s="56">
        <v>2130.86</v>
      </c>
      <c r="G446" s="56">
        <v>162760.73000000001</v>
      </c>
      <c r="H446" s="56">
        <v>1212.6300000000001</v>
      </c>
      <c r="I446" s="56">
        <f t="shared" si="81"/>
        <v>163973.36000000002</v>
      </c>
      <c r="J446" s="56">
        <f t="shared" si="82"/>
        <v>-144072.06000000003</v>
      </c>
      <c r="K446" s="57">
        <f t="shared" si="83"/>
        <v>-7.2393290890544852</v>
      </c>
      <c r="L446" s="57">
        <f t="shared" si="84"/>
        <v>-0.8929286026540979</v>
      </c>
      <c r="M446" s="57">
        <f t="shared" si="85"/>
        <v>18.62815253274912</v>
      </c>
      <c r="R446" s="53"/>
      <c r="S446" s="53"/>
      <c r="T446" s="53"/>
      <c r="U446" s="53"/>
      <c r="V446" s="53"/>
    </row>
    <row r="447" spans="2:22" s="51" customFormat="1" x14ac:dyDescent="0.2">
      <c r="B447" s="51" t="s">
        <v>219</v>
      </c>
      <c r="C447" s="51" t="s">
        <v>220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81"/>
        <v>0</v>
      </c>
      <c r="J447" s="56">
        <f t="shared" si="82"/>
        <v>0</v>
      </c>
      <c r="K447" s="57" t="str">
        <f t="shared" si="83"/>
        <v>NA</v>
      </c>
      <c r="L447" s="57" t="str">
        <f t="shared" si="84"/>
        <v>NA</v>
      </c>
      <c r="M447" s="57" t="str">
        <f t="shared" si="85"/>
        <v>NA</v>
      </c>
      <c r="R447" s="53"/>
      <c r="S447" s="53"/>
      <c r="T447" s="53"/>
      <c r="U447" s="53"/>
      <c r="V447" s="53"/>
    </row>
    <row r="448" spans="2:22" s="51" customFormat="1" x14ac:dyDescent="0.2">
      <c r="B448" s="51" t="s">
        <v>227</v>
      </c>
      <c r="C448" s="51" t="s">
        <v>228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81"/>
        <v>0</v>
      </c>
      <c r="J448" s="56">
        <f t="shared" si="82"/>
        <v>0</v>
      </c>
      <c r="K448" s="57" t="str">
        <f t="shared" si="83"/>
        <v>NA</v>
      </c>
      <c r="L448" s="57" t="str">
        <f t="shared" si="84"/>
        <v>NA</v>
      </c>
      <c r="M448" s="57" t="str">
        <f t="shared" si="85"/>
        <v>NA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231</v>
      </c>
      <c r="C449" s="51" t="s">
        <v>232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81"/>
        <v>0</v>
      </c>
      <c r="J449" s="56">
        <f t="shared" si="82"/>
        <v>0</v>
      </c>
      <c r="K449" s="57" t="str">
        <f t="shared" si="83"/>
        <v>NA</v>
      </c>
      <c r="L449" s="57" t="str">
        <f t="shared" si="84"/>
        <v>NA</v>
      </c>
      <c r="M449" s="57" t="str">
        <f t="shared" si="85"/>
        <v>NA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237</v>
      </c>
      <c r="C450" s="51" t="s">
        <v>238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81"/>
        <v>0</v>
      </c>
      <c r="J450" s="56">
        <f t="shared" si="82"/>
        <v>0</v>
      </c>
      <c r="K450" s="57" t="str">
        <f t="shared" si="83"/>
        <v>NA</v>
      </c>
      <c r="L450" s="57" t="str">
        <f t="shared" si="84"/>
        <v>NA</v>
      </c>
      <c r="M450" s="57" t="str">
        <f t="shared" si="8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239</v>
      </c>
      <c r="C451" s="51" t="s">
        <v>240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81"/>
        <v>0</v>
      </c>
      <c r="J451" s="56">
        <f t="shared" si="82"/>
        <v>0</v>
      </c>
      <c r="K451" s="57" t="str">
        <f t="shared" si="83"/>
        <v>NA</v>
      </c>
      <c r="L451" s="57" t="str">
        <f t="shared" si="84"/>
        <v>NA</v>
      </c>
      <c r="M451" s="57" t="str">
        <f t="shared" si="85"/>
        <v>NA</v>
      </c>
      <c r="R451" s="53"/>
      <c r="S451" s="53"/>
      <c r="T451" s="53"/>
      <c r="U451" s="53"/>
      <c r="V451" s="53"/>
    </row>
    <row r="452" spans="1:22" s="51" customFormat="1" x14ac:dyDescent="0.2">
      <c r="A452" s="63" t="s">
        <v>437</v>
      </c>
      <c r="B452" s="63"/>
      <c r="C452" s="63"/>
      <c r="D452" s="64">
        <v>0</v>
      </c>
      <c r="E452" s="64">
        <v>429786.67000000004</v>
      </c>
      <c r="F452" s="64">
        <v>23681.72</v>
      </c>
      <c r="G452" s="64">
        <v>278733.71999999997</v>
      </c>
      <c r="H452" s="64">
        <v>1734.4500000000003</v>
      </c>
      <c r="I452" s="64">
        <f t="shared" si="81"/>
        <v>280468.17</v>
      </c>
      <c r="J452" s="64">
        <f t="shared" si="82"/>
        <v>149318.50000000006</v>
      </c>
      <c r="K452" s="65">
        <f t="shared" si="83"/>
        <v>0.34742468862517312</v>
      </c>
      <c r="L452" s="65">
        <f t="shared" si="84"/>
        <v>-0.94489889600345223</v>
      </c>
      <c r="M452" s="65">
        <f t="shared" si="85"/>
        <v>0.55649529102426509</v>
      </c>
      <c r="R452" s="53"/>
      <c r="S452" s="53"/>
      <c r="T452" s="53"/>
      <c r="U452" s="53"/>
      <c r="V452" s="53"/>
    </row>
    <row r="453" spans="1:22" s="51" customFormat="1" x14ac:dyDescent="0.2">
      <c r="A453" s="51" t="s">
        <v>438</v>
      </c>
      <c r="B453" s="51" t="s">
        <v>125</v>
      </c>
      <c r="C453" s="51" t="s">
        <v>126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81"/>
        <v>0</v>
      </c>
      <c r="J453" s="56">
        <f t="shared" si="82"/>
        <v>0</v>
      </c>
      <c r="K453" s="57" t="str">
        <f t="shared" si="83"/>
        <v>NA</v>
      </c>
      <c r="L453" s="57" t="str">
        <f t="shared" si="84"/>
        <v>NA</v>
      </c>
      <c r="M453" s="57" t="str">
        <f t="shared" si="85"/>
        <v>NA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502</v>
      </c>
      <c r="C454" s="51" t="s">
        <v>503</v>
      </c>
      <c r="D454" s="56">
        <v>14969725</v>
      </c>
      <c r="E454" s="56">
        <v>3789797</v>
      </c>
      <c r="F454" s="56">
        <v>0</v>
      </c>
      <c r="G454" s="56">
        <v>0</v>
      </c>
      <c r="H454" s="56">
        <v>0</v>
      </c>
      <c r="I454" s="56">
        <f t="shared" si="81"/>
        <v>0</v>
      </c>
      <c r="J454" s="56">
        <f t="shared" si="82"/>
        <v>3789797</v>
      </c>
      <c r="K454" s="57">
        <f t="shared" si="83"/>
        <v>1</v>
      </c>
      <c r="L454" s="57">
        <f t="shared" si="84"/>
        <v>-1</v>
      </c>
      <c r="M454" s="57">
        <f t="shared" si="85"/>
        <v>-1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139</v>
      </c>
      <c r="C455" s="51" t="s">
        <v>140</v>
      </c>
      <c r="D455" s="56">
        <v>0</v>
      </c>
      <c r="E455" s="56">
        <v>6000</v>
      </c>
      <c r="F455" s="56">
        <v>0</v>
      </c>
      <c r="G455" s="56">
        <v>0</v>
      </c>
      <c r="H455" s="56">
        <v>0</v>
      </c>
      <c r="I455" s="56">
        <f t="shared" si="81"/>
        <v>0</v>
      </c>
      <c r="J455" s="56">
        <f t="shared" si="82"/>
        <v>6000</v>
      </c>
      <c r="K455" s="57">
        <f t="shared" si="83"/>
        <v>1</v>
      </c>
      <c r="L455" s="57">
        <f t="shared" si="84"/>
        <v>-1</v>
      </c>
      <c r="M455" s="57">
        <f t="shared" si="8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143</v>
      </c>
      <c r="C456" s="51" t="s">
        <v>144</v>
      </c>
      <c r="D456" s="56">
        <v>3150000</v>
      </c>
      <c r="E456" s="56">
        <v>7026274.2199999997</v>
      </c>
      <c r="F456" s="56">
        <v>0</v>
      </c>
      <c r="G456" s="56">
        <v>0</v>
      </c>
      <c r="H456" s="56">
        <v>0</v>
      </c>
      <c r="I456" s="56">
        <f t="shared" si="81"/>
        <v>0</v>
      </c>
      <c r="J456" s="56">
        <f t="shared" si="82"/>
        <v>7026274.2199999997</v>
      </c>
      <c r="K456" s="57">
        <f t="shared" si="83"/>
        <v>1</v>
      </c>
      <c r="L456" s="57">
        <f t="shared" si="84"/>
        <v>-1</v>
      </c>
      <c r="M456" s="57">
        <f t="shared" si="85"/>
        <v>-1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149</v>
      </c>
      <c r="C457" s="51" t="s">
        <v>150</v>
      </c>
      <c r="D457" s="56">
        <v>305000</v>
      </c>
      <c r="E457" s="56">
        <v>158760</v>
      </c>
      <c r="F457" s="56">
        <v>0</v>
      </c>
      <c r="G457" s="56">
        <v>0</v>
      </c>
      <c r="H457" s="56">
        <v>0</v>
      </c>
      <c r="I457" s="56">
        <f t="shared" si="81"/>
        <v>0</v>
      </c>
      <c r="J457" s="56">
        <f t="shared" si="82"/>
        <v>158760</v>
      </c>
      <c r="K457" s="57">
        <f t="shared" si="83"/>
        <v>1</v>
      </c>
      <c r="L457" s="57">
        <f t="shared" si="84"/>
        <v>-1</v>
      </c>
      <c r="M457" s="57">
        <f t="shared" si="85"/>
        <v>-1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151</v>
      </c>
      <c r="C458" s="51" t="s">
        <v>152</v>
      </c>
      <c r="D458" s="56">
        <v>0</v>
      </c>
      <c r="E458" s="56">
        <v>116</v>
      </c>
      <c r="F458" s="56">
        <v>0</v>
      </c>
      <c r="G458" s="56">
        <v>0</v>
      </c>
      <c r="H458" s="56">
        <v>0</v>
      </c>
      <c r="I458" s="56">
        <f t="shared" si="81"/>
        <v>0</v>
      </c>
      <c r="J458" s="56">
        <f t="shared" si="82"/>
        <v>116</v>
      </c>
      <c r="K458" s="57">
        <f t="shared" si="83"/>
        <v>1</v>
      </c>
      <c r="L458" s="57">
        <f t="shared" si="84"/>
        <v>-1</v>
      </c>
      <c r="M458" s="57">
        <f t="shared" si="8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153</v>
      </c>
      <c r="C459" s="51" t="s">
        <v>154</v>
      </c>
      <c r="D459" s="56">
        <v>283781</v>
      </c>
      <c r="E459" s="56">
        <v>189572</v>
      </c>
      <c r="F459" s="56">
        <v>0</v>
      </c>
      <c r="G459" s="56">
        <v>0</v>
      </c>
      <c r="H459" s="56">
        <v>0</v>
      </c>
      <c r="I459" s="56">
        <f t="shared" si="81"/>
        <v>0</v>
      </c>
      <c r="J459" s="56">
        <f t="shared" si="82"/>
        <v>189572</v>
      </c>
      <c r="K459" s="57">
        <f t="shared" si="83"/>
        <v>1</v>
      </c>
      <c r="L459" s="57">
        <f t="shared" si="84"/>
        <v>-1</v>
      </c>
      <c r="M459" s="57">
        <f t="shared" si="85"/>
        <v>-1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159</v>
      </c>
      <c r="C460" s="51" t="s">
        <v>160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81"/>
        <v>0</v>
      </c>
      <c r="J460" s="56">
        <f t="shared" si="82"/>
        <v>0</v>
      </c>
      <c r="K460" s="57" t="str">
        <f t="shared" si="83"/>
        <v>NA</v>
      </c>
      <c r="L460" s="57" t="str">
        <f t="shared" si="84"/>
        <v>NA</v>
      </c>
      <c r="M460" s="57" t="str">
        <f t="shared" si="8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169</v>
      </c>
      <c r="C461" s="51" t="s">
        <v>170</v>
      </c>
      <c r="D461" s="56">
        <v>119446</v>
      </c>
      <c r="E461" s="56">
        <v>373053.91000000009</v>
      </c>
      <c r="F461" s="56">
        <v>0</v>
      </c>
      <c r="G461" s="56">
        <v>0</v>
      </c>
      <c r="H461" s="56">
        <v>0</v>
      </c>
      <c r="I461" s="56">
        <f t="shared" si="81"/>
        <v>0</v>
      </c>
      <c r="J461" s="56">
        <f t="shared" si="82"/>
        <v>373053.91000000009</v>
      </c>
      <c r="K461" s="57">
        <f t="shared" si="83"/>
        <v>1</v>
      </c>
      <c r="L461" s="57">
        <f t="shared" si="84"/>
        <v>-1</v>
      </c>
      <c r="M461" s="57">
        <f t="shared" si="85"/>
        <v>-1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171</v>
      </c>
      <c r="C462" s="51" t="s">
        <v>172</v>
      </c>
      <c r="D462" s="56">
        <v>26102645</v>
      </c>
      <c r="E462" s="56">
        <v>260399.38</v>
      </c>
      <c r="F462" s="56">
        <v>0</v>
      </c>
      <c r="G462" s="56">
        <v>44292.49</v>
      </c>
      <c r="H462" s="56">
        <v>0</v>
      </c>
      <c r="I462" s="56">
        <f t="shared" si="81"/>
        <v>44292.49</v>
      </c>
      <c r="J462" s="56">
        <f t="shared" si="82"/>
        <v>216106.89</v>
      </c>
      <c r="K462" s="57">
        <f t="shared" si="83"/>
        <v>0.82990554739416045</v>
      </c>
      <c r="L462" s="57">
        <f t="shared" si="84"/>
        <v>-1</v>
      </c>
      <c r="M462" s="57">
        <f t="shared" si="85"/>
        <v>-0.59177331374598519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207</v>
      </c>
      <c r="C463" s="51" t="s">
        <v>208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81"/>
        <v>0</v>
      </c>
      <c r="J463" s="56">
        <f t="shared" si="82"/>
        <v>0</v>
      </c>
      <c r="K463" s="57" t="str">
        <f t="shared" si="83"/>
        <v>NA</v>
      </c>
      <c r="L463" s="57" t="str">
        <f t="shared" si="84"/>
        <v>NA</v>
      </c>
      <c r="M463" s="57" t="str">
        <f t="shared" si="8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215</v>
      </c>
      <c r="C464" s="51" t="s">
        <v>216</v>
      </c>
      <c r="D464" s="56">
        <v>1293950</v>
      </c>
      <c r="E464" s="56">
        <v>1514708</v>
      </c>
      <c r="F464" s="56">
        <v>0</v>
      </c>
      <c r="G464" s="56">
        <v>0</v>
      </c>
      <c r="H464" s="56">
        <v>0</v>
      </c>
      <c r="I464" s="56">
        <f t="shared" si="81"/>
        <v>0</v>
      </c>
      <c r="J464" s="56">
        <f t="shared" si="82"/>
        <v>1514708</v>
      </c>
      <c r="K464" s="57">
        <f t="shared" si="83"/>
        <v>1</v>
      </c>
      <c r="L464" s="57">
        <f t="shared" si="84"/>
        <v>-1</v>
      </c>
      <c r="M464" s="57">
        <f t="shared" si="85"/>
        <v>-1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504</v>
      </c>
      <c r="C465" s="51" t="s">
        <v>505</v>
      </c>
      <c r="D465" s="56">
        <v>6709293</v>
      </c>
      <c r="E465" s="56">
        <v>7206318</v>
      </c>
      <c r="F465" s="56">
        <v>0</v>
      </c>
      <c r="G465" s="56">
        <v>0</v>
      </c>
      <c r="H465" s="56">
        <v>0</v>
      </c>
      <c r="I465" s="56">
        <f t="shared" si="81"/>
        <v>0</v>
      </c>
      <c r="J465" s="56">
        <f t="shared" si="82"/>
        <v>7206318</v>
      </c>
      <c r="K465" s="57">
        <f t="shared" si="83"/>
        <v>1</v>
      </c>
      <c r="L465" s="57">
        <f t="shared" si="84"/>
        <v>-1</v>
      </c>
      <c r="M465" s="57">
        <f t="shared" si="85"/>
        <v>-1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506</v>
      </c>
      <c r="C466" s="51" t="s">
        <v>507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81"/>
        <v>0</v>
      </c>
      <c r="J466" s="56">
        <f t="shared" si="82"/>
        <v>0</v>
      </c>
      <c r="K466" s="57" t="str">
        <f t="shared" si="83"/>
        <v>NA</v>
      </c>
      <c r="L466" s="57" t="str">
        <f t="shared" si="84"/>
        <v>NA</v>
      </c>
      <c r="M466" s="57" t="str">
        <f t="shared" si="85"/>
        <v>NA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231</v>
      </c>
      <c r="C467" s="51" t="s">
        <v>232</v>
      </c>
      <c r="D467" s="56">
        <v>0</v>
      </c>
      <c r="E467" s="56">
        <v>6395</v>
      </c>
      <c r="F467" s="56">
        <v>0</v>
      </c>
      <c r="G467" s="56">
        <v>0</v>
      </c>
      <c r="H467" s="56">
        <v>0</v>
      </c>
      <c r="I467" s="56">
        <f t="shared" si="81"/>
        <v>0</v>
      </c>
      <c r="J467" s="56">
        <f t="shared" si="82"/>
        <v>6395</v>
      </c>
      <c r="K467" s="57">
        <f t="shared" si="83"/>
        <v>1</v>
      </c>
      <c r="L467" s="57">
        <f t="shared" si="84"/>
        <v>-1</v>
      </c>
      <c r="M467" s="57">
        <f t="shared" si="85"/>
        <v>-1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233</v>
      </c>
      <c r="C468" s="51" t="s">
        <v>234</v>
      </c>
      <c r="D468" s="56">
        <v>810801</v>
      </c>
      <c r="E468" s="56">
        <v>2572610</v>
      </c>
      <c r="F468" s="56">
        <v>0</v>
      </c>
      <c r="G468" s="56">
        <v>0</v>
      </c>
      <c r="H468" s="56">
        <v>0</v>
      </c>
      <c r="I468" s="56">
        <f t="shared" si="81"/>
        <v>0</v>
      </c>
      <c r="J468" s="56">
        <f t="shared" si="82"/>
        <v>2572610</v>
      </c>
      <c r="K468" s="57">
        <f t="shared" si="83"/>
        <v>1</v>
      </c>
      <c r="L468" s="57">
        <f t="shared" si="84"/>
        <v>-1</v>
      </c>
      <c r="M468" s="57">
        <f t="shared" si="85"/>
        <v>-1</v>
      </c>
      <c r="R468" s="53"/>
      <c r="S468" s="53"/>
      <c r="T468" s="53"/>
      <c r="U468" s="53"/>
      <c r="V468" s="53"/>
    </row>
    <row r="469" spans="1:22" s="51" customFormat="1" x14ac:dyDescent="0.2">
      <c r="A469" s="63" t="s">
        <v>439</v>
      </c>
      <c r="B469" s="63"/>
      <c r="C469" s="63"/>
      <c r="D469" s="64">
        <v>53744641</v>
      </c>
      <c r="E469" s="64">
        <v>23104003.509999998</v>
      </c>
      <c r="F469" s="64">
        <v>0</v>
      </c>
      <c r="G469" s="64">
        <v>44292.49</v>
      </c>
      <c r="H469" s="64">
        <v>0</v>
      </c>
      <c r="I469" s="64">
        <f t="shared" si="81"/>
        <v>44292.49</v>
      </c>
      <c r="J469" s="64">
        <f t="shared" si="82"/>
        <v>23059711.02</v>
      </c>
      <c r="K469" s="65">
        <f t="shared" si="83"/>
        <v>0.99808290844568015</v>
      </c>
      <c r="L469" s="65">
        <f t="shared" si="84"/>
        <v>-1</v>
      </c>
      <c r="M469" s="65">
        <f t="shared" si="85"/>
        <v>-0.99539898026963203</v>
      </c>
      <c r="R469" s="53"/>
      <c r="S469" s="53"/>
      <c r="T469" s="53"/>
      <c r="U469" s="53"/>
      <c r="V469" s="53"/>
    </row>
    <row r="470" spans="1:22" s="51" customFormat="1" x14ac:dyDescent="0.2">
      <c r="A470" s="51" t="s">
        <v>440</v>
      </c>
      <c r="B470" s="51" t="s">
        <v>139</v>
      </c>
      <c r="C470" s="51" t="s">
        <v>140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81"/>
        <v>0</v>
      </c>
      <c r="J470" s="56">
        <f t="shared" si="82"/>
        <v>0</v>
      </c>
      <c r="K470" s="57" t="str">
        <f t="shared" si="83"/>
        <v>NA</v>
      </c>
      <c r="L470" s="57" t="str">
        <f t="shared" si="84"/>
        <v>NA</v>
      </c>
      <c r="M470" s="57" t="str">
        <f t="shared" si="85"/>
        <v>NA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143</v>
      </c>
      <c r="C471" s="51" t="s">
        <v>144</v>
      </c>
      <c r="D471" s="56">
        <v>0</v>
      </c>
      <c r="E471" s="56">
        <v>500</v>
      </c>
      <c r="F471" s="56">
        <v>0</v>
      </c>
      <c r="G471" s="56">
        <v>455</v>
      </c>
      <c r="H471" s="56">
        <v>0</v>
      </c>
      <c r="I471" s="56">
        <f t="shared" si="81"/>
        <v>455</v>
      </c>
      <c r="J471" s="56">
        <f t="shared" si="82"/>
        <v>45</v>
      </c>
      <c r="K471" s="57">
        <f t="shared" si="83"/>
        <v>0.09</v>
      </c>
      <c r="L471" s="57">
        <f t="shared" si="84"/>
        <v>-1</v>
      </c>
      <c r="M471" s="57">
        <f t="shared" si="85"/>
        <v>1.1840000000000002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149</v>
      </c>
      <c r="C472" s="51" t="s">
        <v>150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81"/>
        <v>0</v>
      </c>
      <c r="J472" s="56">
        <f t="shared" si="82"/>
        <v>0</v>
      </c>
      <c r="K472" s="57" t="str">
        <f t="shared" si="83"/>
        <v>NA</v>
      </c>
      <c r="L472" s="57" t="str">
        <f t="shared" si="84"/>
        <v>NA</v>
      </c>
      <c r="M472" s="57" t="str">
        <f t="shared" si="85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151</v>
      </c>
      <c r="C473" s="51" t="s">
        <v>152</v>
      </c>
      <c r="D473" s="56">
        <v>0</v>
      </c>
      <c r="E473" s="56">
        <v>0</v>
      </c>
      <c r="F473" s="56">
        <v>0</v>
      </c>
      <c r="G473" s="56">
        <v>6.6</v>
      </c>
      <c r="H473" s="56">
        <v>0</v>
      </c>
      <c r="I473" s="56">
        <f t="shared" si="81"/>
        <v>6.6</v>
      </c>
      <c r="J473" s="56">
        <f t="shared" si="82"/>
        <v>-6.6</v>
      </c>
      <c r="K473" s="57" t="str">
        <f t="shared" si="83"/>
        <v>NA</v>
      </c>
      <c r="L473" s="57" t="str">
        <f t="shared" si="84"/>
        <v>NA</v>
      </c>
      <c r="M473" s="57" t="str">
        <f t="shared" si="85"/>
        <v>NA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153</v>
      </c>
      <c r="C474" s="51" t="s">
        <v>154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81"/>
        <v>0</v>
      </c>
      <c r="J474" s="56">
        <f t="shared" si="82"/>
        <v>0</v>
      </c>
      <c r="K474" s="57" t="str">
        <f t="shared" si="83"/>
        <v>NA</v>
      </c>
      <c r="L474" s="57" t="str">
        <f t="shared" si="84"/>
        <v>NA</v>
      </c>
      <c r="M474" s="57" t="str">
        <f t="shared" si="85"/>
        <v>NA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169</v>
      </c>
      <c r="C475" s="51" t="s">
        <v>170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81"/>
        <v>0</v>
      </c>
      <c r="J475" s="56">
        <f t="shared" si="82"/>
        <v>0</v>
      </c>
      <c r="K475" s="57" t="str">
        <f t="shared" si="83"/>
        <v>NA</v>
      </c>
      <c r="L475" s="57" t="str">
        <f t="shared" si="84"/>
        <v>NA</v>
      </c>
      <c r="M475" s="57" t="str">
        <f t="shared" si="85"/>
        <v>NA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171</v>
      </c>
      <c r="C476" s="51" t="s">
        <v>172</v>
      </c>
      <c r="D476" s="56">
        <v>1990917.72</v>
      </c>
      <c r="E476" s="56">
        <v>1990917.72</v>
      </c>
      <c r="F476" s="56">
        <v>101521</v>
      </c>
      <c r="G476" s="56">
        <v>169637</v>
      </c>
      <c r="H476" s="56">
        <v>372797</v>
      </c>
      <c r="I476" s="56">
        <f t="shared" si="81"/>
        <v>542434</v>
      </c>
      <c r="J476" s="56">
        <f t="shared" si="82"/>
        <v>1448483.72</v>
      </c>
      <c r="K476" s="57">
        <f t="shared" si="83"/>
        <v>0.72754574709395825</v>
      </c>
      <c r="L476" s="57">
        <f t="shared" si="84"/>
        <v>-0.94900793790714766</v>
      </c>
      <c r="M476" s="57">
        <f t="shared" si="85"/>
        <v>-0.79550696851500224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275</v>
      </c>
      <c r="C477" s="51" t="s">
        <v>276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81"/>
        <v>0</v>
      </c>
      <c r="J477" s="56">
        <f t="shared" si="82"/>
        <v>0</v>
      </c>
      <c r="K477" s="57" t="str">
        <f t="shared" si="83"/>
        <v>NA</v>
      </c>
      <c r="L477" s="57" t="str">
        <f t="shared" si="84"/>
        <v>NA</v>
      </c>
      <c r="M477" s="57" t="str">
        <f t="shared" si="85"/>
        <v>NA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508</v>
      </c>
      <c r="C478" s="51" t="s">
        <v>509</v>
      </c>
      <c r="D478" s="56">
        <v>30000</v>
      </c>
      <c r="E478" s="56">
        <v>30000</v>
      </c>
      <c r="F478" s="56">
        <v>0</v>
      </c>
      <c r="G478" s="56">
        <v>5608.4</v>
      </c>
      <c r="H478" s="56">
        <v>0</v>
      </c>
      <c r="I478" s="56">
        <f t="shared" ref="I478:I517" si="86">SUM(G478:H478)</f>
        <v>5608.4</v>
      </c>
      <c r="J478" s="56">
        <f t="shared" ref="J478:J517" si="87">E478-I478</f>
        <v>24391.599999999999</v>
      </c>
      <c r="K478" s="57">
        <f t="shared" ref="K478:K517" si="88">IF(E478=0,"NA",J478/E478)</f>
        <v>0.81305333333333329</v>
      </c>
      <c r="L478" s="57">
        <f t="shared" ref="L478:L517" si="89">IF(E478=0,"NA",(  ( F478 - (E478/$L$6)) / (E478/$L$6)))</f>
        <v>-1</v>
      </c>
      <c r="M478" s="57">
        <f t="shared" ref="M478:M517" si="90">IF(E478=0,"NA",(  ( G478 - ($M$6*(E478/12))) / ($M$6*(E478/12))))</f>
        <v>-0.55132800000000004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253</v>
      </c>
      <c r="C479" s="51" t="s">
        <v>254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86"/>
        <v>0</v>
      </c>
      <c r="J479" s="56">
        <f t="shared" si="87"/>
        <v>0</v>
      </c>
      <c r="K479" s="57" t="str">
        <f t="shared" si="88"/>
        <v>NA</v>
      </c>
      <c r="L479" s="57" t="str">
        <f t="shared" si="89"/>
        <v>NA</v>
      </c>
      <c r="M479" s="57" t="str">
        <f t="shared" si="90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510</v>
      </c>
      <c r="C480" s="51" t="s">
        <v>511</v>
      </c>
      <c r="D480" s="56">
        <v>55000</v>
      </c>
      <c r="E480" s="56">
        <v>55000</v>
      </c>
      <c r="F480" s="56">
        <v>0</v>
      </c>
      <c r="G480" s="56">
        <v>0</v>
      </c>
      <c r="H480" s="56">
        <v>0</v>
      </c>
      <c r="I480" s="56">
        <f t="shared" si="86"/>
        <v>0</v>
      </c>
      <c r="J480" s="56">
        <f t="shared" si="87"/>
        <v>55000</v>
      </c>
      <c r="K480" s="57">
        <f t="shared" si="88"/>
        <v>1</v>
      </c>
      <c r="L480" s="57">
        <f t="shared" si="89"/>
        <v>-1</v>
      </c>
      <c r="M480" s="57">
        <f t="shared" si="90"/>
        <v>-1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512</v>
      </c>
      <c r="C481" s="51" t="s">
        <v>513</v>
      </c>
      <c r="D481" s="56">
        <v>40000</v>
      </c>
      <c r="E481" s="56">
        <v>40000</v>
      </c>
      <c r="F481" s="56">
        <v>7366.06</v>
      </c>
      <c r="G481" s="56">
        <v>10720.16</v>
      </c>
      <c r="H481" s="56">
        <v>5760.9</v>
      </c>
      <c r="I481" s="56">
        <f t="shared" si="86"/>
        <v>16481.059999999998</v>
      </c>
      <c r="J481" s="56">
        <f t="shared" si="87"/>
        <v>23518.940000000002</v>
      </c>
      <c r="K481" s="57">
        <f t="shared" si="88"/>
        <v>0.58797350000000004</v>
      </c>
      <c r="L481" s="57">
        <f t="shared" si="89"/>
        <v>-0.81584849999999998</v>
      </c>
      <c r="M481" s="57">
        <f t="shared" si="90"/>
        <v>-0.35679040000000006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441</v>
      </c>
      <c r="C482" s="51" t="s">
        <v>442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86"/>
        <v>0</v>
      </c>
      <c r="J482" s="56">
        <f t="shared" si="87"/>
        <v>0</v>
      </c>
      <c r="K482" s="57" t="str">
        <f t="shared" si="88"/>
        <v>NA</v>
      </c>
      <c r="L482" s="57" t="str">
        <f t="shared" si="89"/>
        <v>NA</v>
      </c>
      <c r="M482" s="57" t="str">
        <f t="shared" si="90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183</v>
      </c>
      <c r="C483" s="51" t="s">
        <v>184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86"/>
        <v>0</v>
      </c>
      <c r="J483" s="56">
        <f t="shared" si="87"/>
        <v>0</v>
      </c>
      <c r="K483" s="57" t="str">
        <f t="shared" si="88"/>
        <v>NA</v>
      </c>
      <c r="L483" s="57" t="str">
        <f t="shared" si="89"/>
        <v>NA</v>
      </c>
      <c r="M483" s="57" t="str">
        <f t="shared" si="90"/>
        <v>NA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187</v>
      </c>
      <c r="C484" s="51" t="s">
        <v>188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86"/>
        <v>0</v>
      </c>
      <c r="J484" s="56">
        <f t="shared" si="87"/>
        <v>0</v>
      </c>
      <c r="K484" s="57" t="str">
        <f t="shared" si="88"/>
        <v>NA</v>
      </c>
      <c r="L484" s="57" t="str">
        <f t="shared" si="89"/>
        <v>NA</v>
      </c>
      <c r="M484" s="57" t="str">
        <f t="shared" si="90"/>
        <v>NA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199</v>
      </c>
      <c r="C485" s="51" t="s">
        <v>200</v>
      </c>
      <c r="D485" s="56">
        <v>20000</v>
      </c>
      <c r="E485" s="56">
        <v>20000</v>
      </c>
      <c r="F485" s="56">
        <v>1292.77</v>
      </c>
      <c r="G485" s="56">
        <v>7864.04</v>
      </c>
      <c r="H485" s="56">
        <v>0</v>
      </c>
      <c r="I485" s="56">
        <f t="shared" si="86"/>
        <v>7864.04</v>
      </c>
      <c r="J485" s="56">
        <f t="shared" si="87"/>
        <v>12135.96</v>
      </c>
      <c r="K485" s="57">
        <f t="shared" si="88"/>
        <v>0.60679799999999995</v>
      </c>
      <c r="L485" s="57">
        <f t="shared" si="89"/>
        <v>-0.93536149999999996</v>
      </c>
      <c r="M485" s="57">
        <f t="shared" si="90"/>
        <v>-5.6315200000000072E-2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514</v>
      </c>
      <c r="C486" s="51" t="s">
        <v>515</v>
      </c>
      <c r="D486" s="56">
        <v>50000</v>
      </c>
      <c r="E486" s="56">
        <v>50000</v>
      </c>
      <c r="F486" s="56">
        <v>0</v>
      </c>
      <c r="G486" s="56">
        <v>2965.88</v>
      </c>
      <c r="H486" s="56">
        <v>0</v>
      </c>
      <c r="I486" s="56">
        <f t="shared" si="86"/>
        <v>2965.88</v>
      </c>
      <c r="J486" s="56">
        <f t="shared" si="87"/>
        <v>47034.12</v>
      </c>
      <c r="K486" s="57">
        <f t="shared" si="88"/>
        <v>0.94068240000000003</v>
      </c>
      <c r="L486" s="57">
        <f t="shared" si="89"/>
        <v>-1</v>
      </c>
      <c r="M486" s="57">
        <f t="shared" si="90"/>
        <v>-0.85763775999999992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516</v>
      </c>
      <c r="C487" s="51" t="s">
        <v>517</v>
      </c>
      <c r="D487" s="56">
        <v>50000</v>
      </c>
      <c r="E487" s="56">
        <v>50000</v>
      </c>
      <c r="F487" s="56">
        <v>110.6</v>
      </c>
      <c r="G487" s="56">
        <v>14200.21</v>
      </c>
      <c r="H487" s="56">
        <v>30657.040000000001</v>
      </c>
      <c r="I487" s="56">
        <f t="shared" si="86"/>
        <v>44857.25</v>
      </c>
      <c r="J487" s="56">
        <f t="shared" si="87"/>
        <v>5142.75</v>
      </c>
      <c r="K487" s="57">
        <f t="shared" si="88"/>
        <v>0.102855</v>
      </c>
      <c r="L487" s="57">
        <f t="shared" si="89"/>
        <v>-0.99778800000000001</v>
      </c>
      <c r="M487" s="57">
        <f t="shared" si="90"/>
        <v>-0.3183899200000001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207</v>
      </c>
      <c r="C488" s="51" t="s">
        <v>208</v>
      </c>
      <c r="D488" s="56">
        <v>126082.28</v>
      </c>
      <c r="E488" s="56">
        <v>126082.28</v>
      </c>
      <c r="F488" s="56">
        <v>14917.26</v>
      </c>
      <c r="G488" s="56">
        <v>30984.27</v>
      </c>
      <c r="H488" s="56">
        <v>48873.08</v>
      </c>
      <c r="I488" s="56">
        <f t="shared" si="86"/>
        <v>79857.350000000006</v>
      </c>
      <c r="J488" s="56">
        <f t="shared" si="87"/>
        <v>46224.929999999993</v>
      </c>
      <c r="K488" s="57">
        <f t="shared" si="88"/>
        <v>0.3666251117920773</v>
      </c>
      <c r="L488" s="57">
        <f t="shared" si="89"/>
        <v>-0.88168630833769823</v>
      </c>
      <c r="M488" s="57">
        <f t="shared" si="90"/>
        <v>-0.41020857173585373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518</v>
      </c>
      <c r="C489" s="51" t="s">
        <v>519</v>
      </c>
      <c r="D489" s="56">
        <v>70000</v>
      </c>
      <c r="E489" s="56">
        <v>70000</v>
      </c>
      <c r="F489" s="56">
        <v>3010.96</v>
      </c>
      <c r="G489" s="56">
        <v>4496.25</v>
      </c>
      <c r="H489" s="56">
        <v>11450.6</v>
      </c>
      <c r="I489" s="56">
        <f t="shared" si="86"/>
        <v>15946.85</v>
      </c>
      <c r="J489" s="56">
        <f t="shared" si="87"/>
        <v>54053.15</v>
      </c>
      <c r="K489" s="57">
        <f t="shared" si="88"/>
        <v>0.7721878571428572</v>
      </c>
      <c r="L489" s="57">
        <f t="shared" si="89"/>
        <v>-0.95698628571428568</v>
      </c>
      <c r="M489" s="57">
        <f t="shared" si="90"/>
        <v>-0.84584285714285712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520</v>
      </c>
      <c r="C490" s="51" t="s">
        <v>521</v>
      </c>
      <c r="D490" s="56">
        <v>900000</v>
      </c>
      <c r="E490" s="56">
        <v>900000</v>
      </c>
      <c r="F490" s="56">
        <v>13060</v>
      </c>
      <c r="G490" s="56">
        <v>691802.3</v>
      </c>
      <c r="H490" s="56">
        <v>68847.8</v>
      </c>
      <c r="I490" s="56">
        <f t="shared" si="86"/>
        <v>760650.10000000009</v>
      </c>
      <c r="J490" s="56">
        <f t="shared" si="87"/>
        <v>139349.89999999991</v>
      </c>
      <c r="K490" s="57">
        <f t="shared" si="88"/>
        <v>0.15483322222222212</v>
      </c>
      <c r="L490" s="57">
        <f t="shared" si="89"/>
        <v>-0.98548888888888886</v>
      </c>
      <c r="M490" s="57">
        <f t="shared" si="90"/>
        <v>0.84480613333333343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522</v>
      </c>
      <c r="C491" s="51" t="s">
        <v>523</v>
      </c>
      <c r="D491" s="56">
        <v>900000</v>
      </c>
      <c r="E491" s="56">
        <v>900000</v>
      </c>
      <c r="F491" s="56">
        <v>26379.53</v>
      </c>
      <c r="G491" s="56">
        <v>231260.06</v>
      </c>
      <c r="H491" s="56">
        <v>167858.33</v>
      </c>
      <c r="I491" s="56">
        <f t="shared" si="86"/>
        <v>399118.39</v>
      </c>
      <c r="J491" s="56">
        <f t="shared" si="87"/>
        <v>500881.61</v>
      </c>
      <c r="K491" s="57">
        <f t="shared" si="88"/>
        <v>0.55653512222222223</v>
      </c>
      <c r="L491" s="57">
        <f t="shared" si="89"/>
        <v>-0.97068941111111107</v>
      </c>
      <c r="M491" s="57">
        <f t="shared" si="90"/>
        <v>-0.38330650666666666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233</v>
      </c>
      <c r="C492" s="51" t="s">
        <v>234</v>
      </c>
      <c r="D492" s="56">
        <v>0</v>
      </c>
      <c r="E492" s="56">
        <v>0</v>
      </c>
      <c r="F492" s="56">
        <v>0</v>
      </c>
      <c r="G492" s="56">
        <v>0</v>
      </c>
      <c r="H492" s="56">
        <v>0</v>
      </c>
      <c r="I492" s="56">
        <f t="shared" si="86"/>
        <v>0</v>
      </c>
      <c r="J492" s="56">
        <f t="shared" si="87"/>
        <v>0</v>
      </c>
      <c r="K492" s="57" t="str">
        <f t="shared" si="88"/>
        <v>NA</v>
      </c>
      <c r="L492" s="57" t="str">
        <f t="shared" si="89"/>
        <v>NA</v>
      </c>
      <c r="M492" s="57" t="str">
        <f t="shared" si="90"/>
        <v>NA</v>
      </c>
      <c r="R492" s="53"/>
      <c r="S492" s="53"/>
      <c r="T492" s="53"/>
      <c r="U492" s="53"/>
      <c r="V492" s="53"/>
    </row>
    <row r="493" spans="1:22" s="51" customFormat="1" x14ac:dyDescent="0.2">
      <c r="B493" s="51" t="s">
        <v>237</v>
      </c>
      <c r="C493" s="51" t="s">
        <v>238</v>
      </c>
      <c r="D493" s="56">
        <v>70000</v>
      </c>
      <c r="E493" s="56">
        <v>70000</v>
      </c>
      <c r="F493" s="56">
        <v>9795</v>
      </c>
      <c r="G493" s="56">
        <v>32065</v>
      </c>
      <c r="H493" s="56">
        <v>0</v>
      </c>
      <c r="I493" s="56">
        <f t="shared" si="86"/>
        <v>32065</v>
      </c>
      <c r="J493" s="56">
        <f t="shared" si="87"/>
        <v>37935</v>
      </c>
      <c r="K493" s="57">
        <f t="shared" si="88"/>
        <v>0.54192857142857143</v>
      </c>
      <c r="L493" s="57">
        <f t="shared" si="89"/>
        <v>-0.8600714285714286</v>
      </c>
      <c r="M493" s="57">
        <f t="shared" si="90"/>
        <v>9.9371428571428666E-2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524</v>
      </c>
      <c r="C494" s="51" t="s">
        <v>525</v>
      </c>
      <c r="D494" s="56">
        <v>52000</v>
      </c>
      <c r="E494" s="56">
        <v>52000</v>
      </c>
      <c r="F494" s="56">
        <v>0</v>
      </c>
      <c r="G494" s="56">
        <v>0</v>
      </c>
      <c r="H494" s="56">
        <v>0</v>
      </c>
      <c r="I494" s="56">
        <f t="shared" si="86"/>
        <v>0</v>
      </c>
      <c r="J494" s="56">
        <f t="shared" si="87"/>
        <v>52000</v>
      </c>
      <c r="K494" s="57">
        <f t="shared" si="88"/>
        <v>1</v>
      </c>
      <c r="L494" s="57">
        <f t="shared" si="89"/>
        <v>-1</v>
      </c>
      <c r="M494" s="57">
        <f t="shared" si="90"/>
        <v>-1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239</v>
      </c>
      <c r="C495" s="51" t="s">
        <v>240</v>
      </c>
      <c r="D495" s="56">
        <v>0</v>
      </c>
      <c r="E495" s="56">
        <v>0</v>
      </c>
      <c r="F495" s="56">
        <v>720.9</v>
      </c>
      <c r="G495" s="56">
        <v>2565.96</v>
      </c>
      <c r="H495" s="56">
        <v>0</v>
      </c>
      <c r="I495" s="56">
        <f t="shared" si="86"/>
        <v>2565.96</v>
      </c>
      <c r="J495" s="56">
        <f t="shared" si="87"/>
        <v>-2565.96</v>
      </c>
      <c r="K495" s="57" t="str">
        <f t="shared" si="88"/>
        <v>NA</v>
      </c>
      <c r="L495" s="57" t="str">
        <f t="shared" si="89"/>
        <v>NA</v>
      </c>
      <c r="M495" s="57" t="str">
        <f t="shared" si="90"/>
        <v>NA</v>
      </c>
      <c r="R495" s="53"/>
      <c r="S495" s="53"/>
      <c r="T495" s="53"/>
      <c r="U495" s="53"/>
      <c r="V495" s="53"/>
    </row>
    <row r="496" spans="1:22" s="51" customFormat="1" x14ac:dyDescent="0.2">
      <c r="A496" s="63" t="s">
        <v>443</v>
      </c>
      <c r="B496" s="63"/>
      <c r="C496" s="63"/>
      <c r="D496" s="64">
        <v>4354000</v>
      </c>
      <c r="E496" s="64">
        <v>4354500</v>
      </c>
      <c r="F496" s="64">
        <v>178174.08000000002</v>
      </c>
      <c r="G496" s="64">
        <v>1204631.1300000001</v>
      </c>
      <c r="H496" s="64">
        <v>706244.75</v>
      </c>
      <c r="I496" s="64">
        <f t="shared" si="86"/>
        <v>1910875.8800000001</v>
      </c>
      <c r="J496" s="64">
        <f t="shared" si="87"/>
        <v>2443624.12</v>
      </c>
      <c r="K496" s="65">
        <f t="shared" si="88"/>
        <v>0.56117214835227924</v>
      </c>
      <c r="L496" s="65">
        <f t="shared" si="89"/>
        <v>-0.95908276954874261</v>
      </c>
      <c r="M496" s="65">
        <f t="shared" si="90"/>
        <v>-0.336062759903548</v>
      </c>
      <c r="R496" s="53"/>
      <c r="S496" s="53"/>
      <c r="T496" s="53"/>
      <c r="U496" s="53"/>
      <c r="V496" s="53"/>
    </row>
    <row r="497" spans="1:22" s="51" customFormat="1" x14ac:dyDescent="0.2">
      <c r="A497" s="51" t="s">
        <v>526</v>
      </c>
      <c r="B497" s="51" t="s">
        <v>171</v>
      </c>
      <c r="C497" s="51" t="s">
        <v>172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86"/>
        <v>0</v>
      </c>
      <c r="J497" s="56">
        <f t="shared" si="87"/>
        <v>0</v>
      </c>
      <c r="K497" s="57" t="str">
        <f t="shared" si="88"/>
        <v>NA</v>
      </c>
      <c r="L497" s="57" t="str">
        <f t="shared" si="89"/>
        <v>NA</v>
      </c>
      <c r="M497" s="57" t="str">
        <f t="shared" si="90"/>
        <v>NA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189</v>
      </c>
      <c r="C498" s="51" t="s">
        <v>190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86"/>
        <v>0</v>
      </c>
      <c r="J498" s="56">
        <f t="shared" si="87"/>
        <v>0</v>
      </c>
      <c r="K498" s="57" t="str">
        <f t="shared" si="88"/>
        <v>NA</v>
      </c>
      <c r="L498" s="57" t="str">
        <f t="shared" si="89"/>
        <v>NA</v>
      </c>
      <c r="M498" s="57" t="str">
        <f t="shared" si="90"/>
        <v>NA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207</v>
      </c>
      <c r="C499" s="51" t="s">
        <v>208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86"/>
        <v>0</v>
      </c>
      <c r="J499" s="56">
        <f t="shared" si="87"/>
        <v>0</v>
      </c>
      <c r="K499" s="57" t="str">
        <f t="shared" si="88"/>
        <v>NA</v>
      </c>
      <c r="L499" s="57" t="str">
        <f t="shared" si="89"/>
        <v>NA</v>
      </c>
      <c r="M499" s="57" t="str">
        <f t="shared" si="90"/>
        <v>NA</v>
      </c>
      <c r="R499" s="53"/>
      <c r="S499" s="53"/>
      <c r="T499" s="53"/>
      <c r="U499" s="53"/>
      <c r="V499" s="53"/>
    </row>
    <row r="500" spans="1:22" s="51" customFormat="1" x14ac:dyDescent="0.2">
      <c r="A500" s="63" t="s">
        <v>527</v>
      </c>
      <c r="B500" s="63"/>
      <c r="C500" s="63"/>
      <c r="D500" s="64">
        <v>0</v>
      </c>
      <c r="E500" s="64">
        <v>0</v>
      </c>
      <c r="F500" s="64">
        <v>0</v>
      </c>
      <c r="G500" s="64">
        <v>0</v>
      </c>
      <c r="H500" s="64">
        <v>0</v>
      </c>
      <c r="I500" s="64">
        <f t="shared" si="86"/>
        <v>0</v>
      </c>
      <c r="J500" s="64">
        <f t="shared" si="87"/>
        <v>0</v>
      </c>
      <c r="K500" s="65" t="str">
        <f t="shared" si="88"/>
        <v>NA</v>
      </c>
      <c r="L500" s="65" t="str">
        <f t="shared" si="89"/>
        <v>NA</v>
      </c>
      <c r="M500" s="65" t="str">
        <f t="shared" si="90"/>
        <v>NA</v>
      </c>
      <c r="R500" s="53"/>
      <c r="S500" s="53"/>
      <c r="T500" s="53"/>
      <c r="U500" s="53"/>
      <c r="V500" s="53"/>
    </row>
    <row r="501" spans="1:22" s="51" customFormat="1" x14ac:dyDescent="0.2">
      <c r="A501" s="51" t="s">
        <v>444</v>
      </c>
      <c r="B501" s="51" t="s">
        <v>143</v>
      </c>
      <c r="C501" s="51" t="s">
        <v>144</v>
      </c>
      <c r="D501" s="56">
        <v>0</v>
      </c>
      <c r="E501" s="56">
        <v>500</v>
      </c>
      <c r="F501" s="56">
        <v>0</v>
      </c>
      <c r="G501" s="56">
        <v>0</v>
      </c>
      <c r="H501" s="56">
        <v>0</v>
      </c>
      <c r="I501" s="56">
        <f t="shared" si="86"/>
        <v>0</v>
      </c>
      <c r="J501" s="56">
        <f t="shared" si="87"/>
        <v>500</v>
      </c>
      <c r="K501" s="57">
        <f t="shared" si="88"/>
        <v>1</v>
      </c>
      <c r="L501" s="57">
        <f t="shared" si="89"/>
        <v>-1</v>
      </c>
      <c r="M501" s="57">
        <f t="shared" si="90"/>
        <v>-1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169</v>
      </c>
      <c r="C502" s="51" t="s">
        <v>170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86"/>
        <v>0</v>
      </c>
      <c r="J502" s="56">
        <f t="shared" si="87"/>
        <v>0</v>
      </c>
      <c r="K502" s="57" t="str">
        <f t="shared" si="88"/>
        <v>NA</v>
      </c>
      <c r="L502" s="57" t="str">
        <f t="shared" si="89"/>
        <v>NA</v>
      </c>
      <c r="M502" s="57" t="str">
        <f t="shared" si="90"/>
        <v>NA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171</v>
      </c>
      <c r="C503" s="51" t="s">
        <v>172</v>
      </c>
      <c r="D503" s="56">
        <v>26102643</v>
      </c>
      <c r="E503" s="56">
        <v>1420404.08</v>
      </c>
      <c r="F503" s="56">
        <v>0</v>
      </c>
      <c r="G503" s="56">
        <v>0</v>
      </c>
      <c r="H503" s="56">
        <v>0</v>
      </c>
      <c r="I503" s="56">
        <f t="shared" si="86"/>
        <v>0</v>
      </c>
      <c r="J503" s="56">
        <f t="shared" si="87"/>
        <v>1420404.08</v>
      </c>
      <c r="K503" s="57">
        <f t="shared" si="88"/>
        <v>1</v>
      </c>
      <c r="L503" s="57">
        <f t="shared" si="89"/>
        <v>-1</v>
      </c>
      <c r="M503" s="57">
        <f t="shared" si="90"/>
        <v>-1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363</v>
      </c>
      <c r="C504" s="51" t="s">
        <v>364</v>
      </c>
      <c r="D504" s="56">
        <v>5790672.4499999993</v>
      </c>
      <c r="E504" s="56">
        <v>4257770.959999999</v>
      </c>
      <c r="F504" s="56">
        <v>0</v>
      </c>
      <c r="G504" s="56">
        <v>0</v>
      </c>
      <c r="H504" s="56">
        <v>43980.24</v>
      </c>
      <c r="I504" s="56">
        <f t="shared" si="86"/>
        <v>43980.24</v>
      </c>
      <c r="J504" s="56">
        <f t="shared" si="87"/>
        <v>4213790.7199999988</v>
      </c>
      <c r="K504" s="57">
        <f t="shared" si="88"/>
        <v>0.98967059515103639</v>
      </c>
      <c r="L504" s="57">
        <f t="shared" si="89"/>
        <v>-1</v>
      </c>
      <c r="M504" s="57">
        <f t="shared" si="90"/>
        <v>-1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229</v>
      </c>
      <c r="C505" s="51" t="s">
        <v>230</v>
      </c>
      <c r="D505" s="56">
        <v>0</v>
      </c>
      <c r="E505" s="56">
        <v>41765.06</v>
      </c>
      <c r="F505" s="56">
        <v>0</v>
      </c>
      <c r="G505" s="56">
        <v>41079.53</v>
      </c>
      <c r="H505" s="56">
        <v>0</v>
      </c>
      <c r="I505" s="56">
        <f t="shared" si="86"/>
        <v>41079.53</v>
      </c>
      <c r="J505" s="56">
        <f t="shared" si="87"/>
        <v>685.52999999999884</v>
      </c>
      <c r="K505" s="57">
        <f t="shared" si="88"/>
        <v>1.6413959419667994E-2</v>
      </c>
      <c r="L505" s="57">
        <f t="shared" si="89"/>
        <v>-1</v>
      </c>
      <c r="M505" s="57">
        <f t="shared" si="90"/>
        <v>1.3606064973927967</v>
      </c>
      <c r="R505" s="53"/>
      <c r="S505" s="53"/>
      <c r="T505" s="53"/>
      <c r="U505" s="53"/>
      <c r="V505" s="53"/>
    </row>
    <row r="506" spans="1:22" s="51" customFormat="1" x14ac:dyDescent="0.2">
      <c r="B506" s="51" t="s">
        <v>231</v>
      </c>
      <c r="C506" s="51" t="s">
        <v>232</v>
      </c>
      <c r="D506" s="56">
        <v>122405459.94999997</v>
      </c>
      <c r="E506" s="56">
        <v>79468192.719999999</v>
      </c>
      <c r="F506" s="56">
        <v>0</v>
      </c>
      <c r="G506" s="56">
        <v>19971027.509999998</v>
      </c>
      <c r="H506" s="56">
        <v>0</v>
      </c>
      <c r="I506" s="56">
        <f t="shared" si="86"/>
        <v>19971027.509999998</v>
      </c>
      <c r="J506" s="56">
        <f t="shared" si="87"/>
        <v>59497165.210000001</v>
      </c>
      <c r="K506" s="57">
        <f t="shared" si="88"/>
        <v>0.74869156040371576</v>
      </c>
      <c r="L506" s="57">
        <f t="shared" si="89"/>
        <v>-1</v>
      </c>
      <c r="M506" s="57">
        <f t="shared" si="90"/>
        <v>-0.39685974496891779</v>
      </c>
      <c r="R506" s="53"/>
      <c r="S506" s="53"/>
      <c r="T506" s="53"/>
      <c r="U506" s="53"/>
      <c r="V506" s="53"/>
    </row>
    <row r="507" spans="1:22" s="51" customFormat="1" x14ac:dyDescent="0.2">
      <c r="B507" s="51" t="s">
        <v>233</v>
      </c>
      <c r="C507" s="51" t="s">
        <v>234</v>
      </c>
      <c r="D507" s="56">
        <v>4488000</v>
      </c>
      <c r="E507" s="56">
        <v>4614423.5</v>
      </c>
      <c r="F507" s="56">
        <v>0</v>
      </c>
      <c r="G507" s="56">
        <v>0</v>
      </c>
      <c r="H507" s="56">
        <v>0</v>
      </c>
      <c r="I507" s="56">
        <f t="shared" si="86"/>
        <v>0</v>
      </c>
      <c r="J507" s="56">
        <f t="shared" si="87"/>
        <v>4614423.5</v>
      </c>
      <c r="K507" s="57">
        <f t="shared" si="88"/>
        <v>1</v>
      </c>
      <c r="L507" s="57">
        <f t="shared" si="89"/>
        <v>-1</v>
      </c>
      <c r="M507" s="57">
        <f t="shared" si="90"/>
        <v>-1</v>
      </c>
      <c r="R507" s="53"/>
      <c r="S507" s="53"/>
      <c r="T507" s="53"/>
      <c r="U507" s="53"/>
      <c r="V507" s="53"/>
    </row>
    <row r="508" spans="1:22" s="51" customFormat="1" x14ac:dyDescent="0.2">
      <c r="B508" s="51" t="s">
        <v>235</v>
      </c>
      <c r="C508" s="51" t="s">
        <v>236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86"/>
        <v>0</v>
      </c>
      <c r="J508" s="56">
        <f t="shared" si="87"/>
        <v>0</v>
      </c>
      <c r="K508" s="57" t="str">
        <f t="shared" si="88"/>
        <v>NA</v>
      </c>
      <c r="L508" s="57" t="str">
        <f t="shared" si="89"/>
        <v>NA</v>
      </c>
      <c r="M508" s="57" t="str">
        <f t="shared" si="90"/>
        <v>NA</v>
      </c>
      <c r="R508" s="53"/>
      <c r="S508" s="53"/>
      <c r="T508" s="53"/>
      <c r="U508" s="53"/>
      <c r="V508" s="53"/>
    </row>
    <row r="509" spans="1:22" s="51" customFormat="1" x14ac:dyDescent="0.2">
      <c r="A509" s="63" t="s">
        <v>447</v>
      </c>
      <c r="B509" s="63"/>
      <c r="C509" s="63"/>
      <c r="D509" s="64">
        <v>158786775.39999998</v>
      </c>
      <c r="E509" s="64">
        <v>89803056.319999993</v>
      </c>
      <c r="F509" s="64">
        <v>0</v>
      </c>
      <c r="G509" s="64">
        <v>20012107.039999999</v>
      </c>
      <c r="H509" s="64">
        <v>43980.24</v>
      </c>
      <c r="I509" s="64">
        <f t="shared" si="86"/>
        <v>20056087.279999997</v>
      </c>
      <c r="J509" s="64">
        <f t="shared" si="87"/>
        <v>69746969.039999992</v>
      </c>
      <c r="K509" s="65">
        <f t="shared" si="88"/>
        <v>0.77666587194390047</v>
      </c>
      <c r="L509" s="65">
        <f t="shared" si="89"/>
        <v>-1</v>
      </c>
      <c r="M509" s="65">
        <f t="shared" si="90"/>
        <v>-0.46517347110263696</v>
      </c>
      <c r="R509" s="53"/>
      <c r="S509" s="53"/>
      <c r="T509" s="53"/>
      <c r="U509" s="53"/>
      <c r="V509" s="53"/>
    </row>
    <row r="510" spans="1:22" s="51" customFormat="1" x14ac:dyDescent="0.2">
      <c r="A510" s="51" t="s">
        <v>30</v>
      </c>
      <c r="B510" s="51" t="s">
        <v>31</v>
      </c>
      <c r="C510" s="51" t="s">
        <v>32</v>
      </c>
      <c r="D510" s="56">
        <v>0</v>
      </c>
      <c r="E510" s="56">
        <v>633100</v>
      </c>
      <c r="F510" s="56">
        <v>29979.66</v>
      </c>
      <c r="G510" s="56">
        <v>57079.400000000009</v>
      </c>
      <c r="H510" s="56">
        <v>0</v>
      </c>
      <c r="I510" s="56">
        <f t="shared" si="86"/>
        <v>57079.400000000009</v>
      </c>
      <c r="J510" s="56">
        <f t="shared" si="87"/>
        <v>576020.6</v>
      </c>
      <c r="K510" s="57">
        <f t="shared" si="88"/>
        <v>0.90984141525825302</v>
      </c>
      <c r="L510" s="57">
        <f t="shared" si="89"/>
        <v>-0.95264624861791181</v>
      </c>
      <c r="M510" s="57">
        <f t="shared" si="90"/>
        <v>-0.78361939661980717</v>
      </c>
      <c r="R510" s="53"/>
      <c r="S510" s="53"/>
      <c r="T510" s="53"/>
      <c r="U510" s="53"/>
      <c r="V510" s="53"/>
    </row>
    <row r="511" spans="1:22" s="51" customFormat="1" x14ac:dyDescent="0.2">
      <c r="B511" s="51" t="s">
        <v>343</v>
      </c>
      <c r="C511" s="51" t="s">
        <v>344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86"/>
        <v>0</v>
      </c>
      <c r="J511" s="56">
        <f t="shared" si="87"/>
        <v>0</v>
      </c>
      <c r="K511" s="57" t="str">
        <f t="shared" si="88"/>
        <v>NA</v>
      </c>
      <c r="L511" s="57" t="str">
        <f t="shared" si="89"/>
        <v>NA</v>
      </c>
      <c r="M511" s="57" t="str">
        <f t="shared" si="90"/>
        <v>NA</v>
      </c>
      <c r="R511" s="53"/>
      <c r="S511" s="53"/>
      <c r="T511" s="53"/>
      <c r="U511" s="53"/>
      <c r="V511" s="53"/>
    </row>
    <row r="512" spans="1:22" s="51" customFormat="1" x14ac:dyDescent="0.2">
      <c r="B512" s="51" t="s">
        <v>528</v>
      </c>
      <c r="C512" s="51" t="s">
        <v>529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86"/>
        <v>0</v>
      </c>
      <c r="J512" s="56">
        <f t="shared" si="87"/>
        <v>0</v>
      </c>
      <c r="K512" s="57" t="str">
        <f t="shared" si="88"/>
        <v>NA</v>
      </c>
      <c r="L512" s="57" t="str">
        <f t="shared" si="89"/>
        <v>NA</v>
      </c>
      <c r="M512" s="57" t="str">
        <f t="shared" si="90"/>
        <v>NA</v>
      </c>
      <c r="R512" s="53"/>
      <c r="S512" s="53"/>
      <c r="T512" s="53"/>
      <c r="U512" s="53"/>
      <c r="V512" s="53"/>
    </row>
    <row r="513" spans="1:22" s="51" customFormat="1" x14ac:dyDescent="0.2">
      <c r="B513" s="51" t="s">
        <v>530</v>
      </c>
      <c r="C513" s="51" t="s">
        <v>531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86"/>
        <v>0</v>
      </c>
      <c r="J513" s="56">
        <f t="shared" si="87"/>
        <v>0</v>
      </c>
      <c r="K513" s="57" t="str">
        <f t="shared" si="88"/>
        <v>NA</v>
      </c>
      <c r="L513" s="57" t="str">
        <f t="shared" si="89"/>
        <v>NA</v>
      </c>
      <c r="M513" s="57" t="str">
        <f t="shared" si="90"/>
        <v>NA</v>
      </c>
      <c r="R513" s="53"/>
      <c r="S513" s="53"/>
      <c r="T513" s="53"/>
      <c r="U513" s="53"/>
      <c r="V513" s="53"/>
    </row>
    <row r="514" spans="1:22" s="51" customFormat="1" x14ac:dyDescent="0.2">
      <c r="B514" s="51" t="s">
        <v>532</v>
      </c>
      <c r="C514" s="51" t="s">
        <v>533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86"/>
        <v>0</v>
      </c>
      <c r="J514" s="56">
        <f t="shared" si="87"/>
        <v>0</v>
      </c>
      <c r="K514" s="57" t="str">
        <f t="shared" si="88"/>
        <v>NA</v>
      </c>
      <c r="L514" s="57" t="str">
        <f t="shared" si="89"/>
        <v>NA</v>
      </c>
      <c r="M514" s="57" t="str">
        <f t="shared" si="90"/>
        <v>NA</v>
      </c>
      <c r="R514" s="53"/>
      <c r="S514" s="53"/>
      <c r="T514" s="53"/>
      <c r="U514" s="53"/>
      <c r="V514" s="53"/>
    </row>
    <row r="515" spans="1:22" s="51" customFormat="1" x14ac:dyDescent="0.2">
      <c r="B515" s="51" t="s">
        <v>534</v>
      </c>
      <c r="C515" s="51" t="s">
        <v>535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86"/>
        <v>0</v>
      </c>
      <c r="J515" s="56">
        <f t="shared" si="87"/>
        <v>0</v>
      </c>
      <c r="K515" s="57" t="str">
        <f t="shared" si="88"/>
        <v>NA</v>
      </c>
      <c r="L515" s="57" t="str">
        <f t="shared" si="89"/>
        <v>NA</v>
      </c>
      <c r="M515" s="57" t="str">
        <f t="shared" si="90"/>
        <v>NA</v>
      </c>
      <c r="R515" s="53"/>
      <c r="S515" s="53"/>
      <c r="T515" s="53"/>
      <c r="U515" s="53"/>
      <c r="V515" s="53"/>
    </row>
    <row r="516" spans="1:22" s="51" customFormat="1" x14ac:dyDescent="0.2">
      <c r="B516" s="51" t="s">
        <v>536</v>
      </c>
      <c r="C516" s="51" t="s">
        <v>537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86"/>
        <v>0</v>
      </c>
      <c r="J516" s="56">
        <f t="shared" si="87"/>
        <v>0</v>
      </c>
      <c r="K516" s="57" t="str">
        <f t="shared" si="88"/>
        <v>NA</v>
      </c>
      <c r="L516" s="57" t="str">
        <f t="shared" si="89"/>
        <v>NA</v>
      </c>
      <c r="M516" s="57" t="str">
        <f t="shared" si="90"/>
        <v>NA</v>
      </c>
      <c r="R516" s="53"/>
      <c r="S516" s="53"/>
      <c r="T516" s="53"/>
      <c r="U516" s="53"/>
      <c r="V516" s="53"/>
    </row>
    <row r="517" spans="1:22" s="51" customFormat="1" x14ac:dyDescent="0.2">
      <c r="A517" s="63" t="s">
        <v>33</v>
      </c>
      <c r="B517" s="63"/>
      <c r="C517" s="63"/>
      <c r="D517" s="64">
        <v>0</v>
      </c>
      <c r="E517" s="64">
        <v>633100</v>
      </c>
      <c r="F517" s="64">
        <v>29979.66</v>
      </c>
      <c r="G517" s="64">
        <v>57079.400000000009</v>
      </c>
      <c r="H517" s="64">
        <v>0</v>
      </c>
      <c r="I517" s="64">
        <f t="shared" si="86"/>
        <v>57079.400000000009</v>
      </c>
      <c r="J517" s="64">
        <f t="shared" si="87"/>
        <v>576020.6</v>
      </c>
      <c r="K517" s="65">
        <f t="shared" si="88"/>
        <v>0.90984141525825302</v>
      </c>
      <c r="L517" s="65">
        <f t="shared" si="89"/>
        <v>-0.95264624861791181</v>
      </c>
      <c r="M517" s="65">
        <f t="shared" si="90"/>
        <v>-0.78361939661980717</v>
      </c>
      <c r="R517" s="53"/>
      <c r="S517" s="53"/>
      <c r="T517" s="53"/>
      <c r="U517" s="53"/>
      <c r="V517" s="53"/>
    </row>
    <row r="518" spans="1:22" s="10" customFormat="1" x14ac:dyDescent="0.2">
      <c r="A518" s="23"/>
      <c r="B518" s="31"/>
      <c r="C518" s="23"/>
      <c r="D518" s="18"/>
      <c r="E518" s="18"/>
      <c r="F518" s="18"/>
      <c r="G518" s="18"/>
      <c r="H518" s="18"/>
      <c r="I518" s="18"/>
      <c r="J518" s="18"/>
      <c r="K518" s="37"/>
      <c r="L518" s="37"/>
      <c r="M518" s="3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ht="15.75" x14ac:dyDescent="0.25">
      <c r="A519" s="25" t="s">
        <v>11</v>
      </c>
      <c r="B519" s="32"/>
      <c r="C519" s="25"/>
      <c r="D519" s="6">
        <f>+D102+D155+D192+D225+D237+D268+D297+D319+D339+D371+D373+D398+D425+D452+D469+D496+D500+D509+D517</f>
        <v>659838688.39999998</v>
      </c>
      <c r="E519" s="6">
        <f t="shared" ref="E519:J519" si="91">+E102+E155+E192+E225+E237+E268+E297+E319+E339+E371+E373+E398+E425+E452+E469+E496+E500+E509+E517</f>
        <v>679526271.71999979</v>
      </c>
      <c r="F519" s="6">
        <f t="shared" si="91"/>
        <v>10800772.260000002</v>
      </c>
      <c r="G519" s="6">
        <f t="shared" si="91"/>
        <v>113245162.44000003</v>
      </c>
      <c r="H519" s="6">
        <f t="shared" si="91"/>
        <v>5104570.93</v>
      </c>
      <c r="I519" s="6">
        <f t="shared" si="91"/>
        <v>118349733.37</v>
      </c>
      <c r="J519" s="6">
        <f t="shared" si="91"/>
        <v>561176538.35000002</v>
      </c>
      <c r="K519" s="38">
        <f>IF(E519=0,"NA",J519/E519)</f>
        <v>0.82583494075889674</v>
      </c>
      <c r="L519" s="38">
        <f>IF(E519=0,"NA",(  ( F519 - (E519/$L$6)) / (E519/$L$6)))</f>
        <v>-0.98410543828914609</v>
      </c>
      <c r="M519" s="38">
        <f>IF(E519=0,"NA",(  ( G519 - ($M$6*(E519/12))) / ($M$6*(E519/12))))</f>
        <v>-0.60003255037063374</v>
      </c>
      <c r="N519" s="10"/>
    </row>
    <row r="527" spans="1:22" x14ac:dyDescent="0.2">
      <c r="K527" s="18"/>
    </row>
    <row r="528" spans="1:22" x14ac:dyDescent="0.2">
      <c r="K528" s="18"/>
    </row>
  </sheetData>
  <autoFilter ref="A7:M519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45626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1" si="0">SUM(G8:H8)</f>
        <v>0</v>
      </c>
      <c r="J8" s="56">
        <f t="shared" ref="J8:J11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2" si="2">IF(E9=0,"NA",J9/E9)</f>
        <v>NA</v>
      </c>
      <c r="L9" s="65" t="str">
        <f t="shared" ref="L9:L11" si="3">IF(E9=0,"NA",(  ( F9 - (E9/$L$6)) / (E9/$L$6)))</f>
        <v>NA</v>
      </c>
      <c r="M9" s="65" t="str">
        <f t="shared" ref="M9:M11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43</v>
      </c>
      <c r="C10" s="51" t="s">
        <v>44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/>
      <c r="J10" s="56"/>
      <c r="K10" s="57"/>
      <c r="L10" s="57"/>
      <c r="M10" s="57"/>
      <c r="R10" s="53"/>
      <c r="S10" s="53"/>
      <c r="T10" s="53"/>
      <c r="U10" s="53"/>
      <c r="V10" s="53"/>
    </row>
    <row r="11" spans="1:22" s="51" customFormat="1" x14ac:dyDescent="0.2">
      <c r="B11" s="51" t="s">
        <v>25</v>
      </c>
      <c r="C11" s="51" t="s">
        <v>26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0"/>
        <v>0</v>
      </c>
      <c r="J11" s="56">
        <f t="shared" si="1"/>
        <v>0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A12" s="63" t="s">
        <v>27</v>
      </c>
      <c r="B12" s="63"/>
      <c r="C12" s="63"/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f t="shared" ref="I12" si="5">SUM(G12:H12)</f>
        <v>0</v>
      </c>
      <c r="J12" s="64">
        <f t="shared" ref="J12" si="6">E12-I12</f>
        <v>0</v>
      </c>
      <c r="K12" s="65" t="str">
        <f>IF(E12=0,"NA",J12/E12)</f>
        <v>NA</v>
      </c>
      <c r="L12" s="65" t="str">
        <f>IF(E12=0,"NA",(  ( F12 - (E12/$L$6)) / (E12/$L$6)))</f>
        <v>NA</v>
      </c>
      <c r="M12" s="65" t="str">
        <f>IF(E12=0,"NA",(  ( G12 - ($M$6*(E12/12))) / ($M$6*(E12/12))))</f>
        <v>NA</v>
      </c>
      <c r="R12" s="53"/>
      <c r="S12" s="53"/>
      <c r="T12" s="53"/>
      <c r="U12" s="53"/>
      <c r="V12" s="53"/>
    </row>
    <row r="13" spans="1:22" x14ac:dyDescent="0.2">
      <c r="A13" s="30"/>
      <c r="K13" s="40"/>
    </row>
    <row r="14" spans="1:22" s="7" customFormat="1" ht="15.75" x14ac:dyDescent="0.25">
      <c r="A14" s="25" t="s">
        <v>12</v>
      </c>
      <c r="B14" s="32"/>
      <c r="C14" s="25"/>
      <c r="D14" s="6">
        <f>+D9+D12</f>
        <v>0</v>
      </c>
      <c r="E14" s="6">
        <f t="shared" ref="E14:J14" si="7">+E9+E12</f>
        <v>0</v>
      </c>
      <c r="F14" s="6">
        <f t="shared" si="7"/>
        <v>0</v>
      </c>
      <c r="G14" s="6">
        <f t="shared" si="7"/>
        <v>0</v>
      </c>
      <c r="H14" s="6">
        <f t="shared" si="7"/>
        <v>0</v>
      </c>
      <c r="I14" s="6">
        <f t="shared" si="7"/>
        <v>0</v>
      </c>
      <c r="J14" s="6">
        <f t="shared" si="7"/>
        <v>0</v>
      </c>
      <c r="K14" s="38" t="str">
        <f t="shared" si="2"/>
        <v>NA</v>
      </c>
      <c r="L14" s="38" t="str">
        <f>IF(E14=0,"NA",(  ( F14 - (E14/$L$6)) / (E14/$L$6)))</f>
        <v>NA</v>
      </c>
      <c r="M14" s="38" t="str">
        <f>IF(E14=0,"NA",(  ( G14 - ($M$6*(E14/12))) / ($M$6*(E14/12))))</f>
        <v>NA</v>
      </c>
    </row>
    <row r="16" spans="1:22" s="17" customFormat="1" x14ac:dyDescent="0.2">
      <c r="A16" s="23" t="s">
        <v>30</v>
      </c>
      <c r="B16" s="31" t="s">
        <v>31</v>
      </c>
      <c r="C16" s="23" t="s">
        <v>32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37"/>
      <c r="L16" s="37"/>
      <c r="M16" s="37"/>
    </row>
    <row r="17" spans="1:22" s="51" customFormat="1" x14ac:dyDescent="0.2">
      <c r="A17" s="63" t="s">
        <v>33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20" si="8">SUM(G17:H17)</f>
        <v>0</v>
      </c>
      <c r="J17" s="64">
        <f t="shared" ref="J17:J20" si="9">E17-I17</f>
        <v>0</v>
      </c>
      <c r="K17" s="65" t="str">
        <f t="shared" ref="K17:K20" si="10">IF(E17=0,"NA",J17/E17)</f>
        <v>NA</v>
      </c>
      <c r="L17" s="65" t="str">
        <f t="shared" ref="L17:L20" si="11">IF(E17=0,"NA",(  ( F17 - (E17/$L$6)) / (E17/$L$6)))</f>
        <v>NA</v>
      </c>
      <c r="M17" s="65" t="str">
        <f t="shared" ref="M17:M20" si="12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34</v>
      </c>
      <c r="B18" s="51" t="s">
        <v>28</v>
      </c>
      <c r="C18" s="51" t="s">
        <v>29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8"/>
        <v>0</v>
      </c>
      <c r="J18" s="56">
        <f t="shared" si="9"/>
        <v>0</v>
      </c>
      <c r="K18" s="57" t="str">
        <f t="shared" si="10"/>
        <v>NA</v>
      </c>
      <c r="L18" s="57" t="str">
        <f t="shared" si="11"/>
        <v>NA</v>
      </c>
      <c r="M18" s="57" t="str">
        <f t="shared" si="12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35</v>
      </c>
      <c r="C19" s="51" t="s">
        <v>36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8"/>
        <v>0</v>
      </c>
      <c r="J19" s="56">
        <f t="shared" si="9"/>
        <v>0</v>
      </c>
      <c r="K19" s="57" t="str">
        <f t="shared" si="10"/>
        <v>NA</v>
      </c>
      <c r="L19" s="57" t="str">
        <f t="shared" si="11"/>
        <v>NA</v>
      </c>
      <c r="M19" s="57" t="str">
        <f t="shared" si="12"/>
        <v>NA</v>
      </c>
      <c r="R19" s="53"/>
      <c r="S19" s="53"/>
      <c r="T19" s="53"/>
      <c r="U19" s="53"/>
      <c r="V19" s="53"/>
    </row>
    <row r="20" spans="1:22" s="51" customFormat="1" x14ac:dyDescent="0.2">
      <c r="A20" s="63" t="s">
        <v>37</v>
      </c>
      <c r="B20" s="63"/>
      <c r="C20" s="63"/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f t="shared" si="8"/>
        <v>0</v>
      </c>
      <c r="J20" s="64">
        <f t="shared" si="9"/>
        <v>0</v>
      </c>
      <c r="K20" s="65" t="str">
        <f t="shared" si="10"/>
        <v>NA</v>
      </c>
      <c r="L20" s="65" t="str">
        <f t="shared" si="11"/>
        <v>NA</v>
      </c>
      <c r="M20" s="65" t="str">
        <f t="shared" si="12"/>
        <v>NA</v>
      </c>
      <c r="R20" s="53"/>
      <c r="S20" s="53"/>
      <c r="T20" s="53"/>
      <c r="U20" s="53"/>
      <c r="V20" s="53"/>
    </row>
    <row r="21" spans="1:22" s="62" customFormat="1" x14ac:dyDescent="0.2">
      <c r="A21" s="58"/>
      <c r="B21" s="59"/>
      <c r="C21" s="58"/>
      <c r="D21" s="60"/>
      <c r="E21" s="60"/>
      <c r="F21" s="60"/>
      <c r="G21" s="60"/>
      <c r="H21" s="60"/>
      <c r="I21" s="60"/>
      <c r="J21" s="60"/>
      <c r="K21" s="61"/>
      <c r="L21" s="61"/>
      <c r="M21" s="61"/>
    </row>
    <row r="22" spans="1:22" ht="15.75" x14ac:dyDescent="0.25">
      <c r="A22" s="25" t="s">
        <v>11</v>
      </c>
      <c r="B22" s="32"/>
      <c r="C22" s="25"/>
      <c r="D22" s="6">
        <f>+D17+D20</f>
        <v>0</v>
      </c>
      <c r="E22" s="6">
        <f t="shared" ref="E22:J22" si="13">+E17+E20</f>
        <v>0</v>
      </c>
      <c r="F22" s="6">
        <f t="shared" si="13"/>
        <v>0</v>
      </c>
      <c r="G22" s="6">
        <f t="shared" si="13"/>
        <v>0</v>
      </c>
      <c r="H22" s="6">
        <f t="shared" si="13"/>
        <v>0</v>
      </c>
      <c r="I22" s="6">
        <f t="shared" si="13"/>
        <v>0</v>
      </c>
      <c r="J22" s="6">
        <f t="shared" si="13"/>
        <v>0</v>
      </c>
      <c r="K22" s="38" t="str">
        <f t="shared" si="2"/>
        <v>NA</v>
      </c>
      <c r="L22" s="38" t="str">
        <f>IF(E22=0,"NA",(  ( F22 - (E22/$L$6)) / (E22/$L$6)))</f>
        <v>NA</v>
      </c>
      <c r="M22" s="38" t="str">
        <f>IF(E22=0,"NA",(  ( G22 - ($M$6*(E22/12))) / ($M$6*(E22/12))))</f>
        <v>NA</v>
      </c>
    </row>
    <row r="24" spans="1:22" ht="15" x14ac:dyDescent="0.2">
      <c r="A24" s="35"/>
    </row>
  </sheetData>
  <autoFilter ref="A7:M2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9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45626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45</v>
      </c>
      <c r="B8" s="51" t="s">
        <v>538</v>
      </c>
      <c r="C8" s="51" t="s">
        <v>539</v>
      </c>
      <c r="D8" s="56">
        <v>429000000</v>
      </c>
      <c r="E8" s="56">
        <v>429000000</v>
      </c>
      <c r="F8" s="56">
        <v>0</v>
      </c>
      <c r="G8" s="56">
        <v>38561726.520000003</v>
      </c>
      <c r="H8" s="56">
        <v>0</v>
      </c>
      <c r="I8" s="56">
        <f t="shared" ref="I8" si="0">SUM(G8:H8)</f>
        <v>38561726.520000003</v>
      </c>
      <c r="J8" s="56">
        <f t="shared" ref="J8" si="1">E8-I8</f>
        <v>390438273.48000002</v>
      </c>
      <c r="K8" s="57">
        <f t="shared" ref="K8:K19" si="2">IF(E8=0,"NA",J8/E8)</f>
        <v>0.91011252559440559</v>
      </c>
      <c r="L8" s="57">
        <f t="shared" ref="L8:L19" si="3">IF(E8=0,"NA",(  ( F8 - (E8/$L$6)) / (E8/$L$6)))</f>
        <v>-1</v>
      </c>
      <c r="M8" s="57">
        <f t="shared" ref="M8:M19" si="4">IF(E8=0,"NA",(  ( G8 - ($M$6*(E8/12))) / ($M$6*(E8/12))))</f>
        <v>-0.78427006142657341</v>
      </c>
      <c r="R8" s="53"/>
      <c r="S8" s="53"/>
      <c r="T8" s="53"/>
      <c r="U8" s="53"/>
      <c r="V8" s="53"/>
    </row>
    <row r="9" spans="1:22" s="51" customFormat="1" x14ac:dyDescent="0.2">
      <c r="B9" s="51" t="s">
        <v>54</v>
      </c>
      <c r="C9" s="51" t="s">
        <v>55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:J19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68</v>
      </c>
      <c r="C10" s="51" t="s">
        <v>69</v>
      </c>
      <c r="D10" s="56">
        <v>0</v>
      </c>
      <c r="E10" s="56">
        <v>0</v>
      </c>
      <c r="F10" s="56">
        <v>10891.25</v>
      </c>
      <c r="G10" s="56">
        <v>10891.25</v>
      </c>
      <c r="H10" s="56">
        <v>0</v>
      </c>
      <c r="I10" s="56">
        <f t="shared" ref="I10:I18" si="7">SUM(G10:H10)</f>
        <v>10891.25</v>
      </c>
      <c r="J10" s="56">
        <f t="shared" si="6"/>
        <v>-10891.25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74</v>
      </c>
      <c r="B11" s="63"/>
      <c r="C11" s="63"/>
      <c r="D11" s="64">
        <v>429000000</v>
      </c>
      <c r="E11" s="64">
        <v>429000000</v>
      </c>
      <c r="F11" s="64">
        <v>10891.25</v>
      </c>
      <c r="G11" s="64">
        <v>38572617.770000003</v>
      </c>
      <c r="H11" s="64">
        <v>0</v>
      </c>
      <c r="I11" s="64">
        <f t="shared" si="7"/>
        <v>38572617.770000003</v>
      </c>
      <c r="J11" s="64">
        <f t="shared" si="6"/>
        <v>390427382.23000002</v>
      </c>
      <c r="K11" s="65">
        <f t="shared" si="2"/>
        <v>0.91008713806526809</v>
      </c>
      <c r="L11" s="65">
        <f t="shared" si="3"/>
        <v>-0.9999746124708625</v>
      </c>
      <c r="M11" s="65">
        <f t="shared" si="4"/>
        <v>-0.78420913135664327</v>
      </c>
      <c r="R11" s="53"/>
      <c r="S11" s="53"/>
      <c r="T11" s="53"/>
      <c r="U11" s="53"/>
      <c r="V11" s="53"/>
    </row>
    <row r="12" spans="1:22" s="51" customFormat="1" x14ac:dyDescent="0.2">
      <c r="A12" s="51" t="s">
        <v>20</v>
      </c>
      <c r="B12" s="51" t="s">
        <v>21</v>
      </c>
      <c r="C12" s="51" t="s">
        <v>22</v>
      </c>
      <c r="D12" s="56">
        <v>2800000</v>
      </c>
      <c r="E12" s="56">
        <v>2800000</v>
      </c>
      <c r="F12" s="56">
        <v>0</v>
      </c>
      <c r="G12" s="56">
        <v>10425221.16</v>
      </c>
      <c r="H12" s="56">
        <v>0</v>
      </c>
      <c r="I12" s="56">
        <f t="shared" ref="I12:I15" si="8">SUM(G12:H12)</f>
        <v>10425221.16</v>
      </c>
      <c r="J12" s="56">
        <f t="shared" ref="J12:J15" si="9">E12-I12</f>
        <v>-7625221.1600000001</v>
      </c>
      <c r="K12" s="57">
        <f t="shared" ref="K12:K15" si="10">IF(E12=0,"NA",J12/E12)</f>
        <v>-2.7232932714285716</v>
      </c>
      <c r="L12" s="57">
        <f t="shared" ref="L12:L15" si="11">IF(E12=0,"NA",(  ( F12 - (E12/$L$6)) / (E12/$L$6)))</f>
        <v>-1</v>
      </c>
      <c r="M12" s="57">
        <f t="shared" ref="M12:M15" si="12">IF(E12=0,"NA",(  ( G12 - ($M$6*(E12/12))) / ($M$6*(E12/12))))</f>
        <v>7.9359038514285718</v>
      </c>
      <c r="R12" s="53"/>
      <c r="S12" s="53"/>
      <c r="T12" s="53"/>
      <c r="U12" s="53"/>
      <c r="V12" s="53"/>
    </row>
    <row r="13" spans="1:22" s="51" customFormat="1" x14ac:dyDescent="0.2">
      <c r="A13" s="63" t="s">
        <v>23</v>
      </c>
      <c r="B13" s="63"/>
      <c r="C13" s="63"/>
      <c r="D13" s="64">
        <v>2800000</v>
      </c>
      <c r="E13" s="64">
        <v>2800000</v>
      </c>
      <c r="F13" s="64">
        <v>0</v>
      </c>
      <c r="G13" s="64">
        <v>10425221.16</v>
      </c>
      <c r="H13" s="64">
        <v>0</v>
      </c>
      <c r="I13" s="64">
        <f t="shared" si="8"/>
        <v>10425221.16</v>
      </c>
      <c r="J13" s="64">
        <f t="shared" si="9"/>
        <v>-7625221.1600000001</v>
      </c>
      <c r="K13" s="65">
        <f t="shared" si="10"/>
        <v>-2.7232932714285716</v>
      </c>
      <c r="L13" s="65">
        <f t="shared" si="11"/>
        <v>-1</v>
      </c>
      <c r="M13" s="65">
        <f t="shared" si="12"/>
        <v>7.9359038514285718</v>
      </c>
      <c r="R13" s="53"/>
      <c r="S13" s="53"/>
      <c r="T13" s="53"/>
      <c r="U13" s="53"/>
      <c r="V13" s="53"/>
    </row>
    <row r="14" spans="1:22" s="51" customFormat="1" x14ac:dyDescent="0.2">
      <c r="A14" s="51" t="s">
        <v>75</v>
      </c>
      <c r="B14" s="51" t="s">
        <v>470</v>
      </c>
      <c r="C14" s="51" t="s">
        <v>471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8"/>
        <v>0</v>
      </c>
      <c r="J14" s="56">
        <f t="shared" si="9"/>
        <v>0</v>
      </c>
      <c r="K14" s="57" t="str">
        <f t="shared" si="10"/>
        <v>NA</v>
      </c>
      <c r="L14" s="57" t="str">
        <f t="shared" si="11"/>
        <v>NA</v>
      </c>
      <c r="M14" s="57" t="str">
        <f t="shared" si="12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86</v>
      </c>
      <c r="C15" s="51" t="s">
        <v>87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8"/>
        <v>0</v>
      </c>
      <c r="J15" s="56">
        <f t="shared" si="9"/>
        <v>0</v>
      </c>
      <c r="K15" s="57" t="str">
        <f t="shared" si="10"/>
        <v>NA</v>
      </c>
      <c r="L15" s="57" t="str">
        <f t="shared" si="11"/>
        <v>NA</v>
      </c>
      <c r="M15" s="57" t="str">
        <f t="shared" si="12"/>
        <v>NA</v>
      </c>
      <c r="R15" s="53"/>
      <c r="S15" s="53"/>
      <c r="T15" s="53"/>
      <c r="U15" s="53"/>
      <c r="V15" s="53"/>
    </row>
    <row r="16" spans="1:22" s="51" customFormat="1" x14ac:dyDescent="0.2">
      <c r="A16" s="63" t="s">
        <v>94</v>
      </c>
      <c r="B16" s="63"/>
      <c r="C16" s="6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7"/>
        <v>0</v>
      </c>
      <c r="J16" s="64">
        <f t="shared" si="6"/>
        <v>0</v>
      </c>
      <c r="K16" s="65" t="str">
        <f t="shared" si="2"/>
        <v>NA</v>
      </c>
      <c r="L16" s="65" t="str">
        <f t="shared" si="3"/>
        <v>NA</v>
      </c>
      <c r="M16" s="65" t="str">
        <f t="shared" si="4"/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24</v>
      </c>
      <c r="B17" s="51" t="s">
        <v>43</v>
      </c>
      <c r="C17" s="51" t="s">
        <v>44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6"/>
        <v>0</v>
      </c>
      <c r="K17" s="57" t="str">
        <f t="shared" si="2"/>
        <v>NA</v>
      </c>
      <c r="L17" s="57" t="str">
        <f t="shared" si="3"/>
        <v>NA</v>
      </c>
      <c r="M17" s="57" t="str">
        <f t="shared" si="4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25</v>
      </c>
      <c r="C18" s="51" t="s">
        <v>26</v>
      </c>
      <c r="D18" s="56">
        <v>0</v>
      </c>
      <c r="E18" s="56">
        <v>21500000</v>
      </c>
      <c r="F18" s="56">
        <v>21500000</v>
      </c>
      <c r="G18" s="56">
        <v>41500000</v>
      </c>
      <c r="H18" s="56">
        <v>0</v>
      </c>
      <c r="I18" s="56">
        <f t="shared" si="7"/>
        <v>41500000</v>
      </c>
      <c r="J18" s="56">
        <f t="shared" si="6"/>
        <v>-20000000</v>
      </c>
      <c r="K18" s="57">
        <f t="shared" si="2"/>
        <v>-0.93023255813953487</v>
      </c>
      <c r="L18" s="57">
        <f t="shared" si="3"/>
        <v>0</v>
      </c>
      <c r="M18" s="57">
        <f t="shared" si="4"/>
        <v>3.6325581395348832</v>
      </c>
      <c r="R18" s="53"/>
      <c r="S18" s="53"/>
      <c r="T18" s="53"/>
      <c r="U18" s="53"/>
      <c r="V18" s="53"/>
    </row>
    <row r="19" spans="1:22" s="51" customFormat="1" x14ac:dyDescent="0.2">
      <c r="B19" s="51" t="s">
        <v>540</v>
      </c>
      <c r="C19" s="51" t="s">
        <v>541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ref="I19" si="13">SUM(G19:H19)</f>
        <v>0</v>
      </c>
      <c r="J19" s="56">
        <f t="shared" si="6"/>
        <v>0</v>
      </c>
      <c r="K19" s="57" t="str">
        <f t="shared" si="2"/>
        <v>NA</v>
      </c>
      <c r="L19" s="57" t="str">
        <f t="shared" si="3"/>
        <v>NA</v>
      </c>
      <c r="M19" s="57" t="str">
        <f t="shared" si="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542</v>
      </c>
      <c r="C20" s="51" t="s">
        <v>491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ref="I20:I22" si="14">SUM(G20:H20)</f>
        <v>0</v>
      </c>
      <c r="J20" s="56">
        <f t="shared" ref="J20:J22" si="15">E20-I20</f>
        <v>0</v>
      </c>
      <c r="K20" s="57" t="str">
        <f t="shared" ref="K20:K22" si="16">IF(E20=0,"NA",J20/E20)</f>
        <v>NA</v>
      </c>
      <c r="L20" s="57" t="str">
        <f t="shared" ref="L20:L22" si="17">IF(E20=0,"NA",(  ( F20 - (E20/$L$6)) / (E20/$L$6)))</f>
        <v>NA</v>
      </c>
      <c r="M20" s="57" t="str">
        <f t="shared" ref="M20:M22" si="18">IF(E20=0,"NA",(  ( G20 - ($M$6*(E20/12))) / ($M$6*(E20/12))))</f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543</v>
      </c>
      <c r="C21" s="51" t="s">
        <v>544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4"/>
        <v>0</v>
      </c>
      <c r="J21" s="56">
        <f t="shared" si="15"/>
        <v>0</v>
      </c>
      <c r="K21" s="57" t="str">
        <f t="shared" si="16"/>
        <v>NA</v>
      </c>
      <c r="L21" s="57" t="str">
        <f t="shared" si="17"/>
        <v>NA</v>
      </c>
      <c r="M21" s="57" t="str">
        <f t="shared" si="18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27</v>
      </c>
      <c r="B22" s="63"/>
      <c r="C22" s="63"/>
      <c r="D22" s="64">
        <v>0</v>
      </c>
      <c r="E22" s="64">
        <v>21500000</v>
      </c>
      <c r="F22" s="64">
        <v>21500000</v>
      </c>
      <c r="G22" s="64">
        <v>41500000</v>
      </c>
      <c r="H22" s="64">
        <v>0</v>
      </c>
      <c r="I22" s="64">
        <f t="shared" si="14"/>
        <v>41500000</v>
      </c>
      <c r="J22" s="64">
        <f t="shared" si="15"/>
        <v>-20000000</v>
      </c>
      <c r="K22" s="65">
        <f t="shared" si="16"/>
        <v>-0.93023255813953487</v>
      </c>
      <c r="L22" s="65">
        <f t="shared" si="17"/>
        <v>0</v>
      </c>
      <c r="M22" s="65">
        <f t="shared" si="18"/>
        <v>3.6325581395348832</v>
      </c>
      <c r="R22" s="53"/>
      <c r="S22" s="53"/>
      <c r="T22" s="53"/>
      <c r="U22" s="53"/>
      <c r="V22" s="53"/>
    </row>
    <row r="23" spans="1:22" s="17" customFormat="1" x14ac:dyDescent="0.2">
      <c r="A23" s="44"/>
      <c r="B23" s="45"/>
      <c r="C23" s="44"/>
      <c r="D23" s="46"/>
      <c r="E23" s="46"/>
      <c r="F23" s="46"/>
      <c r="G23" s="46"/>
      <c r="H23" s="46"/>
      <c r="I23" s="46"/>
      <c r="J23" s="46"/>
      <c r="K23" s="41"/>
      <c r="L23" s="41"/>
      <c r="M23" s="41"/>
    </row>
    <row r="24" spans="1:22" s="17" customFormat="1" ht="15.75" x14ac:dyDescent="0.25">
      <c r="A24" s="25" t="s">
        <v>12</v>
      </c>
      <c r="B24" s="32"/>
      <c r="C24" s="25"/>
      <c r="D24" s="6">
        <f>+D11+D13+D16+D22</f>
        <v>431800000</v>
      </c>
      <c r="E24" s="6">
        <f t="shared" ref="E24:J24" si="19">+E11+E13+E16+E22</f>
        <v>453300000</v>
      </c>
      <c r="F24" s="6">
        <f t="shared" si="19"/>
        <v>21510891.25</v>
      </c>
      <c r="G24" s="6">
        <f t="shared" si="19"/>
        <v>90497838.930000007</v>
      </c>
      <c r="H24" s="6">
        <f t="shared" si="19"/>
        <v>0</v>
      </c>
      <c r="I24" s="6">
        <f t="shared" si="19"/>
        <v>90497838.930000007</v>
      </c>
      <c r="J24" s="6">
        <f t="shared" si="19"/>
        <v>362802161.06999999</v>
      </c>
      <c r="K24" s="38">
        <f t="shared" ref="K24" si="20">IF(E24=0,"NA",J24/E24)</f>
        <v>0.80035773454665782</v>
      </c>
      <c r="L24" s="38">
        <f t="shared" ref="L24" si="21">IF(E24=0,"NA",(  ( F24 - (E24/$L$6)) / (E24/$L$6)))</f>
        <v>-0.95254601533200967</v>
      </c>
      <c r="M24" s="38">
        <f t="shared" ref="M24" si="22">IF(E24=0,"NA",(  ( G24 - ($M$6*(E24/12))) / ($M$6*(E24/12))))</f>
        <v>-0.52085856291197874</v>
      </c>
    </row>
    <row r="25" spans="1:22" s="16" customFormat="1" x14ac:dyDescent="0.2">
      <c r="A25" s="17"/>
      <c r="B25" s="43"/>
      <c r="C25" s="17"/>
      <c r="D25" s="18"/>
      <c r="E25" s="18"/>
      <c r="F25" s="18"/>
      <c r="G25" s="18"/>
      <c r="H25" s="18"/>
      <c r="I25" s="18"/>
      <c r="J25" s="18"/>
      <c r="K25" s="37"/>
      <c r="L25" s="37"/>
      <c r="M25" s="37"/>
    </row>
    <row r="26" spans="1:22" s="51" customFormat="1" ht="14.25" customHeight="1" x14ac:dyDescent="0.2">
      <c r="A26" s="51" t="s">
        <v>107</v>
      </c>
      <c r="B26" s="51" t="s">
        <v>215</v>
      </c>
      <c r="C26" s="51" t="s">
        <v>216</v>
      </c>
      <c r="D26" s="56">
        <v>0</v>
      </c>
      <c r="E26" s="56">
        <v>-960000</v>
      </c>
      <c r="F26" s="56">
        <v>25378.84</v>
      </c>
      <c r="G26" s="56">
        <v>344985.31</v>
      </c>
      <c r="H26" s="56">
        <v>52555.97</v>
      </c>
      <c r="I26" s="56">
        <f t="shared" ref="I26" si="23">SUM(G26:H26)</f>
        <v>397541.28</v>
      </c>
      <c r="J26" s="56">
        <f t="shared" ref="J26" si="24">E26-I26</f>
        <v>-1357541.28</v>
      </c>
      <c r="K26" s="57">
        <f t="shared" ref="K26" si="25">IF(E26=0,"NA",J26/E26)</f>
        <v>1.4141055</v>
      </c>
      <c r="L26" s="57">
        <f t="shared" ref="L26" si="26">IF(E26=0,"NA",(  ( F26 - (E26/$L$6)) / (E26/$L$6)))</f>
        <v>-1.0264362916666667</v>
      </c>
      <c r="M26" s="57">
        <f t="shared" ref="M26" si="27">IF(E26=0,"NA",(  ( G26 - ($M$6*(E26/12))) / ($M$6*(E26/12))))</f>
        <v>-1.8624632750000001</v>
      </c>
      <c r="R26" s="53"/>
      <c r="S26" s="53"/>
      <c r="T26" s="53"/>
      <c r="U26" s="53"/>
      <c r="V26" s="53"/>
    </row>
    <row r="27" spans="1:22" s="51" customFormat="1" x14ac:dyDescent="0.2">
      <c r="B27" s="51" t="s">
        <v>219</v>
      </c>
      <c r="C27" s="51" t="s">
        <v>220</v>
      </c>
      <c r="D27" s="56">
        <v>0</v>
      </c>
      <c r="E27" s="56">
        <v>9920000</v>
      </c>
      <c r="F27" s="56">
        <v>221031.72</v>
      </c>
      <c r="G27" s="56">
        <v>961762.34</v>
      </c>
      <c r="H27" s="56">
        <v>1207334.72</v>
      </c>
      <c r="I27" s="56">
        <f t="shared" ref="I27" si="28">SUM(G27:H27)</f>
        <v>2169097.06</v>
      </c>
      <c r="J27" s="56">
        <f t="shared" ref="J27" si="29">E27-I27</f>
        <v>7750902.9399999995</v>
      </c>
      <c r="K27" s="57">
        <f t="shared" ref="K27" si="30">IF(E27=0,"NA",J27/E27)</f>
        <v>0.7813410221774193</v>
      </c>
      <c r="L27" s="57">
        <f t="shared" ref="L27" si="31">IF(E27=0,"NA",(  ( F27 - (E27/$L$6)) / (E27/$L$6)))</f>
        <v>-0.97771857661290318</v>
      </c>
      <c r="M27" s="57">
        <f t="shared" ref="M27" si="32">IF(E27=0,"NA",(  ( G27 - ($M$6*(E27/12))) / ($M$6*(E27/12))))</f>
        <v>-0.76731556290322578</v>
      </c>
      <c r="R27" s="53"/>
      <c r="S27" s="53"/>
      <c r="T27" s="53"/>
      <c r="U27" s="53"/>
      <c r="V27" s="53"/>
    </row>
    <row r="28" spans="1:22" s="51" customFormat="1" x14ac:dyDescent="0.2">
      <c r="B28" s="51" t="s">
        <v>233</v>
      </c>
      <c r="C28" s="51" t="s">
        <v>234</v>
      </c>
      <c r="D28" s="56">
        <v>0</v>
      </c>
      <c r="E28" s="56">
        <v>960000</v>
      </c>
      <c r="F28" s="56">
        <v>5495</v>
      </c>
      <c r="G28" s="56">
        <v>51847.97</v>
      </c>
      <c r="H28" s="56">
        <v>0</v>
      </c>
      <c r="I28" s="56">
        <f t="shared" ref="I28:I29" si="33">SUM(G28:H28)</f>
        <v>51847.97</v>
      </c>
      <c r="J28" s="56">
        <f t="shared" ref="J28:J29" si="34">E28-I28</f>
        <v>908152.03</v>
      </c>
      <c r="K28" s="57">
        <f t="shared" ref="K28:K29" si="35">IF(E28=0,"NA",J28/E28)</f>
        <v>0.94599169791666671</v>
      </c>
      <c r="L28" s="57">
        <f t="shared" ref="L28:L29" si="36">IF(E28=0,"NA",(  ( F28 - (E28/$L$6)) / (E28/$L$6)))</f>
        <v>-0.99427604166666672</v>
      </c>
      <c r="M28" s="57">
        <f t="shared" ref="M28:M29" si="37">IF(E28=0,"NA",(  ( G28 - ($M$6*(E28/12))) / ($M$6*(E28/12))))</f>
        <v>-0.87038007500000003</v>
      </c>
      <c r="R28" s="53"/>
      <c r="S28" s="53"/>
      <c r="T28" s="53"/>
      <c r="U28" s="53"/>
      <c r="V28" s="53"/>
    </row>
    <row r="29" spans="1:22" s="51" customFormat="1" x14ac:dyDescent="0.2">
      <c r="B29" s="51" t="s">
        <v>235</v>
      </c>
      <c r="C29" s="51" t="s">
        <v>236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33"/>
        <v>0</v>
      </c>
      <c r="J29" s="56">
        <f t="shared" si="34"/>
        <v>0</v>
      </c>
      <c r="K29" s="57" t="str">
        <f t="shared" si="35"/>
        <v>NA</v>
      </c>
      <c r="L29" s="57" t="str">
        <f t="shared" si="36"/>
        <v>NA</v>
      </c>
      <c r="M29" s="57" t="str">
        <f t="shared" si="37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241</v>
      </c>
      <c r="B30" s="63"/>
      <c r="C30" s="63"/>
      <c r="D30" s="64">
        <v>0</v>
      </c>
      <c r="E30" s="64">
        <v>9920000</v>
      </c>
      <c r="F30" s="64">
        <v>251905.56</v>
      </c>
      <c r="G30" s="64">
        <v>1358595.6199999999</v>
      </c>
      <c r="H30" s="64">
        <v>1259890.69</v>
      </c>
      <c r="I30" s="64">
        <f t="shared" ref="I30:I80" si="38">SUM(G30:H30)</f>
        <v>2618486.3099999996</v>
      </c>
      <c r="J30" s="64">
        <f t="shared" ref="J30:J80" si="39">E30-I30</f>
        <v>7301513.6900000004</v>
      </c>
      <c r="K30" s="65">
        <f t="shared" ref="K30:K80" si="40">IF(E30=0,"NA",J30/E30)</f>
        <v>0.73603968649193552</v>
      </c>
      <c r="L30" s="65">
        <f t="shared" ref="L30:L80" si="41">IF(E30=0,"NA",(  ( F30 - (E30/$L$6)) / (E30/$L$6)))</f>
        <v>-0.9746062943548387</v>
      </c>
      <c r="M30" s="65">
        <f t="shared" ref="M30:M80" si="42">IF(E30=0,"NA",(  ( G30 - ($M$6*(E30/12))) / ($M$6*(E30/12))))</f>
        <v>-0.67130751129032251</v>
      </c>
      <c r="R30" s="53"/>
      <c r="S30" s="53"/>
      <c r="T30" s="53"/>
      <c r="U30" s="53"/>
      <c r="V30" s="53"/>
    </row>
    <row r="31" spans="1:22" s="51" customFormat="1" x14ac:dyDescent="0.2">
      <c r="A31" s="51" t="s">
        <v>268</v>
      </c>
      <c r="B31" s="51" t="s">
        <v>171</v>
      </c>
      <c r="C31" s="51" t="s">
        <v>172</v>
      </c>
      <c r="D31" s="56">
        <v>0</v>
      </c>
      <c r="E31" s="56">
        <v>63250766.939999998</v>
      </c>
      <c r="F31" s="56">
        <v>733692.02</v>
      </c>
      <c r="G31" s="56">
        <v>3190517.77</v>
      </c>
      <c r="H31" s="56">
        <v>24151794.16</v>
      </c>
      <c r="I31" s="56">
        <f t="shared" si="38"/>
        <v>27342311.93</v>
      </c>
      <c r="J31" s="56">
        <f t="shared" si="39"/>
        <v>35908455.009999998</v>
      </c>
      <c r="K31" s="57">
        <f t="shared" si="40"/>
        <v>0.56771572499765799</v>
      </c>
      <c r="L31" s="57">
        <f t="shared" si="41"/>
        <v>-0.9884002668189622</v>
      </c>
      <c r="M31" s="57">
        <f t="shared" si="42"/>
        <v>-0.8789383430676232</v>
      </c>
      <c r="R31" s="53"/>
      <c r="S31" s="53"/>
      <c r="T31" s="53"/>
      <c r="U31" s="53"/>
      <c r="V31" s="53"/>
    </row>
    <row r="32" spans="1:22" s="51" customFormat="1" x14ac:dyDescent="0.2">
      <c r="B32" s="51" t="s">
        <v>219</v>
      </c>
      <c r="C32" s="51" t="s">
        <v>220</v>
      </c>
      <c r="D32" s="56">
        <v>0</v>
      </c>
      <c r="E32" s="56">
        <v>12290328.98</v>
      </c>
      <c r="F32" s="56">
        <v>0</v>
      </c>
      <c r="G32" s="56">
        <v>14976.5</v>
      </c>
      <c r="H32" s="56">
        <v>10887895.92</v>
      </c>
      <c r="I32" s="56">
        <f t="shared" si="38"/>
        <v>10902872.42</v>
      </c>
      <c r="J32" s="56">
        <f t="shared" si="39"/>
        <v>1387456.5600000005</v>
      </c>
      <c r="K32" s="57">
        <f t="shared" si="40"/>
        <v>0.11289010751931886</v>
      </c>
      <c r="L32" s="57">
        <f t="shared" si="41"/>
        <v>-1</v>
      </c>
      <c r="M32" s="57">
        <f t="shared" si="42"/>
        <v>-0.9970754566408685</v>
      </c>
      <c r="R32" s="53"/>
      <c r="S32" s="53"/>
      <c r="T32" s="53"/>
      <c r="U32" s="53"/>
      <c r="V32" s="53"/>
    </row>
    <row r="33" spans="1:22" s="51" customFormat="1" x14ac:dyDescent="0.2">
      <c r="B33" s="51" t="s">
        <v>235</v>
      </c>
      <c r="C33" s="51" t="s">
        <v>236</v>
      </c>
      <c r="D33" s="56">
        <v>0</v>
      </c>
      <c r="E33" s="56">
        <v>1000000.4</v>
      </c>
      <c r="F33" s="56">
        <v>32529</v>
      </c>
      <c r="G33" s="56">
        <v>32529</v>
      </c>
      <c r="H33" s="56">
        <v>446425.18</v>
      </c>
      <c r="I33" s="56">
        <f t="shared" si="38"/>
        <v>478954.18</v>
      </c>
      <c r="J33" s="56">
        <f t="shared" si="39"/>
        <v>521046.22000000003</v>
      </c>
      <c r="K33" s="57">
        <f t="shared" si="40"/>
        <v>0.52104601158159536</v>
      </c>
      <c r="L33" s="57">
        <f t="shared" si="41"/>
        <v>-0.96747101301159477</v>
      </c>
      <c r="M33" s="57">
        <f t="shared" si="42"/>
        <v>-0.92193043122782747</v>
      </c>
      <c r="R33" s="53"/>
      <c r="S33" s="53"/>
      <c r="T33" s="53"/>
      <c r="U33" s="53"/>
      <c r="V33" s="53"/>
    </row>
    <row r="34" spans="1:22" s="51" customFormat="1" x14ac:dyDescent="0.2">
      <c r="A34" s="63" t="s">
        <v>281</v>
      </c>
      <c r="B34" s="63"/>
      <c r="C34" s="63"/>
      <c r="D34" s="64">
        <v>0</v>
      </c>
      <c r="E34" s="64">
        <v>76541096.320000008</v>
      </c>
      <c r="F34" s="64">
        <v>766221.02</v>
      </c>
      <c r="G34" s="64">
        <v>3238023.27</v>
      </c>
      <c r="H34" s="64">
        <v>35486115.259999998</v>
      </c>
      <c r="I34" s="64">
        <f t="shared" si="38"/>
        <v>38724138.530000001</v>
      </c>
      <c r="J34" s="64">
        <f t="shared" si="39"/>
        <v>37816957.790000007</v>
      </c>
      <c r="K34" s="65">
        <f t="shared" si="40"/>
        <v>0.49407389766010607</v>
      </c>
      <c r="L34" s="65">
        <f t="shared" si="41"/>
        <v>-0.98998941670763885</v>
      </c>
      <c r="M34" s="65">
        <f t="shared" si="42"/>
        <v>-0.89846949911051399</v>
      </c>
      <c r="R34" s="53"/>
      <c r="S34" s="53"/>
      <c r="T34" s="53"/>
      <c r="U34" s="53"/>
      <c r="V34" s="53"/>
    </row>
    <row r="35" spans="1:22" s="51" customFormat="1" x14ac:dyDescent="0.2">
      <c r="A35" s="51" t="s">
        <v>288</v>
      </c>
      <c r="B35" s="51" t="s">
        <v>171</v>
      </c>
      <c r="C35" s="51" t="s">
        <v>172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8"/>
        <v>0</v>
      </c>
      <c r="J35" s="56">
        <f t="shared" si="39"/>
        <v>0</v>
      </c>
      <c r="K35" s="57" t="str">
        <f t="shared" si="40"/>
        <v>NA</v>
      </c>
      <c r="L35" s="57" t="str">
        <f t="shared" si="41"/>
        <v>NA</v>
      </c>
      <c r="M35" s="57" t="str">
        <f t="shared" si="42"/>
        <v>NA</v>
      </c>
      <c r="R35" s="53"/>
      <c r="S35" s="53"/>
      <c r="T35" s="53"/>
      <c r="U35" s="53"/>
      <c r="V35" s="53"/>
    </row>
    <row r="36" spans="1:22" s="51" customFormat="1" x14ac:dyDescent="0.2">
      <c r="A36" s="63" t="s">
        <v>331</v>
      </c>
      <c r="B36" s="63"/>
      <c r="C36" s="63"/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f t="shared" si="38"/>
        <v>0</v>
      </c>
      <c r="J36" s="64">
        <f t="shared" si="39"/>
        <v>0</v>
      </c>
      <c r="K36" s="65" t="str">
        <f t="shared" si="40"/>
        <v>NA</v>
      </c>
      <c r="L36" s="65" t="str">
        <f t="shared" si="41"/>
        <v>NA</v>
      </c>
      <c r="M36" s="65" t="str">
        <f t="shared" si="42"/>
        <v>NA</v>
      </c>
      <c r="R36" s="53"/>
      <c r="S36" s="53"/>
      <c r="T36" s="53"/>
      <c r="U36" s="53"/>
      <c r="V36" s="53"/>
    </row>
    <row r="37" spans="1:22" s="51" customFormat="1" x14ac:dyDescent="0.2">
      <c r="A37" s="51" t="s">
        <v>362</v>
      </c>
      <c r="B37" s="51" t="s">
        <v>125</v>
      </c>
      <c r="C37" s="51" t="s">
        <v>126</v>
      </c>
      <c r="D37" s="56">
        <v>0</v>
      </c>
      <c r="E37" s="56">
        <v>0</v>
      </c>
      <c r="F37" s="56">
        <v>3533.16</v>
      </c>
      <c r="G37" s="56">
        <v>19665.8</v>
      </c>
      <c r="H37" s="56">
        <v>0</v>
      </c>
      <c r="I37" s="56">
        <f t="shared" ref="I37:I62" si="43">SUM(G37:H37)</f>
        <v>19665.8</v>
      </c>
      <c r="J37" s="56">
        <f t="shared" ref="J37:J62" si="44">E37-I37</f>
        <v>-19665.8</v>
      </c>
      <c r="K37" s="57" t="str">
        <f t="shared" ref="K37:K62" si="45">IF(E37=0,"NA",J37/E37)</f>
        <v>NA</v>
      </c>
      <c r="L37" s="57" t="str">
        <f t="shared" ref="L37:L62" si="46">IF(E37=0,"NA",(  ( F37 - (E37/$L$6)) / (E37/$L$6)))</f>
        <v>NA</v>
      </c>
      <c r="M37" s="57" t="str">
        <f t="shared" ref="M37:M62" si="47">IF(E37=0,"NA",(  ( G37 - ($M$6*(E37/12))) / ($M$6*(E37/12))))</f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139</v>
      </c>
      <c r="C38" s="51" t="s">
        <v>140</v>
      </c>
      <c r="D38" s="56">
        <v>10000000</v>
      </c>
      <c r="E38" s="56">
        <v>7000000</v>
      </c>
      <c r="F38" s="56">
        <v>47927.12</v>
      </c>
      <c r="G38" s="56">
        <v>244838.63</v>
      </c>
      <c r="H38" s="56">
        <v>0</v>
      </c>
      <c r="I38" s="56">
        <f t="shared" si="43"/>
        <v>244838.63</v>
      </c>
      <c r="J38" s="56">
        <f t="shared" si="44"/>
        <v>6755161.3700000001</v>
      </c>
      <c r="K38" s="57">
        <f t="shared" si="45"/>
        <v>0.96502305285714285</v>
      </c>
      <c r="L38" s="57">
        <f t="shared" si="46"/>
        <v>-0.9931532685714286</v>
      </c>
      <c r="M38" s="57">
        <f t="shared" si="47"/>
        <v>-0.91605532685714286</v>
      </c>
      <c r="R38" s="53"/>
      <c r="S38" s="53"/>
      <c r="T38" s="53"/>
      <c r="U38" s="53"/>
      <c r="V38" s="53"/>
    </row>
    <row r="39" spans="1:22" s="51" customFormat="1" x14ac:dyDescent="0.2">
      <c r="B39" s="51" t="s">
        <v>141</v>
      </c>
      <c r="C39" s="51" t="s">
        <v>142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43"/>
        <v>0</v>
      </c>
      <c r="J39" s="56">
        <f t="shared" si="44"/>
        <v>0</v>
      </c>
      <c r="K39" s="57" t="str">
        <f t="shared" si="45"/>
        <v>NA</v>
      </c>
      <c r="L39" s="57" t="str">
        <f t="shared" si="46"/>
        <v>NA</v>
      </c>
      <c r="M39" s="57" t="str">
        <f t="shared" si="47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149</v>
      </c>
      <c r="C40" s="51" t="s">
        <v>150</v>
      </c>
      <c r="D40" s="56">
        <v>0</v>
      </c>
      <c r="E40" s="56">
        <v>1000000</v>
      </c>
      <c r="F40" s="56">
        <v>6572.5</v>
      </c>
      <c r="G40" s="56">
        <v>31070</v>
      </c>
      <c r="H40" s="56">
        <v>0</v>
      </c>
      <c r="I40" s="56">
        <f t="shared" si="43"/>
        <v>31070</v>
      </c>
      <c r="J40" s="56">
        <f t="shared" si="44"/>
        <v>968930</v>
      </c>
      <c r="K40" s="57">
        <f t="shared" si="45"/>
        <v>0.96892999999999996</v>
      </c>
      <c r="L40" s="57">
        <f t="shared" si="46"/>
        <v>-0.99342750000000002</v>
      </c>
      <c r="M40" s="57">
        <f t="shared" si="47"/>
        <v>-0.92543200000000003</v>
      </c>
      <c r="R40" s="53"/>
      <c r="S40" s="53"/>
      <c r="T40" s="53"/>
      <c r="U40" s="53"/>
      <c r="V40" s="53"/>
    </row>
    <row r="41" spans="1:22" s="51" customFormat="1" x14ac:dyDescent="0.2">
      <c r="B41" s="51" t="s">
        <v>151</v>
      </c>
      <c r="C41" s="51" t="s">
        <v>152</v>
      </c>
      <c r="D41" s="56">
        <v>0</v>
      </c>
      <c r="E41" s="56">
        <v>0</v>
      </c>
      <c r="F41" s="56">
        <v>705.68</v>
      </c>
      <c r="G41" s="56">
        <v>3636.27</v>
      </c>
      <c r="H41" s="56">
        <v>0</v>
      </c>
      <c r="I41" s="56">
        <f t="shared" si="43"/>
        <v>3636.27</v>
      </c>
      <c r="J41" s="56">
        <f t="shared" si="44"/>
        <v>-3636.27</v>
      </c>
      <c r="K41" s="57" t="str">
        <f t="shared" si="45"/>
        <v>NA</v>
      </c>
      <c r="L41" s="57" t="str">
        <f t="shared" si="46"/>
        <v>NA</v>
      </c>
      <c r="M41" s="57" t="str">
        <f t="shared" si="47"/>
        <v>NA</v>
      </c>
      <c r="R41" s="53"/>
      <c r="S41" s="53"/>
      <c r="T41" s="53"/>
      <c r="U41" s="53"/>
      <c r="V41" s="53"/>
    </row>
    <row r="42" spans="1:22" s="51" customFormat="1" x14ac:dyDescent="0.2">
      <c r="B42" s="51" t="s">
        <v>153</v>
      </c>
      <c r="C42" s="51" t="s">
        <v>154</v>
      </c>
      <c r="D42" s="56">
        <v>0</v>
      </c>
      <c r="E42" s="56">
        <v>1000000</v>
      </c>
      <c r="F42" s="56">
        <v>10693.46</v>
      </c>
      <c r="G42" s="56">
        <v>51960.81</v>
      </c>
      <c r="H42" s="56">
        <v>0</v>
      </c>
      <c r="I42" s="56">
        <f t="shared" si="43"/>
        <v>51960.81</v>
      </c>
      <c r="J42" s="56">
        <f t="shared" si="44"/>
        <v>948039.19</v>
      </c>
      <c r="K42" s="57">
        <f t="shared" si="45"/>
        <v>0.94803918999999992</v>
      </c>
      <c r="L42" s="57">
        <f t="shared" si="46"/>
        <v>-0.98930654000000007</v>
      </c>
      <c r="M42" s="57">
        <f t="shared" si="47"/>
        <v>-0.87529405599999999</v>
      </c>
      <c r="R42" s="53"/>
      <c r="S42" s="53"/>
      <c r="T42" s="53"/>
      <c r="U42" s="53"/>
      <c r="V42" s="53"/>
    </row>
    <row r="43" spans="1:22" s="51" customFormat="1" x14ac:dyDescent="0.2">
      <c r="B43" s="51" t="s">
        <v>169</v>
      </c>
      <c r="C43" s="51" t="s">
        <v>170</v>
      </c>
      <c r="D43" s="56">
        <v>0</v>
      </c>
      <c r="E43" s="56">
        <v>1000000</v>
      </c>
      <c r="F43" s="56">
        <v>705.31</v>
      </c>
      <c r="G43" s="56">
        <v>3322.63</v>
      </c>
      <c r="H43" s="56">
        <v>0</v>
      </c>
      <c r="I43" s="56">
        <f t="shared" si="43"/>
        <v>3322.63</v>
      </c>
      <c r="J43" s="56">
        <f t="shared" si="44"/>
        <v>996677.37</v>
      </c>
      <c r="K43" s="57">
        <f t="shared" si="45"/>
        <v>0.99667737000000001</v>
      </c>
      <c r="L43" s="57">
        <f t="shared" si="46"/>
        <v>-0.99929468999999993</v>
      </c>
      <c r="M43" s="57">
        <f t="shared" si="47"/>
        <v>-0.99202568800000002</v>
      </c>
      <c r="R43" s="53"/>
      <c r="S43" s="53"/>
      <c r="T43" s="53"/>
      <c r="U43" s="53"/>
      <c r="V43" s="53"/>
    </row>
    <row r="44" spans="1:22" s="51" customFormat="1" x14ac:dyDescent="0.2">
      <c r="B44" s="51" t="s">
        <v>171</v>
      </c>
      <c r="C44" s="51" t="s">
        <v>172</v>
      </c>
      <c r="D44" s="56">
        <v>5294.12</v>
      </c>
      <c r="E44" s="56">
        <v>93812.69</v>
      </c>
      <c r="F44" s="56">
        <v>0</v>
      </c>
      <c r="G44" s="56">
        <v>0</v>
      </c>
      <c r="H44" s="56">
        <v>15683.269999999999</v>
      </c>
      <c r="I44" s="56">
        <f t="shared" si="43"/>
        <v>15683.269999999999</v>
      </c>
      <c r="J44" s="56">
        <f t="shared" si="44"/>
        <v>78129.42</v>
      </c>
      <c r="K44" s="57">
        <f t="shared" si="45"/>
        <v>0.83282357642660065</v>
      </c>
      <c r="L44" s="57">
        <f t="shared" si="46"/>
        <v>-1</v>
      </c>
      <c r="M44" s="57">
        <f t="shared" si="47"/>
        <v>-1</v>
      </c>
      <c r="R44" s="53"/>
      <c r="S44" s="53"/>
      <c r="T44" s="53"/>
      <c r="U44" s="53"/>
      <c r="V44" s="53"/>
    </row>
    <row r="45" spans="1:22" s="51" customFormat="1" x14ac:dyDescent="0.2">
      <c r="B45" s="51" t="s">
        <v>181</v>
      </c>
      <c r="C45" s="51" t="s">
        <v>182</v>
      </c>
      <c r="D45" s="56">
        <v>0</v>
      </c>
      <c r="E45" s="56">
        <v>2279</v>
      </c>
      <c r="F45" s="56">
        <v>0</v>
      </c>
      <c r="G45" s="56">
        <v>0</v>
      </c>
      <c r="H45" s="56">
        <v>0</v>
      </c>
      <c r="I45" s="56">
        <f t="shared" si="43"/>
        <v>0</v>
      </c>
      <c r="J45" s="56">
        <f t="shared" si="44"/>
        <v>2279</v>
      </c>
      <c r="K45" s="57">
        <f t="shared" si="45"/>
        <v>1</v>
      </c>
      <c r="L45" s="57">
        <f t="shared" si="46"/>
        <v>-1</v>
      </c>
      <c r="M45" s="57">
        <f t="shared" si="47"/>
        <v>-1</v>
      </c>
      <c r="R45" s="53"/>
      <c r="S45" s="53"/>
      <c r="T45" s="53"/>
      <c r="U45" s="53"/>
      <c r="V45" s="53"/>
    </row>
    <row r="46" spans="1:22" s="51" customFormat="1" x14ac:dyDescent="0.2">
      <c r="B46" s="51" t="s">
        <v>215</v>
      </c>
      <c r="C46" s="51" t="s">
        <v>216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43"/>
        <v>0</v>
      </c>
      <c r="J46" s="56">
        <f t="shared" si="44"/>
        <v>0</v>
      </c>
      <c r="K46" s="57" t="str">
        <f t="shared" si="45"/>
        <v>NA</v>
      </c>
      <c r="L46" s="57" t="str">
        <f t="shared" si="46"/>
        <v>NA</v>
      </c>
      <c r="M46" s="57" t="str">
        <f t="shared" si="47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229</v>
      </c>
      <c r="C47" s="51" t="s">
        <v>230</v>
      </c>
      <c r="D47" s="56">
        <v>30000.069999999989</v>
      </c>
      <c r="E47" s="56">
        <v>897822.23</v>
      </c>
      <c r="F47" s="56">
        <v>0</v>
      </c>
      <c r="G47" s="56">
        <v>0</v>
      </c>
      <c r="H47" s="56">
        <v>16392.2</v>
      </c>
      <c r="I47" s="56">
        <f t="shared" si="43"/>
        <v>16392.2</v>
      </c>
      <c r="J47" s="56">
        <f t="shared" si="44"/>
        <v>881430.03</v>
      </c>
      <c r="K47" s="57">
        <f t="shared" si="45"/>
        <v>0.98174226539256004</v>
      </c>
      <c r="L47" s="57">
        <f t="shared" si="46"/>
        <v>-1</v>
      </c>
      <c r="M47" s="57">
        <f t="shared" si="47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233</v>
      </c>
      <c r="C48" s="51" t="s">
        <v>234</v>
      </c>
      <c r="D48" s="56">
        <v>10588.24</v>
      </c>
      <c r="E48" s="56">
        <v>0</v>
      </c>
      <c r="F48" s="56">
        <v>0</v>
      </c>
      <c r="G48" s="56">
        <v>0</v>
      </c>
      <c r="H48" s="56">
        <v>0</v>
      </c>
      <c r="I48" s="56">
        <f t="shared" si="43"/>
        <v>0</v>
      </c>
      <c r="J48" s="56">
        <f t="shared" si="44"/>
        <v>0</v>
      </c>
      <c r="K48" s="57" t="str">
        <f t="shared" si="45"/>
        <v>NA</v>
      </c>
      <c r="L48" s="57" t="str">
        <f t="shared" si="46"/>
        <v>NA</v>
      </c>
      <c r="M48" s="57" t="str">
        <f t="shared" si="47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421</v>
      </c>
      <c r="B49" s="63"/>
      <c r="C49" s="63"/>
      <c r="D49" s="64">
        <v>10045882.43</v>
      </c>
      <c r="E49" s="64">
        <v>10993913.92</v>
      </c>
      <c r="F49" s="64">
        <v>70137.23</v>
      </c>
      <c r="G49" s="64">
        <v>354494.14</v>
      </c>
      <c r="H49" s="64">
        <v>32075.47</v>
      </c>
      <c r="I49" s="64">
        <f t="shared" si="43"/>
        <v>386569.61</v>
      </c>
      <c r="J49" s="64">
        <f t="shared" si="44"/>
        <v>10607344.310000001</v>
      </c>
      <c r="K49" s="65">
        <f t="shared" si="45"/>
        <v>0.96483785366949648</v>
      </c>
      <c r="L49" s="65">
        <f t="shared" si="46"/>
        <v>-0.99362035845374341</v>
      </c>
      <c r="M49" s="65">
        <f t="shared" si="47"/>
        <v>-0.92261300732469265</v>
      </c>
      <c r="R49" s="53"/>
      <c r="S49" s="53"/>
      <c r="T49" s="53"/>
      <c r="U49" s="53"/>
      <c r="V49" s="53"/>
    </row>
    <row r="50" spans="1:22" s="51" customFormat="1" x14ac:dyDescent="0.2">
      <c r="A50" s="51" t="s">
        <v>426</v>
      </c>
      <c r="B50" s="51" t="s">
        <v>233</v>
      </c>
      <c r="C50" s="51" t="s">
        <v>234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3"/>
        <v>0</v>
      </c>
      <c r="J50" s="56">
        <f t="shared" si="44"/>
        <v>0</v>
      </c>
      <c r="K50" s="57" t="str">
        <f t="shared" si="45"/>
        <v>NA</v>
      </c>
      <c r="L50" s="57" t="str">
        <f t="shared" si="46"/>
        <v>NA</v>
      </c>
      <c r="M50" s="57" t="str">
        <f t="shared" si="47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429</v>
      </c>
      <c r="C51" s="51" t="s">
        <v>430</v>
      </c>
      <c r="D51" s="56">
        <v>1000000</v>
      </c>
      <c r="E51" s="56">
        <v>9270947.9499999993</v>
      </c>
      <c r="F51" s="56">
        <v>0</v>
      </c>
      <c r="G51" s="56">
        <v>0</v>
      </c>
      <c r="H51" s="56">
        <v>0</v>
      </c>
      <c r="I51" s="56">
        <f t="shared" si="43"/>
        <v>0</v>
      </c>
      <c r="J51" s="56">
        <f t="shared" si="44"/>
        <v>9270947.9499999993</v>
      </c>
      <c r="K51" s="57">
        <f t="shared" si="45"/>
        <v>1</v>
      </c>
      <c r="L51" s="57">
        <f t="shared" si="46"/>
        <v>-1</v>
      </c>
      <c r="M51" s="57">
        <f t="shared" si="47"/>
        <v>-1</v>
      </c>
      <c r="R51" s="53"/>
      <c r="S51" s="53"/>
      <c r="T51" s="53"/>
      <c r="U51" s="53"/>
      <c r="V51" s="53"/>
    </row>
    <row r="52" spans="1:22" s="51" customFormat="1" x14ac:dyDescent="0.2">
      <c r="A52" s="63" t="s">
        <v>431</v>
      </c>
      <c r="B52" s="63"/>
      <c r="C52" s="63"/>
      <c r="D52" s="64">
        <v>1000000</v>
      </c>
      <c r="E52" s="64">
        <v>9270947.9499999993</v>
      </c>
      <c r="F52" s="64">
        <v>0</v>
      </c>
      <c r="G52" s="64">
        <v>0</v>
      </c>
      <c r="H52" s="64">
        <v>0</v>
      </c>
      <c r="I52" s="64">
        <f t="shared" si="43"/>
        <v>0</v>
      </c>
      <c r="J52" s="64">
        <f t="shared" si="44"/>
        <v>9270947.9499999993</v>
      </c>
      <c r="K52" s="65">
        <f t="shared" si="45"/>
        <v>1</v>
      </c>
      <c r="L52" s="65">
        <f t="shared" si="46"/>
        <v>-1</v>
      </c>
      <c r="M52" s="65">
        <f t="shared" si="47"/>
        <v>-1</v>
      </c>
      <c r="R52" s="53"/>
      <c r="S52" s="53"/>
      <c r="T52" s="53"/>
      <c r="U52" s="53"/>
      <c r="V52" s="53"/>
    </row>
    <row r="53" spans="1:22" s="51" customFormat="1" x14ac:dyDescent="0.2">
      <c r="A53" s="51" t="s">
        <v>432</v>
      </c>
      <c r="B53" s="51" t="s">
        <v>169</v>
      </c>
      <c r="C53" s="51" t="s">
        <v>170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3"/>
        <v>0</v>
      </c>
      <c r="J53" s="56">
        <f t="shared" si="44"/>
        <v>0</v>
      </c>
      <c r="K53" s="57" t="str">
        <f t="shared" si="45"/>
        <v>NA</v>
      </c>
      <c r="L53" s="57" t="str">
        <f t="shared" si="46"/>
        <v>NA</v>
      </c>
      <c r="M53" s="57" t="str">
        <f t="shared" si="4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171</v>
      </c>
      <c r="C54" s="51" t="s">
        <v>172</v>
      </c>
      <c r="D54" s="56">
        <v>18000000</v>
      </c>
      <c r="E54" s="56">
        <v>18000000</v>
      </c>
      <c r="F54" s="56">
        <v>269374.53000000003</v>
      </c>
      <c r="G54" s="56">
        <v>1080798.1200000001</v>
      </c>
      <c r="H54" s="56">
        <v>8959052.9199999999</v>
      </c>
      <c r="I54" s="56">
        <f t="shared" ref="I54:I59" si="48">SUM(G54:H54)</f>
        <v>10039851.039999999</v>
      </c>
      <c r="J54" s="56">
        <f t="shared" ref="J54:J59" si="49">E54-I54</f>
        <v>7960148.9600000009</v>
      </c>
      <c r="K54" s="57">
        <f t="shared" ref="K54:K59" si="50">IF(E54=0,"NA",J54/E54)</f>
        <v>0.44223049777777784</v>
      </c>
      <c r="L54" s="57">
        <f t="shared" ref="L54:L59" si="51">IF(E54=0,"NA",(  ( F54 - (E54/$L$6)) / (E54/$L$6)))</f>
        <v>-0.98503474833333327</v>
      </c>
      <c r="M54" s="57">
        <f t="shared" ref="M54:M59" si="52">IF(E54=0,"NA",(  ( G54 - ($M$6*(E54/12))) / ($M$6*(E54/12))))</f>
        <v>-0.85589358400000004</v>
      </c>
      <c r="R54" s="53"/>
      <c r="S54" s="53"/>
      <c r="T54" s="53"/>
      <c r="U54" s="53"/>
      <c r="V54" s="53"/>
    </row>
    <row r="55" spans="1:22" s="51" customFormat="1" x14ac:dyDescent="0.2">
      <c r="B55" s="51" t="s">
        <v>219</v>
      </c>
      <c r="C55" s="51" t="s">
        <v>220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48"/>
        <v>0</v>
      </c>
      <c r="J55" s="56">
        <f t="shared" si="49"/>
        <v>0</v>
      </c>
      <c r="K55" s="57" t="str">
        <f t="shared" si="50"/>
        <v>NA</v>
      </c>
      <c r="L55" s="57" t="str">
        <f t="shared" si="51"/>
        <v>NA</v>
      </c>
      <c r="M55" s="57" t="str">
        <f t="shared" si="52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435</v>
      </c>
      <c r="B56" s="63"/>
      <c r="C56" s="63"/>
      <c r="D56" s="64">
        <v>18000000</v>
      </c>
      <c r="E56" s="64">
        <v>18000000</v>
      </c>
      <c r="F56" s="64">
        <v>269374.53000000003</v>
      </c>
      <c r="G56" s="64">
        <v>1080798.1200000001</v>
      </c>
      <c r="H56" s="64">
        <v>8959052.9199999999</v>
      </c>
      <c r="I56" s="64">
        <f t="shared" si="48"/>
        <v>10039851.039999999</v>
      </c>
      <c r="J56" s="64">
        <f t="shared" si="49"/>
        <v>7960148.9600000009</v>
      </c>
      <c r="K56" s="65">
        <f t="shared" si="50"/>
        <v>0.44223049777777784</v>
      </c>
      <c r="L56" s="65">
        <f t="shared" si="51"/>
        <v>-0.98503474833333327</v>
      </c>
      <c r="M56" s="65">
        <f t="shared" si="52"/>
        <v>-0.85589358400000004</v>
      </c>
      <c r="R56" s="53"/>
      <c r="S56" s="53"/>
      <c r="T56" s="53"/>
      <c r="U56" s="53"/>
      <c r="V56" s="53"/>
    </row>
    <row r="57" spans="1:22" s="51" customFormat="1" x14ac:dyDescent="0.2">
      <c r="A57" s="51" t="s">
        <v>444</v>
      </c>
      <c r="B57" s="51" t="s">
        <v>125</v>
      </c>
      <c r="C57" s="51" t="s">
        <v>126</v>
      </c>
      <c r="D57" s="56">
        <v>39562.400000000001</v>
      </c>
      <c r="E57" s="56">
        <v>39562.400000000001</v>
      </c>
      <c r="F57" s="56">
        <v>0</v>
      </c>
      <c r="G57" s="56">
        <v>0</v>
      </c>
      <c r="H57" s="56">
        <v>0</v>
      </c>
      <c r="I57" s="56">
        <f t="shared" si="48"/>
        <v>0</v>
      </c>
      <c r="J57" s="56">
        <f t="shared" si="49"/>
        <v>39562.400000000001</v>
      </c>
      <c r="K57" s="57">
        <f t="shared" si="50"/>
        <v>1</v>
      </c>
      <c r="L57" s="57">
        <f t="shared" si="51"/>
        <v>-1</v>
      </c>
      <c r="M57" s="57">
        <f t="shared" si="52"/>
        <v>-1</v>
      </c>
      <c r="R57" s="53"/>
      <c r="S57" s="53"/>
      <c r="T57" s="53"/>
      <c r="U57" s="53"/>
      <c r="V57" s="53"/>
    </row>
    <row r="58" spans="1:22" s="51" customFormat="1" x14ac:dyDescent="0.2">
      <c r="B58" s="51" t="s">
        <v>341</v>
      </c>
      <c r="C58" s="51" t="s">
        <v>342</v>
      </c>
      <c r="D58" s="56">
        <v>19837.5</v>
      </c>
      <c r="E58" s="56">
        <v>19837.5</v>
      </c>
      <c r="F58" s="56">
        <v>0</v>
      </c>
      <c r="G58" s="56">
        <v>0</v>
      </c>
      <c r="H58" s="56">
        <v>0</v>
      </c>
      <c r="I58" s="56">
        <f t="shared" si="48"/>
        <v>0</v>
      </c>
      <c r="J58" s="56">
        <f t="shared" si="49"/>
        <v>19837.5</v>
      </c>
      <c r="K58" s="57">
        <f t="shared" si="50"/>
        <v>1</v>
      </c>
      <c r="L58" s="57">
        <f t="shared" si="51"/>
        <v>-1</v>
      </c>
      <c r="M58" s="57">
        <f t="shared" si="52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139</v>
      </c>
      <c r="C59" s="51" t="s">
        <v>140</v>
      </c>
      <c r="D59" s="56">
        <v>4912961.76</v>
      </c>
      <c r="E59" s="56">
        <v>4912961.76</v>
      </c>
      <c r="F59" s="56">
        <v>53194.96</v>
      </c>
      <c r="G59" s="56">
        <v>149589.09</v>
      </c>
      <c r="H59" s="56">
        <v>0</v>
      </c>
      <c r="I59" s="56">
        <f t="shared" si="48"/>
        <v>149589.09</v>
      </c>
      <c r="J59" s="56">
        <f t="shared" si="49"/>
        <v>4763372.67</v>
      </c>
      <c r="K59" s="57">
        <f t="shared" si="50"/>
        <v>0.96955215666079198</v>
      </c>
      <c r="L59" s="57">
        <f t="shared" si="51"/>
        <v>-0.98917252716414383</v>
      </c>
      <c r="M59" s="57">
        <f t="shared" si="52"/>
        <v>-0.92692517598590052</v>
      </c>
      <c r="R59" s="53"/>
      <c r="S59" s="53"/>
      <c r="T59" s="53"/>
      <c r="U59" s="53"/>
      <c r="V59" s="53"/>
    </row>
    <row r="60" spans="1:22" s="51" customFormat="1" x14ac:dyDescent="0.2">
      <c r="B60" s="51" t="s">
        <v>149</v>
      </c>
      <c r="C60" s="51" t="s">
        <v>150</v>
      </c>
      <c r="D60" s="56">
        <v>467208</v>
      </c>
      <c r="E60" s="56">
        <v>467208</v>
      </c>
      <c r="F60" s="56">
        <v>4530</v>
      </c>
      <c r="G60" s="56">
        <v>12645</v>
      </c>
      <c r="H60" s="56">
        <v>0</v>
      </c>
      <c r="I60" s="56">
        <f t="shared" si="43"/>
        <v>12645</v>
      </c>
      <c r="J60" s="56">
        <f t="shared" si="44"/>
        <v>454563</v>
      </c>
      <c r="K60" s="57">
        <f t="shared" si="45"/>
        <v>0.97293496686700576</v>
      </c>
      <c r="L60" s="57">
        <f t="shared" si="46"/>
        <v>-0.9903041043817743</v>
      </c>
      <c r="M60" s="57">
        <f t="shared" si="47"/>
        <v>-0.93504392048081364</v>
      </c>
      <c r="R60" s="53"/>
      <c r="S60" s="53"/>
      <c r="T60" s="53"/>
      <c r="U60" s="53"/>
      <c r="V60" s="53"/>
    </row>
    <row r="61" spans="1:22" s="51" customFormat="1" x14ac:dyDescent="0.2">
      <c r="B61" s="51" t="s">
        <v>151</v>
      </c>
      <c r="C61" s="51" t="s">
        <v>152</v>
      </c>
      <c r="D61" s="56">
        <v>0</v>
      </c>
      <c r="E61" s="56">
        <v>0</v>
      </c>
      <c r="F61" s="56">
        <v>731.58</v>
      </c>
      <c r="G61" s="56">
        <v>2049.9</v>
      </c>
      <c r="H61" s="56">
        <v>0</v>
      </c>
      <c r="I61" s="56">
        <f t="shared" si="43"/>
        <v>2049.9</v>
      </c>
      <c r="J61" s="56">
        <f t="shared" si="44"/>
        <v>-2049.9</v>
      </c>
      <c r="K61" s="57" t="str">
        <f t="shared" si="45"/>
        <v>NA</v>
      </c>
      <c r="L61" s="57" t="str">
        <f t="shared" si="46"/>
        <v>NA</v>
      </c>
      <c r="M61" s="57" t="str">
        <f t="shared" si="47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153</v>
      </c>
      <c r="C62" s="51" t="s">
        <v>154</v>
      </c>
      <c r="D62" s="56">
        <v>743475</v>
      </c>
      <c r="E62" s="56">
        <v>743475</v>
      </c>
      <c r="F62" s="56">
        <v>11053.9</v>
      </c>
      <c r="G62" s="56">
        <v>29625.33</v>
      </c>
      <c r="H62" s="56">
        <v>0</v>
      </c>
      <c r="I62" s="56">
        <f t="shared" si="43"/>
        <v>29625.33</v>
      </c>
      <c r="J62" s="56">
        <f t="shared" si="44"/>
        <v>713849.67</v>
      </c>
      <c r="K62" s="57">
        <f t="shared" si="45"/>
        <v>0.96015289014425509</v>
      </c>
      <c r="L62" s="57">
        <f t="shared" si="46"/>
        <v>-0.9851321160765325</v>
      </c>
      <c r="M62" s="57">
        <f t="shared" si="47"/>
        <v>-0.90436693634621201</v>
      </c>
      <c r="R62" s="53"/>
      <c r="S62" s="53"/>
      <c r="T62" s="53"/>
      <c r="U62" s="53"/>
      <c r="V62" s="53"/>
    </row>
    <row r="63" spans="1:22" s="51" customFormat="1" x14ac:dyDescent="0.2">
      <c r="B63" s="51" t="s">
        <v>169</v>
      </c>
      <c r="C63" s="51" t="s">
        <v>170</v>
      </c>
      <c r="D63" s="56">
        <v>99677</v>
      </c>
      <c r="E63" s="56">
        <v>99677</v>
      </c>
      <c r="F63" s="56">
        <v>1003.58</v>
      </c>
      <c r="G63" s="56">
        <v>2435.64</v>
      </c>
      <c r="H63" s="56">
        <v>0</v>
      </c>
      <c r="I63" s="56">
        <f t="shared" si="38"/>
        <v>2435.64</v>
      </c>
      <c r="J63" s="56">
        <f t="shared" si="39"/>
        <v>97241.36</v>
      </c>
      <c r="K63" s="57">
        <f t="shared" si="40"/>
        <v>0.97556467389668633</v>
      </c>
      <c r="L63" s="57">
        <f t="shared" si="41"/>
        <v>-0.98993167932421722</v>
      </c>
      <c r="M63" s="57">
        <f t="shared" si="42"/>
        <v>-0.94135521735204708</v>
      </c>
      <c r="R63" s="53"/>
      <c r="S63" s="53"/>
      <c r="T63" s="53"/>
      <c r="U63" s="53"/>
      <c r="V63" s="53"/>
    </row>
    <row r="64" spans="1:22" s="51" customFormat="1" x14ac:dyDescent="0.2">
      <c r="B64" s="51" t="s">
        <v>171</v>
      </c>
      <c r="C64" s="51" t="s">
        <v>172</v>
      </c>
      <c r="D64" s="56">
        <v>2538975.1100000003</v>
      </c>
      <c r="E64" s="56">
        <v>-2318404.5300000012</v>
      </c>
      <c r="F64" s="56">
        <v>96000</v>
      </c>
      <c r="G64" s="56">
        <v>96000</v>
      </c>
      <c r="H64" s="56">
        <v>0</v>
      </c>
      <c r="I64" s="56">
        <f t="shared" si="38"/>
        <v>96000</v>
      </c>
      <c r="J64" s="56">
        <f t="shared" si="39"/>
        <v>-2414404.5300000012</v>
      </c>
      <c r="K64" s="57">
        <f t="shared" si="40"/>
        <v>1.0414077865867524</v>
      </c>
      <c r="L64" s="57">
        <f t="shared" si="41"/>
        <v>-1.0414077865867524</v>
      </c>
      <c r="M64" s="57">
        <f t="shared" si="42"/>
        <v>-1.0993786878082057</v>
      </c>
      <c r="R64" s="53"/>
      <c r="S64" s="53"/>
      <c r="T64" s="53"/>
      <c r="U64" s="53"/>
      <c r="V64" s="53"/>
    </row>
    <row r="65" spans="1:22" s="51" customFormat="1" x14ac:dyDescent="0.2">
      <c r="B65" s="51" t="s">
        <v>363</v>
      </c>
      <c r="C65" s="51" t="s">
        <v>364</v>
      </c>
      <c r="D65" s="56">
        <v>8318081.9900000002</v>
      </c>
      <c r="E65" s="56">
        <v>41453903.049999997</v>
      </c>
      <c r="F65" s="56">
        <v>785428.72</v>
      </c>
      <c r="G65" s="56">
        <v>3633138.9699999997</v>
      </c>
      <c r="H65" s="56">
        <v>6460777.8399999989</v>
      </c>
      <c r="I65" s="56">
        <f t="shared" si="38"/>
        <v>10093916.809999999</v>
      </c>
      <c r="J65" s="56">
        <f t="shared" si="39"/>
        <v>31359986.239999998</v>
      </c>
      <c r="K65" s="57">
        <f t="shared" si="40"/>
        <v>0.75650261935950569</v>
      </c>
      <c r="L65" s="57">
        <f t="shared" si="41"/>
        <v>-0.98105296094670147</v>
      </c>
      <c r="M65" s="57">
        <f t="shared" si="42"/>
        <v>-0.78965711582132925</v>
      </c>
      <c r="R65" s="53"/>
      <c r="S65" s="53"/>
      <c r="T65" s="53"/>
      <c r="U65" s="53"/>
      <c r="V65" s="53"/>
    </row>
    <row r="66" spans="1:22" s="51" customFormat="1" x14ac:dyDescent="0.2">
      <c r="B66" s="51" t="s">
        <v>185</v>
      </c>
      <c r="C66" s="51" t="s">
        <v>186</v>
      </c>
      <c r="D66" s="56">
        <v>0</v>
      </c>
      <c r="E66" s="56">
        <v>237168.95</v>
      </c>
      <c r="F66" s="56">
        <v>0</v>
      </c>
      <c r="G66" s="56">
        <v>0</v>
      </c>
      <c r="H66" s="56">
        <v>0</v>
      </c>
      <c r="I66" s="56">
        <f t="shared" si="38"/>
        <v>0</v>
      </c>
      <c r="J66" s="56">
        <f t="shared" si="39"/>
        <v>237168.95</v>
      </c>
      <c r="K66" s="57">
        <f t="shared" si="40"/>
        <v>1</v>
      </c>
      <c r="L66" s="57">
        <f t="shared" si="41"/>
        <v>-1</v>
      </c>
      <c r="M66" s="57">
        <f t="shared" si="42"/>
        <v>-1</v>
      </c>
      <c r="R66" s="53"/>
      <c r="S66" s="53"/>
      <c r="T66" s="53"/>
      <c r="U66" s="53"/>
      <c r="V66" s="53"/>
    </row>
    <row r="67" spans="1:22" s="51" customFormat="1" x14ac:dyDescent="0.2">
      <c r="B67" s="51" t="s">
        <v>199</v>
      </c>
      <c r="C67" s="51" t="s">
        <v>200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38"/>
        <v>0</v>
      </c>
      <c r="J67" s="56">
        <f t="shared" si="39"/>
        <v>0</v>
      </c>
      <c r="K67" s="57" t="str">
        <f t="shared" si="40"/>
        <v>NA</v>
      </c>
      <c r="L67" s="57" t="str">
        <f t="shared" si="41"/>
        <v>NA</v>
      </c>
      <c r="M67" s="57" t="str">
        <f t="shared" si="42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215</v>
      </c>
      <c r="C68" s="51" t="s">
        <v>216</v>
      </c>
      <c r="D68" s="56">
        <v>-8575</v>
      </c>
      <c r="E68" s="56">
        <v>2350831.06</v>
      </c>
      <c r="F68" s="56">
        <v>0</v>
      </c>
      <c r="G68" s="56">
        <v>0</v>
      </c>
      <c r="H68" s="56">
        <v>0</v>
      </c>
      <c r="I68" s="56">
        <f t="shared" si="38"/>
        <v>0</v>
      </c>
      <c r="J68" s="56">
        <f t="shared" si="39"/>
        <v>2350831.06</v>
      </c>
      <c r="K68" s="57">
        <f t="shared" si="40"/>
        <v>1</v>
      </c>
      <c r="L68" s="57">
        <f t="shared" si="41"/>
        <v>-1</v>
      </c>
      <c r="M68" s="57">
        <f t="shared" si="42"/>
        <v>-1</v>
      </c>
      <c r="R68" s="53"/>
      <c r="S68" s="53"/>
      <c r="T68" s="53"/>
      <c r="U68" s="53"/>
      <c r="V68" s="53"/>
    </row>
    <row r="69" spans="1:22" s="51" customFormat="1" x14ac:dyDescent="0.2">
      <c r="B69" s="51" t="s">
        <v>219</v>
      </c>
      <c r="C69" s="51" t="s">
        <v>220</v>
      </c>
      <c r="D69" s="56">
        <v>3259000</v>
      </c>
      <c r="E69" s="56">
        <v>5814048.0500000007</v>
      </c>
      <c r="F69" s="56">
        <v>0</v>
      </c>
      <c r="G69" s="56">
        <v>0</v>
      </c>
      <c r="H69" s="56">
        <v>0</v>
      </c>
      <c r="I69" s="56">
        <f t="shared" si="38"/>
        <v>0</v>
      </c>
      <c r="J69" s="56">
        <f t="shared" si="39"/>
        <v>5814048.0500000007</v>
      </c>
      <c r="K69" s="57">
        <f t="shared" si="40"/>
        <v>1</v>
      </c>
      <c r="L69" s="57">
        <f t="shared" si="41"/>
        <v>-1</v>
      </c>
      <c r="M69" s="57">
        <f t="shared" si="42"/>
        <v>-1</v>
      </c>
      <c r="R69" s="53"/>
      <c r="S69" s="53"/>
      <c r="T69" s="53"/>
      <c r="U69" s="53"/>
      <c r="V69" s="53"/>
    </row>
    <row r="70" spans="1:22" s="51" customFormat="1" x14ac:dyDescent="0.2">
      <c r="B70" s="51" t="s">
        <v>445</v>
      </c>
      <c r="C70" s="51" t="s">
        <v>446</v>
      </c>
      <c r="D70" s="56">
        <v>18422211.73</v>
      </c>
      <c r="E70" s="56">
        <v>19321390.949999999</v>
      </c>
      <c r="F70" s="56">
        <v>0</v>
      </c>
      <c r="G70" s="56">
        <v>0</v>
      </c>
      <c r="H70" s="56">
        <v>0</v>
      </c>
      <c r="I70" s="56">
        <f t="shared" si="38"/>
        <v>0</v>
      </c>
      <c r="J70" s="56">
        <f t="shared" si="39"/>
        <v>19321390.949999999</v>
      </c>
      <c r="K70" s="57">
        <f t="shared" si="40"/>
        <v>1</v>
      </c>
      <c r="L70" s="57">
        <f t="shared" si="41"/>
        <v>-1</v>
      </c>
      <c r="M70" s="57">
        <f t="shared" si="42"/>
        <v>-1</v>
      </c>
      <c r="R70" s="53"/>
      <c r="S70" s="53"/>
      <c r="T70" s="53"/>
      <c r="U70" s="53"/>
      <c r="V70" s="53"/>
    </row>
    <row r="71" spans="1:22" s="51" customFormat="1" x14ac:dyDescent="0.2">
      <c r="B71" s="51" t="s">
        <v>229</v>
      </c>
      <c r="C71" s="51" t="s">
        <v>230</v>
      </c>
      <c r="D71" s="56">
        <v>19893</v>
      </c>
      <c r="E71" s="56">
        <v>0</v>
      </c>
      <c r="F71" s="56">
        <v>0</v>
      </c>
      <c r="G71" s="56">
        <v>0</v>
      </c>
      <c r="H71" s="56">
        <v>0</v>
      </c>
      <c r="I71" s="56">
        <f t="shared" si="38"/>
        <v>0</v>
      </c>
      <c r="J71" s="56">
        <f t="shared" si="39"/>
        <v>0</v>
      </c>
      <c r="K71" s="57" t="str">
        <f t="shared" si="40"/>
        <v>NA</v>
      </c>
      <c r="L71" s="57" t="str">
        <f t="shared" si="41"/>
        <v>NA</v>
      </c>
      <c r="M71" s="57" t="str">
        <f t="shared" si="42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231</v>
      </c>
      <c r="C72" s="51" t="s">
        <v>232</v>
      </c>
      <c r="D72" s="56">
        <v>694936550.00999999</v>
      </c>
      <c r="E72" s="56">
        <v>872507615.53000009</v>
      </c>
      <c r="F72" s="56">
        <v>22858170.030000001</v>
      </c>
      <c r="G72" s="56">
        <v>81928356.159999982</v>
      </c>
      <c r="H72" s="56">
        <v>288000970.72999996</v>
      </c>
      <c r="I72" s="56">
        <f t="shared" si="38"/>
        <v>369929326.88999993</v>
      </c>
      <c r="J72" s="56">
        <f t="shared" si="39"/>
        <v>502578288.64000016</v>
      </c>
      <c r="K72" s="57">
        <f t="shared" si="40"/>
        <v>0.57601593349384306</v>
      </c>
      <c r="L72" s="57">
        <f t="shared" si="41"/>
        <v>-0.97380175298972615</v>
      </c>
      <c r="M72" s="57">
        <f t="shared" si="42"/>
        <v>-0.77464029965565484</v>
      </c>
      <c r="R72" s="53"/>
      <c r="S72" s="53"/>
      <c r="T72" s="53"/>
      <c r="U72" s="53"/>
      <c r="V72" s="53"/>
    </row>
    <row r="73" spans="1:22" s="51" customFormat="1" x14ac:dyDescent="0.2">
      <c r="B73" s="51" t="s">
        <v>233</v>
      </c>
      <c r="C73" s="51" t="s">
        <v>234</v>
      </c>
      <c r="D73" s="56">
        <v>-2208498</v>
      </c>
      <c r="E73" s="56">
        <v>4215675.5599999996</v>
      </c>
      <c r="F73" s="56">
        <v>0</v>
      </c>
      <c r="G73" s="56">
        <v>0</v>
      </c>
      <c r="H73" s="56">
        <v>0</v>
      </c>
      <c r="I73" s="56">
        <f t="shared" si="38"/>
        <v>0</v>
      </c>
      <c r="J73" s="56">
        <f t="shared" si="39"/>
        <v>4215675.5599999996</v>
      </c>
      <c r="K73" s="57">
        <f t="shared" si="40"/>
        <v>1</v>
      </c>
      <c r="L73" s="57">
        <f t="shared" si="41"/>
        <v>-1</v>
      </c>
      <c r="M73" s="57">
        <f t="shared" si="42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429</v>
      </c>
      <c r="C74" s="51" t="s">
        <v>430</v>
      </c>
      <c r="D74" s="56">
        <v>101832.5</v>
      </c>
      <c r="E74" s="56">
        <v>101832.5</v>
      </c>
      <c r="F74" s="56">
        <v>0</v>
      </c>
      <c r="G74" s="56">
        <v>0</v>
      </c>
      <c r="H74" s="56">
        <v>0</v>
      </c>
      <c r="I74" s="56">
        <f t="shared" si="38"/>
        <v>0</v>
      </c>
      <c r="J74" s="56">
        <f t="shared" si="39"/>
        <v>101832.5</v>
      </c>
      <c r="K74" s="57">
        <f t="shared" si="40"/>
        <v>1</v>
      </c>
      <c r="L74" s="57">
        <f t="shared" si="41"/>
        <v>-1</v>
      </c>
      <c r="M74" s="57">
        <f t="shared" si="42"/>
        <v>-1</v>
      </c>
      <c r="R74" s="53"/>
      <c r="S74" s="53"/>
      <c r="T74" s="53"/>
      <c r="U74" s="53"/>
      <c r="V74" s="53"/>
    </row>
    <row r="75" spans="1:22" s="51" customFormat="1" x14ac:dyDescent="0.2">
      <c r="B75" s="51" t="s">
        <v>235</v>
      </c>
      <c r="C75" s="51" t="s">
        <v>236</v>
      </c>
      <c r="D75" s="56">
        <v>-2339143.3600000003</v>
      </c>
      <c r="E75" s="56">
        <v>1272656.1700000004</v>
      </c>
      <c r="F75" s="56">
        <v>0</v>
      </c>
      <c r="G75" s="56">
        <v>249600</v>
      </c>
      <c r="H75" s="56">
        <v>7088.86</v>
      </c>
      <c r="I75" s="56">
        <f t="shared" si="38"/>
        <v>256688.86</v>
      </c>
      <c r="J75" s="56">
        <f t="shared" si="39"/>
        <v>1015967.3100000004</v>
      </c>
      <c r="K75" s="57">
        <f t="shared" si="40"/>
        <v>0.79830462771417676</v>
      </c>
      <c r="L75" s="57">
        <f t="shared" si="41"/>
        <v>-1</v>
      </c>
      <c r="M75" s="57">
        <f t="shared" si="42"/>
        <v>-0.52929941792526736</v>
      </c>
      <c r="R75" s="53"/>
      <c r="S75" s="53"/>
      <c r="T75" s="53"/>
      <c r="U75" s="53"/>
      <c r="V75" s="53"/>
    </row>
    <row r="76" spans="1:22" s="51" customFormat="1" x14ac:dyDescent="0.2">
      <c r="B76" s="51" t="s">
        <v>237</v>
      </c>
      <c r="C76" s="51" t="s">
        <v>238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8"/>
        <v>0</v>
      </c>
      <c r="J76" s="56">
        <f t="shared" si="39"/>
        <v>0</v>
      </c>
      <c r="K76" s="57" t="str">
        <f t="shared" si="40"/>
        <v>NA</v>
      </c>
      <c r="L76" s="57" t="str">
        <f t="shared" si="41"/>
        <v>NA</v>
      </c>
      <c r="M76" s="57" t="str">
        <f t="shared" si="42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239</v>
      </c>
      <c r="C77" s="51" t="s">
        <v>240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8"/>
        <v>0</v>
      </c>
      <c r="J77" s="56">
        <f t="shared" si="39"/>
        <v>0</v>
      </c>
      <c r="K77" s="57" t="str">
        <f t="shared" si="40"/>
        <v>NA</v>
      </c>
      <c r="L77" s="57" t="str">
        <f t="shared" si="41"/>
        <v>NA</v>
      </c>
      <c r="M77" s="57" t="str">
        <f t="shared" si="42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447</v>
      </c>
      <c r="B78" s="63"/>
      <c r="C78" s="63"/>
      <c r="D78" s="64">
        <v>729323049.63999999</v>
      </c>
      <c r="E78" s="64">
        <v>951239438.94999993</v>
      </c>
      <c r="F78" s="64">
        <v>23810112.77</v>
      </c>
      <c r="G78" s="64">
        <v>86103440.089999974</v>
      </c>
      <c r="H78" s="64">
        <v>294468837.42999995</v>
      </c>
      <c r="I78" s="64">
        <f t="shared" si="38"/>
        <v>380572277.51999992</v>
      </c>
      <c r="J78" s="64">
        <f t="shared" si="39"/>
        <v>570667161.43000007</v>
      </c>
      <c r="K78" s="65">
        <f t="shared" si="40"/>
        <v>0.59991957656835138</v>
      </c>
      <c r="L78" s="65">
        <f t="shared" si="41"/>
        <v>-0.97496938016333501</v>
      </c>
      <c r="M78" s="65">
        <f t="shared" si="42"/>
        <v>-0.78275894821591596</v>
      </c>
      <c r="R78" s="53"/>
      <c r="S78" s="53"/>
      <c r="T78" s="53"/>
      <c r="U78" s="53"/>
      <c r="V78" s="53"/>
    </row>
    <row r="79" spans="1:22" s="51" customFormat="1" x14ac:dyDescent="0.2">
      <c r="A79" s="51" t="s">
        <v>30</v>
      </c>
      <c r="B79" s="51" t="s">
        <v>31</v>
      </c>
      <c r="C79" s="51" t="s">
        <v>32</v>
      </c>
      <c r="D79" s="56">
        <v>83403442</v>
      </c>
      <c r="E79" s="56">
        <v>83403442</v>
      </c>
      <c r="F79" s="56">
        <v>0</v>
      </c>
      <c r="G79" s="56">
        <v>0</v>
      </c>
      <c r="H79" s="56">
        <v>0</v>
      </c>
      <c r="I79" s="56">
        <f t="shared" si="38"/>
        <v>0</v>
      </c>
      <c r="J79" s="56">
        <f t="shared" si="39"/>
        <v>83403442</v>
      </c>
      <c r="K79" s="57">
        <f t="shared" si="40"/>
        <v>1</v>
      </c>
      <c r="L79" s="57">
        <f t="shared" si="41"/>
        <v>-1</v>
      </c>
      <c r="M79" s="57">
        <f t="shared" si="42"/>
        <v>-1</v>
      </c>
      <c r="R79" s="53"/>
      <c r="S79" s="53"/>
      <c r="T79" s="53"/>
      <c r="U79" s="53"/>
      <c r="V79" s="53"/>
    </row>
    <row r="80" spans="1:22" s="51" customFormat="1" x14ac:dyDescent="0.2">
      <c r="A80" s="63" t="s">
        <v>33</v>
      </c>
      <c r="B80" s="63"/>
      <c r="C80" s="63"/>
      <c r="D80" s="64">
        <v>83403442</v>
      </c>
      <c r="E80" s="64">
        <v>83403442</v>
      </c>
      <c r="F80" s="64">
        <v>0</v>
      </c>
      <c r="G80" s="64">
        <v>0</v>
      </c>
      <c r="H80" s="64">
        <v>0</v>
      </c>
      <c r="I80" s="64">
        <f t="shared" si="38"/>
        <v>0</v>
      </c>
      <c r="J80" s="64">
        <f t="shared" si="39"/>
        <v>83403442</v>
      </c>
      <c r="K80" s="65">
        <f t="shared" si="40"/>
        <v>1</v>
      </c>
      <c r="L80" s="65">
        <f t="shared" si="41"/>
        <v>-1</v>
      </c>
      <c r="M80" s="65">
        <f t="shared" si="42"/>
        <v>-1</v>
      </c>
      <c r="R80" s="53"/>
      <c r="S80" s="53"/>
      <c r="T80" s="53"/>
      <c r="U80" s="53"/>
      <c r="V80" s="53"/>
    </row>
    <row r="81" spans="1:22" s="51" customFormat="1" x14ac:dyDescent="0.2">
      <c r="A81" s="51" t="s">
        <v>34</v>
      </c>
      <c r="B81" s="51" t="s">
        <v>237</v>
      </c>
      <c r="C81" s="51" t="s">
        <v>238</v>
      </c>
      <c r="D81" s="56">
        <v>0</v>
      </c>
      <c r="E81" s="56">
        <v>434565.98</v>
      </c>
      <c r="F81" s="56">
        <v>0</v>
      </c>
      <c r="G81" s="56">
        <v>0</v>
      </c>
      <c r="H81" s="56">
        <v>0</v>
      </c>
      <c r="I81" s="56">
        <f t="shared" ref="I81:I84" si="53">SUM(G81:H81)</f>
        <v>0</v>
      </c>
      <c r="J81" s="56">
        <f t="shared" ref="J81:J84" si="54">E81-I81</f>
        <v>434565.98</v>
      </c>
      <c r="K81" s="57">
        <f t="shared" ref="K81:K84" si="55">IF(E81=0,"NA",J81/E81)</f>
        <v>1</v>
      </c>
      <c r="L81" s="57">
        <f t="shared" ref="L81:L84" si="56">IF(E81=0,"NA",(  ( F81 - (E81/$L$6)) / (E81/$L$6)))</f>
        <v>-1</v>
      </c>
      <c r="M81" s="57">
        <f t="shared" ref="M81:M84" si="57">IF(E81=0,"NA",(  ( G81 - ($M$6*(E81/12))) / ($M$6*(E81/12))))</f>
        <v>-1</v>
      </c>
      <c r="R81" s="53"/>
      <c r="S81" s="53"/>
      <c r="T81" s="53"/>
      <c r="U81" s="53"/>
      <c r="V81" s="53"/>
    </row>
    <row r="82" spans="1:22" s="51" customFormat="1" x14ac:dyDescent="0.2">
      <c r="B82" s="51" t="s">
        <v>28</v>
      </c>
      <c r="C82" s="51" t="s">
        <v>29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53"/>
        <v>0</v>
      </c>
      <c r="J82" s="56">
        <f t="shared" si="54"/>
        <v>0</v>
      </c>
      <c r="K82" s="57" t="str">
        <f t="shared" si="55"/>
        <v>NA</v>
      </c>
      <c r="L82" s="57" t="str">
        <f t="shared" si="56"/>
        <v>NA</v>
      </c>
      <c r="M82" s="57" t="str">
        <f t="shared" si="57"/>
        <v>NA</v>
      </c>
      <c r="R82" s="53"/>
      <c r="S82" s="53"/>
      <c r="T82" s="53"/>
      <c r="U82" s="53"/>
      <c r="V82" s="53"/>
    </row>
    <row r="83" spans="1:22" s="51" customFormat="1" x14ac:dyDescent="0.2">
      <c r="B83" s="51" t="s">
        <v>35</v>
      </c>
      <c r="C83" s="51" t="s">
        <v>36</v>
      </c>
      <c r="D83" s="56">
        <v>5572080</v>
      </c>
      <c r="E83" s="56">
        <v>5572080</v>
      </c>
      <c r="F83" s="56">
        <v>0</v>
      </c>
      <c r="G83" s="56">
        <v>0</v>
      </c>
      <c r="H83" s="56">
        <v>0</v>
      </c>
      <c r="I83" s="56">
        <f t="shared" si="53"/>
        <v>0</v>
      </c>
      <c r="J83" s="56">
        <f t="shared" si="54"/>
        <v>5572080</v>
      </c>
      <c r="K83" s="57">
        <f t="shared" si="55"/>
        <v>1</v>
      </c>
      <c r="L83" s="57">
        <f t="shared" si="56"/>
        <v>-1</v>
      </c>
      <c r="M83" s="57">
        <f t="shared" si="57"/>
        <v>-1</v>
      </c>
      <c r="R83" s="53"/>
      <c r="S83" s="53"/>
      <c r="T83" s="53"/>
      <c r="U83" s="53"/>
      <c r="V83" s="53"/>
    </row>
    <row r="84" spans="1:22" s="51" customFormat="1" x14ac:dyDescent="0.2">
      <c r="A84" s="63" t="s">
        <v>37</v>
      </c>
      <c r="B84" s="63"/>
      <c r="C84" s="63"/>
      <c r="D84" s="64">
        <v>5572080</v>
      </c>
      <c r="E84" s="64">
        <v>6006645.9800000004</v>
      </c>
      <c r="F84" s="64">
        <v>0</v>
      </c>
      <c r="G84" s="64">
        <v>0</v>
      </c>
      <c r="H84" s="64">
        <v>0</v>
      </c>
      <c r="I84" s="64">
        <f t="shared" si="53"/>
        <v>0</v>
      </c>
      <c r="J84" s="64">
        <f t="shared" si="54"/>
        <v>6006645.9800000004</v>
      </c>
      <c r="K84" s="65">
        <f t="shared" si="55"/>
        <v>1</v>
      </c>
      <c r="L84" s="65">
        <f t="shared" si="56"/>
        <v>-1</v>
      </c>
      <c r="M84" s="65">
        <f t="shared" si="57"/>
        <v>-1</v>
      </c>
      <c r="R84" s="53"/>
      <c r="S84" s="53"/>
      <c r="T84" s="53"/>
      <c r="U84" s="53"/>
      <c r="V84" s="53"/>
    </row>
    <row r="85" spans="1:22" x14ac:dyDescent="0.2">
      <c r="A85" s="23"/>
      <c r="B85" s="31"/>
      <c r="C85" s="23"/>
      <c r="D85" s="18"/>
      <c r="E85" s="18"/>
      <c r="F85" s="18"/>
      <c r="G85" s="18"/>
      <c r="H85" s="18"/>
      <c r="I85" s="18"/>
      <c r="J85" s="18"/>
      <c r="K85" s="47"/>
      <c r="L85" s="37"/>
      <c r="M85" s="37"/>
    </row>
    <row r="86" spans="1:22" s="17" customFormat="1" ht="15.75" x14ac:dyDescent="0.25">
      <c r="A86" s="25" t="s">
        <v>11</v>
      </c>
      <c r="B86" s="32"/>
      <c r="C86" s="25"/>
      <c r="D86" s="6">
        <f>+D30+D34+D36+D49+D52+D56+D78+D80+D84</f>
        <v>847344454.06999993</v>
      </c>
      <c r="E86" s="6">
        <f t="shared" ref="E86:J86" si="58">+E30+E34+E36+E49+E52+E56+E78+E80+E84</f>
        <v>1165375485.1199999</v>
      </c>
      <c r="F86" s="6">
        <f t="shared" si="58"/>
        <v>25167751.109999999</v>
      </c>
      <c r="G86" s="6">
        <f t="shared" si="58"/>
        <v>92135351.23999998</v>
      </c>
      <c r="H86" s="6">
        <f t="shared" si="58"/>
        <v>340205971.76999992</v>
      </c>
      <c r="I86" s="6">
        <f t="shared" si="58"/>
        <v>432341323.00999993</v>
      </c>
      <c r="J86" s="6">
        <f t="shared" si="58"/>
        <v>733034162.11000013</v>
      </c>
      <c r="K86" s="38">
        <f t="shared" ref="K86" si="59">IF(E86=0,"NA",J86/E86)</f>
        <v>0.62901113973108747</v>
      </c>
      <c r="L86" s="38">
        <f t="shared" ref="L86" si="60">IF(E86=0,"NA",(  ( F86 - (E86/$L$6)) / (E86/$L$6)))</f>
        <v>-0.97840374074163028</v>
      </c>
      <c r="M86" s="38">
        <f t="shared" ref="M86" si="61">IF(E86=0,"NA",(  ( G86 - ($M$6*(E86/12))) / ($M$6*(E86/12))))</f>
        <v>-0.81025442374632539</v>
      </c>
    </row>
    <row r="94" spans="1:22" x14ac:dyDescent="0.2">
      <c r="K94" s="5"/>
    </row>
    <row r="95" spans="1:22" x14ac:dyDescent="0.2">
      <c r="K95" s="5"/>
    </row>
    <row r="96" spans="1:22" x14ac:dyDescent="0.2">
      <c r="K96" s="5"/>
      <c r="L96" s="5"/>
      <c r="M96" s="5"/>
    </row>
    <row r="97" spans="11:13" x14ac:dyDescent="0.2">
      <c r="K97" s="5"/>
      <c r="L97" s="5"/>
      <c r="M97" s="5"/>
    </row>
  </sheetData>
  <autoFilter ref="A7:M8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45626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45</v>
      </c>
      <c r="B8" s="51" t="s">
        <v>545</v>
      </c>
      <c r="C8" s="51" t="s">
        <v>546</v>
      </c>
      <c r="D8" s="56">
        <v>0</v>
      </c>
      <c r="E8" s="56">
        <v>0</v>
      </c>
      <c r="F8" s="56">
        <v>0</v>
      </c>
      <c r="G8" s="56">
        <v>60488.790000000008</v>
      </c>
      <c r="H8" s="56">
        <v>0</v>
      </c>
      <c r="I8" s="56">
        <f t="shared" ref="I8" si="0">SUM(G8:H8)</f>
        <v>60488.790000000008</v>
      </c>
      <c r="J8" s="56">
        <f t="shared" ref="J8" si="1">E8-I8</f>
        <v>-60488.790000000008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547</v>
      </c>
      <c r="C9" s="51" t="s">
        <v>548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549</v>
      </c>
      <c r="C10" s="51" t="s">
        <v>550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551</v>
      </c>
      <c r="C11" s="51" t="s">
        <v>552</v>
      </c>
      <c r="D11" s="56">
        <v>69017224.079999998</v>
      </c>
      <c r="E11" s="56">
        <v>69017224.079999998</v>
      </c>
      <c r="F11" s="56">
        <v>0</v>
      </c>
      <c r="G11" s="56">
        <v>241.65</v>
      </c>
      <c r="H11" s="56">
        <v>0</v>
      </c>
      <c r="I11" s="56">
        <f t="shared" si="10"/>
        <v>241.65</v>
      </c>
      <c r="J11" s="56">
        <f t="shared" si="11"/>
        <v>69016982.429999992</v>
      </c>
      <c r="K11" s="57">
        <f t="shared" si="12"/>
        <v>0.99999649870009655</v>
      </c>
      <c r="L11" s="57">
        <f t="shared" si="13"/>
        <v>-1</v>
      </c>
      <c r="M11" s="57">
        <f t="shared" si="14"/>
        <v>-0.99999159688023209</v>
      </c>
      <c r="R11" s="53"/>
      <c r="S11" s="53"/>
      <c r="T11" s="53"/>
      <c r="U11" s="53"/>
      <c r="V11" s="53"/>
    </row>
    <row r="12" spans="1:38" s="51" customFormat="1" x14ac:dyDescent="0.2">
      <c r="B12" s="51" t="s">
        <v>553</v>
      </c>
      <c r="C12" s="51" t="s">
        <v>554</v>
      </c>
      <c r="D12" s="56">
        <v>0</v>
      </c>
      <c r="E12" s="56">
        <v>0</v>
      </c>
      <c r="F12" s="56">
        <v>0</v>
      </c>
      <c r="G12" s="56">
        <v>70762.150000000023</v>
      </c>
      <c r="H12" s="56">
        <v>0</v>
      </c>
      <c r="I12" s="56">
        <f t="shared" ref="I12" si="15">SUM(G12:H12)</f>
        <v>70762.150000000023</v>
      </c>
      <c r="J12" s="56">
        <f t="shared" ref="J12" si="16">E12-I12</f>
        <v>-70762.150000000023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555</v>
      </c>
      <c r="C13" s="51" t="s">
        <v>556</v>
      </c>
      <c r="D13" s="56">
        <v>0</v>
      </c>
      <c r="E13" s="56">
        <v>0</v>
      </c>
      <c r="F13" s="56">
        <v>0</v>
      </c>
      <c r="G13" s="56">
        <v>13202.949999999999</v>
      </c>
      <c r="H13" s="56">
        <v>0</v>
      </c>
      <c r="I13" s="56">
        <f t="shared" ref="I13:I40" si="20">SUM(G13:H13)</f>
        <v>13202.949999999999</v>
      </c>
      <c r="J13" s="56">
        <f t="shared" ref="J13:J40" si="21">E13-I13</f>
        <v>-13202.949999999999</v>
      </c>
      <c r="K13" s="57" t="str">
        <f t="shared" ref="K13:K40" si="22">IF(E13=0,"NA",J13/E13)</f>
        <v>NA</v>
      </c>
      <c r="L13" s="57" t="str">
        <f t="shared" ref="L13:L40" si="23">IF(E13=0,"NA",(  ( F13 - (E13/$L$6)) / (E13/$L$6)))</f>
        <v>NA</v>
      </c>
      <c r="M13" s="57" t="str">
        <f t="shared" ref="M13:M40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557</v>
      </c>
      <c r="C14" s="51" t="s">
        <v>558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68</v>
      </c>
      <c r="C15" s="51" t="s">
        <v>69</v>
      </c>
      <c r="D15" s="56">
        <v>557046</v>
      </c>
      <c r="E15" s="56">
        <v>557046</v>
      </c>
      <c r="F15" s="56">
        <v>0</v>
      </c>
      <c r="G15" s="56">
        <v>768990.75</v>
      </c>
      <c r="H15" s="56">
        <v>0</v>
      </c>
      <c r="I15" s="56">
        <f t="shared" si="20"/>
        <v>768990.75</v>
      </c>
      <c r="J15" s="56">
        <f t="shared" si="21"/>
        <v>-211944.75</v>
      </c>
      <c r="K15" s="57">
        <f t="shared" si="22"/>
        <v>-0.38047979879579064</v>
      </c>
      <c r="L15" s="57">
        <f t="shared" si="23"/>
        <v>-1</v>
      </c>
      <c r="M15" s="57">
        <f t="shared" si="24"/>
        <v>2.3131515171098975</v>
      </c>
      <c r="R15" s="53"/>
      <c r="S15" s="53"/>
      <c r="T15" s="53"/>
      <c r="U15" s="53"/>
      <c r="V15" s="53"/>
    </row>
    <row r="16" spans="1:38" s="51" customFormat="1" x14ac:dyDescent="0.2">
      <c r="A16" s="63" t="s">
        <v>74</v>
      </c>
      <c r="B16" s="63"/>
      <c r="C16" s="63"/>
      <c r="D16" s="64">
        <v>69574270.079999998</v>
      </c>
      <c r="E16" s="64">
        <v>69574270.079999998</v>
      </c>
      <c r="F16" s="64">
        <v>0</v>
      </c>
      <c r="G16" s="64">
        <v>913686.29</v>
      </c>
      <c r="H16" s="64">
        <v>0</v>
      </c>
      <c r="I16" s="64">
        <f t="shared" si="20"/>
        <v>913686.29</v>
      </c>
      <c r="J16" s="64">
        <f t="shared" si="21"/>
        <v>68660583.789999992</v>
      </c>
      <c r="K16" s="65">
        <f t="shared" si="22"/>
        <v>0.98686746854908569</v>
      </c>
      <c r="L16" s="65">
        <f t="shared" si="23"/>
        <v>-1</v>
      </c>
      <c r="M16" s="65">
        <f t="shared" si="24"/>
        <v>-0.9684819245178059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75</v>
      </c>
      <c r="B19" s="51" t="s">
        <v>76</v>
      </c>
      <c r="C19" s="51" t="s">
        <v>77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559</v>
      </c>
      <c r="C20" s="51" t="s">
        <v>560</v>
      </c>
      <c r="D20" s="56">
        <v>0</v>
      </c>
      <c r="E20" s="56">
        <v>0</v>
      </c>
      <c r="F20" s="56">
        <v>135316.99999999994</v>
      </c>
      <c r="G20" s="56">
        <v>645726.99999999988</v>
      </c>
      <c r="H20" s="56">
        <v>0</v>
      </c>
      <c r="I20" s="56">
        <f t="shared" si="20"/>
        <v>645726.99999999988</v>
      </c>
      <c r="J20" s="56">
        <f t="shared" si="21"/>
        <v>-645726.99999999988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94</v>
      </c>
      <c r="B21" s="63"/>
      <c r="C21" s="63"/>
      <c r="D21" s="64">
        <v>0</v>
      </c>
      <c r="E21" s="64">
        <v>0</v>
      </c>
      <c r="F21" s="64">
        <v>135316.99999999994</v>
      </c>
      <c r="G21" s="64">
        <v>645726.99999999988</v>
      </c>
      <c r="H21" s="64">
        <v>0</v>
      </c>
      <c r="I21" s="64">
        <f t="shared" si="20"/>
        <v>645726.99999999988</v>
      </c>
      <c r="J21" s="64">
        <f t="shared" si="21"/>
        <v>-645726.99999999988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95</v>
      </c>
      <c r="B22" s="51" t="s">
        <v>561</v>
      </c>
      <c r="C22" s="51" t="s">
        <v>562</v>
      </c>
      <c r="D22" s="56">
        <v>2230800</v>
      </c>
      <c r="E22" s="56">
        <v>2230800</v>
      </c>
      <c r="F22" s="56">
        <v>0</v>
      </c>
      <c r="G22" s="56">
        <v>13434302.549999997</v>
      </c>
      <c r="H22" s="56">
        <v>0</v>
      </c>
      <c r="I22" s="56">
        <f t="shared" ref="I22:I38" si="25">SUM(G22:H22)</f>
        <v>13434302.549999997</v>
      </c>
      <c r="J22" s="56">
        <f t="shared" ref="J22:J38" si="26">E22-I22</f>
        <v>-11203502.549999997</v>
      </c>
      <c r="K22" s="57">
        <f t="shared" ref="K22:K38" si="27">IF(E22=0,"NA",J22/E22)</f>
        <v>-5.0221904922001066</v>
      </c>
      <c r="L22" s="57">
        <f t="shared" ref="L22:L38" si="28">IF(E22=0,"NA",(  ( F22 - (E22/$L$6)) / (E22/$L$6)))</f>
        <v>-1</v>
      </c>
      <c r="M22" s="57">
        <f t="shared" ref="M22:M38" si="29">IF(E22=0,"NA",(  ( G22 - ($M$6*(E22/12))) / ($M$6*(E22/12))))</f>
        <v>13.453257181280255</v>
      </c>
      <c r="R22" s="53"/>
      <c r="S22" s="53"/>
      <c r="T22" s="53"/>
      <c r="U22" s="53"/>
      <c r="V22" s="53"/>
    </row>
    <row r="23" spans="1:22" s="51" customFormat="1" x14ac:dyDescent="0.2">
      <c r="B23" s="51" t="s">
        <v>563</v>
      </c>
      <c r="C23" s="51" t="s">
        <v>564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5"/>
        <v>0</v>
      </c>
      <c r="J23" s="56">
        <f t="shared" si="26"/>
        <v>0</v>
      </c>
      <c r="K23" s="57" t="str">
        <f t="shared" si="27"/>
        <v>NA</v>
      </c>
      <c r="L23" s="57" t="str">
        <f t="shared" si="28"/>
        <v>NA</v>
      </c>
      <c r="M23" s="57" t="str">
        <f t="shared" si="2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565</v>
      </c>
      <c r="C24" s="51" t="s">
        <v>566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5"/>
        <v>0</v>
      </c>
      <c r="J24" s="56">
        <f t="shared" si="26"/>
        <v>0</v>
      </c>
      <c r="K24" s="57" t="str">
        <f t="shared" si="27"/>
        <v>NA</v>
      </c>
      <c r="L24" s="57" t="str">
        <f t="shared" si="28"/>
        <v>NA</v>
      </c>
      <c r="M24" s="57" t="str">
        <f t="shared" si="2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567</v>
      </c>
      <c r="C25" s="51" t="s">
        <v>568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5"/>
        <v>0</v>
      </c>
      <c r="J25" s="56">
        <f t="shared" si="26"/>
        <v>0</v>
      </c>
      <c r="K25" s="57" t="str">
        <f t="shared" si="27"/>
        <v>NA</v>
      </c>
      <c r="L25" s="57" t="str">
        <f t="shared" si="28"/>
        <v>NA</v>
      </c>
      <c r="M25" s="57" t="str">
        <f t="shared" si="2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569</v>
      </c>
      <c r="C26" s="51" t="s">
        <v>570</v>
      </c>
      <c r="D26" s="56">
        <v>4332340</v>
      </c>
      <c r="E26" s="56">
        <v>4332340</v>
      </c>
      <c r="F26" s="56">
        <v>0</v>
      </c>
      <c r="G26" s="56">
        <v>4746508.8699999992</v>
      </c>
      <c r="H26" s="56">
        <v>0</v>
      </c>
      <c r="I26" s="56">
        <f t="shared" si="25"/>
        <v>4746508.8699999992</v>
      </c>
      <c r="J26" s="56">
        <f t="shared" si="26"/>
        <v>-414168.86999999918</v>
      </c>
      <c r="K26" s="57">
        <f t="shared" si="27"/>
        <v>-9.559934585004852E-2</v>
      </c>
      <c r="L26" s="57">
        <f t="shared" si="28"/>
        <v>-1</v>
      </c>
      <c r="M26" s="57">
        <f t="shared" si="29"/>
        <v>1.6294384300401166</v>
      </c>
      <c r="R26" s="53"/>
      <c r="S26" s="53"/>
      <c r="T26" s="53"/>
      <c r="U26" s="53"/>
      <c r="V26" s="53"/>
    </row>
    <row r="27" spans="1:22" s="51" customFormat="1" x14ac:dyDescent="0.2">
      <c r="B27" s="51" t="s">
        <v>571</v>
      </c>
      <c r="C27" s="51" t="s">
        <v>572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5"/>
        <v>0</v>
      </c>
      <c r="J27" s="56">
        <f t="shared" si="26"/>
        <v>0</v>
      </c>
      <c r="K27" s="57" t="str">
        <f t="shared" si="27"/>
        <v>NA</v>
      </c>
      <c r="L27" s="57" t="str">
        <f t="shared" si="28"/>
        <v>NA</v>
      </c>
      <c r="M27" s="57" t="str">
        <f t="shared" si="2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573</v>
      </c>
      <c r="C28" s="51" t="s">
        <v>574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5"/>
        <v>0</v>
      </c>
      <c r="J28" s="56">
        <f t="shared" si="26"/>
        <v>0</v>
      </c>
      <c r="K28" s="57" t="str">
        <f t="shared" si="27"/>
        <v>NA</v>
      </c>
      <c r="L28" s="57" t="str">
        <f t="shared" si="28"/>
        <v>NA</v>
      </c>
      <c r="M28" s="57" t="str">
        <f t="shared" si="2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575</v>
      </c>
      <c r="C29" s="51" t="s">
        <v>576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5"/>
        <v>0</v>
      </c>
      <c r="J29" s="56">
        <f t="shared" si="26"/>
        <v>0</v>
      </c>
      <c r="K29" s="57" t="str">
        <f t="shared" si="27"/>
        <v>NA</v>
      </c>
      <c r="L29" s="57" t="str">
        <f t="shared" si="28"/>
        <v>NA</v>
      </c>
      <c r="M29" s="57" t="str">
        <f t="shared" si="2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577</v>
      </c>
      <c r="C30" s="51" t="s">
        <v>578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5"/>
        <v>0</v>
      </c>
      <c r="J30" s="56">
        <f t="shared" si="26"/>
        <v>0</v>
      </c>
      <c r="K30" s="57" t="str">
        <f t="shared" si="27"/>
        <v>NA</v>
      </c>
      <c r="L30" s="57" t="str">
        <f t="shared" si="28"/>
        <v>NA</v>
      </c>
      <c r="M30" s="57" t="str">
        <f t="shared" si="2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579</v>
      </c>
      <c r="C31" s="51" t="s">
        <v>580</v>
      </c>
      <c r="D31" s="56">
        <v>510000</v>
      </c>
      <c r="E31" s="56">
        <v>510000</v>
      </c>
      <c r="F31" s="56">
        <v>0</v>
      </c>
      <c r="G31" s="56">
        <v>133952.66</v>
      </c>
      <c r="H31" s="56">
        <v>0</v>
      </c>
      <c r="I31" s="56">
        <f t="shared" si="25"/>
        <v>133952.66</v>
      </c>
      <c r="J31" s="56">
        <f t="shared" si="26"/>
        <v>376047.33999999997</v>
      </c>
      <c r="K31" s="57">
        <f t="shared" si="27"/>
        <v>0.737347725490196</v>
      </c>
      <c r="L31" s="57">
        <f t="shared" si="28"/>
        <v>-1</v>
      </c>
      <c r="M31" s="57">
        <f t="shared" si="29"/>
        <v>-0.3696345411764706</v>
      </c>
      <c r="R31" s="53"/>
      <c r="S31" s="53"/>
      <c r="T31" s="53"/>
      <c r="U31" s="53"/>
      <c r="V31" s="53"/>
    </row>
    <row r="32" spans="1:22" s="51" customFormat="1" x14ac:dyDescent="0.2">
      <c r="B32" s="51" t="s">
        <v>581</v>
      </c>
      <c r="C32" s="51" t="s">
        <v>582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5"/>
        <v>0</v>
      </c>
      <c r="J32" s="56">
        <f t="shared" si="26"/>
        <v>0</v>
      </c>
      <c r="K32" s="57" t="str">
        <f t="shared" si="27"/>
        <v>NA</v>
      </c>
      <c r="L32" s="57" t="str">
        <f t="shared" si="28"/>
        <v>NA</v>
      </c>
      <c r="M32" s="57" t="str">
        <f t="shared" si="29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583</v>
      </c>
      <c r="C33" s="51" t="s">
        <v>584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5"/>
        <v>0</v>
      </c>
      <c r="J33" s="56">
        <f t="shared" si="26"/>
        <v>0</v>
      </c>
      <c r="K33" s="57" t="str">
        <f t="shared" si="27"/>
        <v>NA</v>
      </c>
      <c r="L33" s="57" t="str">
        <f t="shared" si="28"/>
        <v>NA</v>
      </c>
      <c r="M33" s="57" t="str">
        <f t="shared" si="29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585</v>
      </c>
      <c r="C34" s="51" t="s">
        <v>586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ref="I34:I36" si="30">SUM(G34:H34)</f>
        <v>0</v>
      </c>
      <c r="J34" s="56">
        <f t="shared" ref="J34:J36" si="31">E34-I34</f>
        <v>0</v>
      </c>
      <c r="K34" s="57" t="str">
        <f t="shared" ref="K34:K36" si="32">IF(E34=0,"NA",J34/E34)</f>
        <v>NA</v>
      </c>
      <c r="L34" s="57" t="str">
        <f t="shared" ref="L34:L36" si="33">IF(E34=0,"NA",(  ( F34 - (E34/$L$6)) / (E34/$L$6)))</f>
        <v>NA</v>
      </c>
      <c r="M34" s="57" t="str">
        <f t="shared" ref="M34:M36" si="34">IF(E34=0,"NA",(  ( G34 - ($M$6*(E34/12))) / ($M$6*(E34/12))))</f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472</v>
      </c>
      <c r="C35" s="51" t="s">
        <v>473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0"/>
        <v>0</v>
      </c>
      <c r="J35" s="56">
        <f t="shared" si="31"/>
        <v>0</v>
      </c>
      <c r="K35" s="57" t="str">
        <f t="shared" si="32"/>
        <v>NA</v>
      </c>
      <c r="L35" s="57" t="str">
        <f t="shared" si="33"/>
        <v>NA</v>
      </c>
      <c r="M35" s="57" t="str">
        <f t="shared" si="34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474</v>
      </c>
      <c r="C36" s="51" t="s">
        <v>475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30"/>
        <v>0</v>
      </c>
      <c r="J36" s="56">
        <f t="shared" si="31"/>
        <v>0</v>
      </c>
      <c r="K36" s="57" t="str">
        <f t="shared" si="32"/>
        <v>NA</v>
      </c>
      <c r="L36" s="57" t="str">
        <f t="shared" si="33"/>
        <v>NA</v>
      </c>
      <c r="M36" s="57" t="str">
        <f t="shared" si="3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98</v>
      </c>
      <c r="C37" s="51" t="s">
        <v>99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5"/>
        <v>0</v>
      </c>
      <c r="J37" s="56">
        <f t="shared" si="26"/>
        <v>0</v>
      </c>
      <c r="K37" s="57" t="str">
        <f t="shared" si="27"/>
        <v>NA</v>
      </c>
      <c r="L37" s="57" t="str">
        <f t="shared" si="28"/>
        <v>NA</v>
      </c>
      <c r="M37" s="57" t="str">
        <f t="shared" si="29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587</v>
      </c>
      <c r="C38" s="51" t="s">
        <v>588</v>
      </c>
      <c r="D38" s="56">
        <v>4721325</v>
      </c>
      <c r="E38" s="56">
        <v>9732050.2299999967</v>
      </c>
      <c r="F38" s="56">
        <v>0</v>
      </c>
      <c r="G38" s="56">
        <v>1028633.03</v>
      </c>
      <c r="H38" s="56">
        <v>0</v>
      </c>
      <c r="I38" s="56">
        <f t="shared" si="25"/>
        <v>1028633.03</v>
      </c>
      <c r="J38" s="56">
        <f t="shared" si="26"/>
        <v>8703417.1999999974</v>
      </c>
      <c r="K38" s="57">
        <f t="shared" si="27"/>
        <v>0.89430459094537573</v>
      </c>
      <c r="L38" s="57">
        <f t="shared" si="28"/>
        <v>-1</v>
      </c>
      <c r="M38" s="57">
        <f t="shared" si="29"/>
        <v>-0.74633101826890169</v>
      </c>
      <c r="R38" s="53"/>
      <c r="S38" s="53"/>
      <c r="T38" s="53"/>
      <c r="U38" s="53"/>
      <c r="V38" s="53"/>
    </row>
    <row r="39" spans="1:38" s="51" customFormat="1" x14ac:dyDescent="0.2">
      <c r="A39" s="63" t="s">
        <v>100</v>
      </c>
      <c r="B39" s="63"/>
      <c r="C39" s="63"/>
      <c r="D39" s="64">
        <v>11794465</v>
      </c>
      <c r="E39" s="64">
        <v>16805190.229999997</v>
      </c>
      <c r="F39" s="64">
        <v>0</v>
      </c>
      <c r="G39" s="64">
        <v>19343397.109999996</v>
      </c>
      <c r="H39" s="64">
        <v>0</v>
      </c>
      <c r="I39" s="64">
        <f t="shared" si="20"/>
        <v>19343397.109999996</v>
      </c>
      <c r="J39" s="64">
        <f t="shared" si="21"/>
        <v>-2538206.879999999</v>
      </c>
      <c r="K39" s="65">
        <f t="shared" si="22"/>
        <v>-0.15103708111967021</v>
      </c>
      <c r="L39" s="65">
        <f t="shared" si="23"/>
        <v>-1</v>
      </c>
      <c r="M39" s="65">
        <f t="shared" si="24"/>
        <v>1.7624889946872089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589</v>
      </c>
      <c r="C40" s="51" t="s">
        <v>590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25</v>
      </c>
      <c r="C41" s="51" t="s">
        <v>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ref="I41:I42" si="35">SUM(G41:H41)</f>
        <v>0</v>
      </c>
      <c r="J41" s="56">
        <f t="shared" ref="J41:J42" si="36">E41-I41</f>
        <v>0</v>
      </c>
      <c r="K41" s="57" t="str">
        <f t="shared" ref="K41:K42" si="37">IF(E41=0,"NA",J41/E41)</f>
        <v>NA</v>
      </c>
      <c r="L41" s="57" t="str">
        <f t="shared" ref="L41:L42" si="38">IF(E41=0,"NA",(  ( F41 - (E41/$L$6)) / (E41/$L$6)))</f>
        <v>NA</v>
      </c>
      <c r="M41" s="57" t="str">
        <f t="shared" ref="M41:M42" si="39">IF(E41=0,"NA",(  ( G41 - ($M$6*(E41/12))) / ($M$6*(E41/12))))</f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35"/>
        <v>0</v>
      </c>
      <c r="J42" s="64">
        <f t="shared" si="36"/>
        <v>0</v>
      </c>
      <c r="K42" s="65" t="str">
        <f t="shared" si="37"/>
        <v>NA</v>
      </c>
      <c r="L42" s="65" t="str">
        <f t="shared" si="38"/>
        <v>NA</v>
      </c>
      <c r="M42" s="65" t="str">
        <f t="shared" si="39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40">+E16+E18+E21+E39+E42</f>
        <v>86379460.310000002</v>
      </c>
      <c r="F44" s="6">
        <f t="shared" si="40"/>
        <v>135316.99999999994</v>
      </c>
      <c r="G44" s="6">
        <f t="shared" si="40"/>
        <v>20902810.399999995</v>
      </c>
      <c r="H44" s="6">
        <f t="shared" si="40"/>
        <v>0</v>
      </c>
      <c r="I44" s="6">
        <f t="shared" si="40"/>
        <v>20902810.399999995</v>
      </c>
      <c r="J44" s="6">
        <f t="shared" si="40"/>
        <v>65476649.909999996</v>
      </c>
      <c r="K44" s="38">
        <f t="shared" ref="K44:K89" si="41">IF(E44=0,"NA",J44/E44)</f>
        <v>0.75801179672825392</v>
      </c>
      <c r="L44" s="38">
        <f>IF(E44=0,"NA",(  ( F44 - (E44/$L$6)) / (E44/$L$6)))</f>
        <v>-0.99843345860793331</v>
      </c>
      <c r="M44" s="38">
        <f>IF(E44=0,"NA",(  ( G44 - ($M$6*(E44/12))) / ($M$6*(E44/12))))</f>
        <v>-0.41922831214780965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288</v>
      </c>
      <c r="B46" s="51" t="s">
        <v>171</v>
      </c>
      <c r="C46" s="51" t="s">
        <v>172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64" si="42">SUM(G46:H46)</f>
        <v>0</v>
      </c>
      <c r="J46" s="56">
        <f t="shared" ref="J46:J64" si="43">E46-I46</f>
        <v>0</v>
      </c>
      <c r="K46" s="57" t="str">
        <f t="shared" ref="K46:K64" si="44">IF(E46=0,"NA",J46/E46)</f>
        <v>NA</v>
      </c>
      <c r="L46" s="57" t="str">
        <f t="shared" ref="L46:L64" si="45">IF(E46=0,"NA",(  ( F46 - (E46/$L$6)) / (E46/$L$6)))</f>
        <v>NA</v>
      </c>
      <c r="M46" s="57" t="str">
        <f t="shared" ref="M46:M64" si="4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215</v>
      </c>
      <c r="C47" s="51" t="s">
        <v>216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42"/>
        <v>0</v>
      </c>
      <c r="J47" s="56">
        <f t="shared" si="43"/>
        <v>0</v>
      </c>
      <c r="K47" s="57" t="str">
        <f t="shared" si="44"/>
        <v>NA</v>
      </c>
      <c r="L47" s="57" t="str">
        <f t="shared" si="45"/>
        <v>NA</v>
      </c>
      <c r="M47" s="57" t="str">
        <f t="shared" si="4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329</v>
      </c>
      <c r="C48" s="51" t="s">
        <v>330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42"/>
        <v>0</v>
      </c>
      <c r="J48" s="56">
        <f t="shared" si="43"/>
        <v>0</v>
      </c>
      <c r="K48" s="57" t="str">
        <f t="shared" si="44"/>
        <v>NA</v>
      </c>
      <c r="L48" s="57" t="str">
        <f t="shared" si="45"/>
        <v>NA</v>
      </c>
      <c r="M48" s="57" t="str">
        <f t="shared" si="4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331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si="42"/>
        <v>0</v>
      </c>
      <c r="J49" s="64">
        <f t="shared" si="43"/>
        <v>0</v>
      </c>
      <c r="K49" s="65" t="str">
        <f t="shared" si="44"/>
        <v>NA</v>
      </c>
      <c r="L49" s="65" t="str">
        <f t="shared" si="45"/>
        <v>NA</v>
      </c>
      <c r="M49" s="65" t="str">
        <f t="shared" si="46"/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340</v>
      </c>
      <c r="B50" s="51" t="s">
        <v>335</v>
      </c>
      <c r="C50" s="51" t="s">
        <v>336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2"/>
        <v>0</v>
      </c>
      <c r="J50" s="56">
        <f t="shared" si="43"/>
        <v>0</v>
      </c>
      <c r="K50" s="57" t="str">
        <f t="shared" si="44"/>
        <v>NA</v>
      </c>
      <c r="L50" s="57" t="str">
        <f t="shared" si="45"/>
        <v>NA</v>
      </c>
      <c r="M50" s="57" t="str">
        <f t="shared" si="4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143</v>
      </c>
      <c r="C51" s="51" t="s">
        <v>144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42"/>
        <v>0</v>
      </c>
      <c r="J51" s="56">
        <f t="shared" si="43"/>
        <v>0</v>
      </c>
      <c r="K51" s="57" t="str">
        <f t="shared" si="44"/>
        <v>NA</v>
      </c>
      <c r="L51" s="57" t="str">
        <f t="shared" si="45"/>
        <v>NA</v>
      </c>
      <c r="M51" s="57" t="str">
        <f t="shared" si="4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153</v>
      </c>
      <c r="C52" s="51" t="s">
        <v>154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42"/>
        <v>0</v>
      </c>
      <c r="J52" s="56">
        <f t="shared" si="43"/>
        <v>0</v>
      </c>
      <c r="K52" s="57" t="str">
        <f t="shared" si="44"/>
        <v>NA</v>
      </c>
      <c r="L52" s="57" t="str">
        <f t="shared" si="45"/>
        <v>NA</v>
      </c>
      <c r="M52" s="57" t="str">
        <f t="shared" si="46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169</v>
      </c>
      <c r="C53" s="51" t="s">
        <v>170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2"/>
        <v>0</v>
      </c>
      <c r="J53" s="56">
        <f t="shared" si="43"/>
        <v>0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361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438</v>
      </c>
      <c r="B55" s="51" t="s">
        <v>125</v>
      </c>
      <c r="C55" s="51" t="s">
        <v>126</v>
      </c>
      <c r="D55" s="56">
        <v>98010</v>
      </c>
      <c r="E55" s="56">
        <v>98010</v>
      </c>
      <c r="F55" s="56">
        <v>4696.26</v>
      </c>
      <c r="G55" s="56">
        <v>33738.18</v>
      </c>
      <c r="H55" s="56">
        <v>0</v>
      </c>
      <c r="I55" s="56">
        <f t="shared" si="42"/>
        <v>33738.18</v>
      </c>
      <c r="J55" s="56">
        <f t="shared" si="43"/>
        <v>64271.82</v>
      </c>
      <c r="K55" s="57">
        <f t="shared" si="44"/>
        <v>0.65576798285889193</v>
      </c>
      <c r="L55" s="57">
        <f t="shared" si="45"/>
        <v>-0.95208386899295994</v>
      </c>
      <c r="M55" s="57">
        <f t="shared" si="46"/>
        <v>-0.17384315886134066</v>
      </c>
      <c r="R55" s="53"/>
      <c r="S55" s="53"/>
      <c r="T55" s="53"/>
      <c r="U55" s="53"/>
      <c r="V55" s="53"/>
    </row>
    <row r="56" spans="1:22" s="51" customFormat="1" x14ac:dyDescent="0.2">
      <c r="B56" s="51" t="s">
        <v>341</v>
      </c>
      <c r="C56" s="51" t="s">
        <v>342</v>
      </c>
      <c r="D56" s="56">
        <v>77368</v>
      </c>
      <c r="E56" s="56">
        <v>77368</v>
      </c>
      <c r="F56" s="56">
        <v>0</v>
      </c>
      <c r="G56" s="56">
        <v>0</v>
      </c>
      <c r="H56" s="56">
        <v>0</v>
      </c>
      <c r="I56" s="56">
        <f t="shared" si="42"/>
        <v>0</v>
      </c>
      <c r="J56" s="56">
        <f t="shared" si="43"/>
        <v>77368</v>
      </c>
      <c r="K56" s="57">
        <f t="shared" si="44"/>
        <v>1</v>
      </c>
      <c r="L56" s="57">
        <f t="shared" si="45"/>
        <v>-1</v>
      </c>
      <c r="M56" s="57">
        <f t="shared" si="46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502</v>
      </c>
      <c r="C57" s="51" t="s">
        <v>503</v>
      </c>
      <c r="D57" s="56">
        <v>26771284.800000004</v>
      </c>
      <c r="E57" s="56">
        <v>26739284.800000004</v>
      </c>
      <c r="F57" s="56">
        <v>1554160.2800000003</v>
      </c>
      <c r="G57" s="56">
        <v>6566082.6200000001</v>
      </c>
      <c r="H57" s="56">
        <v>0</v>
      </c>
      <c r="I57" s="56">
        <f t="shared" si="42"/>
        <v>6566082.6200000001</v>
      </c>
      <c r="J57" s="56">
        <f t="shared" si="43"/>
        <v>20173202.180000003</v>
      </c>
      <c r="K57" s="57">
        <f t="shared" si="44"/>
        <v>0.75444060418549419</v>
      </c>
      <c r="L57" s="57">
        <f t="shared" si="45"/>
        <v>-0.94187726816088957</v>
      </c>
      <c r="M57" s="57">
        <f t="shared" si="46"/>
        <v>-0.41065745004518611</v>
      </c>
      <c r="R57" s="53"/>
      <c r="S57" s="53"/>
      <c r="T57" s="53"/>
      <c r="U57" s="53"/>
      <c r="V57" s="53"/>
    </row>
    <row r="58" spans="1:22" s="51" customFormat="1" x14ac:dyDescent="0.2">
      <c r="B58" s="51" t="s">
        <v>139</v>
      </c>
      <c r="C58" s="51" t="s">
        <v>140</v>
      </c>
      <c r="D58" s="56">
        <v>1187519.8600000001</v>
      </c>
      <c r="E58" s="56">
        <v>1187519.8600000001</v>
      </c>
      <c r="F58" s="56">
        <v>162682.79</v>
      </c>
      <c r="G58" s="56">
        <v>840655.01</v>
      </c>
      <c r="H58" s="56">
        <v>0</v>
      </c>
      <c r="I58" s="56">
        <f t="shared" si="42"/>
        <v>840655.01</v>
      </c>
      <c r="J58" s="56">
        <f t="shared" si="43"/>
        <v>346864.85000000009</v>
      </c>
      <c r="K58" s="57">
        <f t="shared" si="44"/>
        <v>0.2920918307842027</v>
      </c>
      <c r="L58" s="57">
        <f t="shared" si="45"/>
        <v>-0.86300625742798098</v>
      </c>
      <c r="M58" s="57">
        <f t="shared" si="46"/>
        <v>0.69897960611791354</v>
      </c>
      <c r="R58" s="53"/>
      <c r="S58" s="53"/>
      <c r="T58" s="53"/>
      <c r="U58" s="53"/>
      <c r="V58" s="53"/>
    </row>
    <row r="59" spans="1:22" s="51" customFormat="1" x14ac:dyDescent="0.2">
      <c r="B59" s="51" t="s">
        <v>141</v>
      </c>
      <c r="C59" s="51" t="s">
        <v>142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42"/>
        <v>0</v>
      </c>
      <c r="J59" s="56">
        <f t="shared" si="43"/>
        <v>0</v>
      </c>
      <c r="K59" s="57" t="str">
        <f t="shared" si="44"/>
        <v>NA</v>
      </c>
      <c r="L59" s="57" t="str">
        <f t="shared" si="45"/>
        <v>NA</v>
      </c>
      <c r="M59" s="57" t="str">
        <f t="shared" si="46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143</v>
      </c>
      <c r="C60" s="51" t="s">
        <v>144</v>
      </c>
      <c r="D60" s="56">
        <v>0</v>
      </c>
      <c r="E60" s="56">
        <v>32000</v>
      </c>
      <c r="F60" s="56">
        <v>0</v>
      </c>
      <c r="G60" s="56">
        <v>31800</v>
      </c>
      <c r="H60" s="56">
        <v>0</v>
      </c>
      <c r="I60" s="56">
        <f t="shared" si="42"/>
        <v>31800</v>
      </c>
      <c r="J60" s="56">
        <f t="shared" si="43"/>
        <v>200</v>
      </c>
      <c r="K60" s="57">
        <f t="shared" si="44"/>
        <v>6.2500000000000003E-3</v>
      </c>
      <c r="L60" s="57">
        <f t="shared" si="45"/>
        <v>-1</v>
      </c>
      <c r="M60" s="57">
        <f t="shared" si="46"/>
        <v>1.3850000000000002</v>
      </c>
      <c r="R60" s="53"/>
      <c r="S60" s="53"/>
      <c r="T60" s="53"/>
      <c r="U60" s="53"/>
      <c r="V60" s="53"/>
    </row>
    <row r="61" spans="1:22" s="51" customFormat="1" x14ac:dyDescent="0.2">
      <c r="B61" s="51" t="s">
        <v>149</v>
      </c>
      <c r="C61" s="51" t="s">
        <v>150</v>
      </c>
      <c r="D61" s="56">
        <v>9845500</v>
      </c>
      <c r="E61" s="56">
        <v>9845500</v>
      </c>
      <c r="F61" s="56">
        <v>418972.20999999996</v>
      </c>
      <c r="G61" s="56">
        <v>1326095.9699999993</v>
      </c>
      <c r="H61" s="56">
        <v>0</v>
      </c>
      <c r="I61" s="56">
        <f t="shared" si="42"/>
        <v>1326095.9699999993</v>
      </c>
      <c r="J61" s="56">
        <f t="shared" si="43"/>
        <v>8519404.0300000012</v>
      </c>
      <c r="K61" s="57">
        <f t="shared" si="44"/>
        <v>0.86530943375146019</v>
      </c>
      <c r="L61" s="57">
        <f t="shared" si="45"/>
        <v>-0.95744530902442726</v>
      </c>
      <c r="M61" s="57">
        <f t="shared" si="46"/>
        <v>-0.67674264100350434</v>
      </c>
      <c r="R61" s="53"/>
      <c r="S61" s="53"/>
      <c r="T61" s="53"/>
      <c r="U61" s="53"/>
      <c r="V61" s="53"/>
    </row>
    <row r="62" spans="1:22" s="51" customFormat="1" x14ac:dyDescent="0.2">
      <c r="B62" s="51" t="s">
        <v>151</v>
      </c>
      <c r="C62" s="51" t="s">
        <v>152</v>
      </c>
      <c r="D62" s="56">
        <v>0</v>
      </c>
      <c r="E62" s="56">
        <v>0</v>
      </c>
      <c r="F62" s="56">
        <v>25265.700000000008</v>
      </c>
      <c r="G62" s="56">
        <v>110142.00999999997</v>
      </c>
      <c r="H62" s="56">
        <v>0</v>
      </c>
      <c r="I62" s="56">
        <f t="shared" si="42"/>
        <v>110142.00999999997</v>
      </c>
      <c r="J62" s="56">
        <f t="shared" si="43"/>
        <v>-110142.00999999997</v>
      </c>
      <c r="K62" s="57" t="str">
        <f t="shared" si="44"/>
        <v>NA</v>
      </c>
      <c r="L62" s="57" t="str">
        <f t="shared" si="45"/>
        <v>NA</v>
      </c>
      <c r="M62" s="57" t="str">
        <f t="shared" si="46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153</v>
      </c>
      <c r="C63" s="51" t="s">
        <v>154</v>
      </c>
      <c r="D63" s="56">
        <v>3726035.32</v>
      </c>
      <c r="E63" s="56">
        <v>3726035.32</v>
      </c>
      <c r="F63" s="56">
        <v>140631.57000000004</v>
      </c>
      <c r="G63" s="56">
        <v>510749.17000000004</v>
      </c>
      <c r="H63" s="56">
        <v>0</v>
      </c>
      <c r="I63" s="56">
        <f t="shared" si="42"/>
        <v>510749.17000000004</v>
      </c>
      <c r="J63" s="56">
        <f t="shared" si="43"/>
        <v>3215286.15</v>
      </c>
      <c r="K63" s="57">
        <f t="shared" si="44"/>
        <v>0.86292422746008757</v>
      </c>
      <c r="L63" s="57">
        <f t="shared" si="45"/>
        <v>-0.96225704859931394</v>
      </c>
      <c r="M63" s="57">
        <f t="shared" si="46"/>
        <v>-0.67101814590421005</v>
      </c>
      <c r="R63" s="53"/>
      <c r="S63" s="53"/>
      <c r="T63" s="53"/>
      <c r="U63" s="53"/>
      <c r="V63" s="53"/>
    </row>
    <row r="64" spans="1:22" s="51" customFormat="1" x14ac:dyDescent="0.2">
      <c r="B64" s="51" t="s">
        <v>157</v>
      </c>
      <c r="C64" s="51" t="s">
        <v>158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2"/>
        <v>0</v>
      </c>
      <c r="J64" s="56">
        <f t="shared" si="43"/>
        <v>0</v>
      </c>
      <c r="K64" s="57" t="str">
        <f t="shared" si="44"/>
        <v>NA</v>
      </c>
      <c r="L64" s="57" t="str">
        <f t="shared" si="45"/>
        <v>NA</v>
      </c>
      <c r="M64" s="57" t="str">
        <f t="shared" si="4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159</v>
      </c>
      <c r="C65" s="51" t="s">
        <v>160</v>
      </c>
      <c r="D65" s="56">
        <v>0</v>
      </c>
      <c r="E65" s="56">
        <v>0</v>
      </c>
      <c r="F65" s="56">
        <v>0</v>
      </c>
      <c r="G65" s="56">
        <v>106252.76</v>
      </c>
      <c r="H65" s="56">
        <v>0</v>
      </c>
      <c r="I65" s="56">
        <f t="shared" ref="I65:I66" si="47">SUM(G65:H65)</f>
        <v>106252.76</v>
      </c>
      <c r="J65" s="56">
        <f t="shared" ref="J65:J66" si="48">E65-I65</f>
        <v>-106252.76</v>
      </c>
      <c r="K65" s="57" t="str">
        <f t="shared" ref="K65:K66" si="49">IF(E65=0,"NA",J65/E65)</f>
        <v>NA</v>
      </c>
      <c r="L65" s="57" t="str">
        <f t="shared" ref="L65:L66" si="50">IF(E65=0,"NA",(  ( F65 - (E65/$L$6)) / (E65/$L$6)))</f>
        <v>NA</v>
      </c>
      <c r="M65" s="57" t="str">
        <f t="shared" ref="M65:M66" si="51">IF(E65=0,"NA",(  ( G65 - ($M$6*(E65/12))) / ($M$6*(E65/12))))</f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167</v>
      </c>
      <c r="C66" s="51" t="s">
        <v>168</v>
      </c>
      <c r="D66" s="56">
        <v>0</v>
      </c>
      <c r="E66" s="56">
        <v>0</v>
      </c>
      <c r="F66" s="56">
        <v>83108.240000000034</v>
      </c>
      <c r="G66" s="56">
        <v>294647.85999999987</v>
      </c>
      <c r="H66" s="56">
        <v>0</v>
      </c>
      <c r="I66" s="56">
        <f t="shared" si="47"/>
        <v>294647.85999999987</v>
      </c>
      <c r="J66" s="56">
        <f t="shared" si="48"/>
        <v>-294647.85999999987</v>
      </c>
      <c r="K66" s="57" t="str">
        <f t="shared" si="49"/>
        <v>NA</v>
      </c>
      <c r="L66" s="57" t="str">
        <f t="shared" si="50"/>
        <v>NA</v>
      </c>
      <c r="M66" s="57" t="str">
        <f t="shared" si="5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169</v>
      </c>
      <c r="C67" s="51" t="s">
        <v>170</v>
      </c>
      <c r="D67" s="56">
        <v>475168.09999999986</v>
      </c>
      <c r="E67" s="56">
        <v>475168.09999999986</v>
      </c>
      <c r="F67" s="56">
        <v>24487.039999999997</v>
      </c>
      <c r="G67" s="56">
        <v>93488.960000000036</v>
      </c>
      <c r="H67" s="56">
        <v>0</v>
      </c>
      <c r="I67" s="56">
        <f t="shared" ref="I67:I85" si="52">SUM(G67:H67)</f>
        <v>93488.960000000036</v>
      </c>
      <c r="J67" s="56">
        <f t="shared" ref="J67:J85" si="53">E67-I67</f>
        <v>381679.13999999984</v>
      </c>
      <c r="K67" s="57">
        <f t="shared" ref="K67:K85" si="54">IF(E67=0,"NA",J67/E67)</f>
        <v>0.80325076536072171</v>
      </c>
      <c r="L67" s="57">
        <f t="shared" ref="L67:L85" si="55">IF(E67=0,"NA",(  ( F67 - (E67/$L$6)) / (E67/$L$6)))</f>
        <v>-0.94846657425024961</v>
      </c>
      <c r="M67" s="57">
        <f t="shared" ref="M67:M85" si="56">IF(E67=0,"NA",(  ( G67 - ($M$6*(E67/12))) / ($M$6*(E67/12))))</f>
        <v>-0.52780183686573201</v>
      </c>
      <c r="R67" s="53"/>
      <c r="S67" s="53"/>
      <c r="T67" s="53"/>
      <c r="U67" s="53"/>
      <c r="V67" s="53"/>
    </row>
    <row r="68" spans="2:22" s="51" customFormat="1" x14ac:dyDescent="0.2">
      <c r="B68" s="51" t="s">
        <v>171</v>
      </c>
      <c r="C68" s="51" t="s">
        <v>172</v>
      </c>
      <c r="D68" s="56">
        <v>412126</v>
      </c>
      <c r="E68" s="56">
        <v>412126</v>
      </c>
      <c r="F68" s="56">
        <v>0</v>
      </c>
      <c r="G68" s="56">
        <v>0</v>
      </c>
      <c r="H68" s="56">
        <v>0</v>
      </c>
      <c r="I68" s="56">
        <f t="shared" si="52"/>
        <v>0</v>
      </c>
      <c r="J68" s="56">
        <f t="shared" si="53"/>
        <v>412126</v>
      </c>
      <c r="K68" s="57">
        <f t="shared" si="54"/>
        <v>1</v>
      </c>
      <c r="L68" s="57">
        <f t="shared" si="55"/>
        <v>-1</v>
      </c>
      <c r="M68" s="57">
        <f t="shared" si="56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181</v>
      </c>
      <c r="C69" s="51" t="s">
        <v>182</v>
      </c>
      <c r="D69" s="56">
        <v>330000</v>
      </c>
      <c r="E69" s="56">
        <v>330000</v>
      </c>
      <c r="F69" s="56">
        <v>0</v>
      </c>
      <c r="G69" s="56">
        <v>0</v>
      </c>
      <c r="H69" s="56">
        <v>0</v>
      </c>
      <c r="I69" s="56">
        <f t="shared" si="52"/>
        <v>0</v>
      </c>
      <c r="J69" s="56">
        <f t="shared" si="53"/>
        <v>330000</v>
      </c>
      <c r="K69" s="57">
        <f t="shared" si="54"/>
        <v>1</v>
      </c>
      <c r="L69" s="57">
        <f t="shared" si="55"/>
        <v>-1</v>
      </c>
      <c r="M69" s="57">
        <f t="shared" si="56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259</v>
      </c>
      <c r="C70" s="51" t="s">
        <v>260</v>
      </c>
      <c r="D70" s="56">
        <v>118977</v>
      </c>
      <c r="E70" s="56">
        <v>118977</v>
      </c>
      <c r="F70" s="56">
        <v>0</v>
      </c>
      <c r="G70" s="56">
        <v>119480.42</v>
      </c>
      <c r="H70" s="56">
        <v>0</v>
      </c>
      <c r="I70" s="56">
        <f t="shared" ref="I70:I84" si="57">SUM(G70:H70)</f>
        <v>119480.42</v>
      </c>
      <c r="J70" s="56">
        <f t="shared" ref="J70:J84" si="58">E70-I70</f>
        <v>-503.41999999999825</v>
      </c>
      <c r="K70" s="57">
        <f t="shared" ref="K70:K84" si="59">IF(E70=0,"NA",J70/E70)</f>
        <v>-4.231237970364005E-3</v>
      </c>
      <c r="L70" s="57">
        <f t="shared" ref="L70:L84" si="60">IF(E70=0,"NA",(  ( F70 - (E70/$L$6)) / (E70/$L$6)))</f>
        <v>-1</v>
      </c>
      <c r="M70" s="57">
        <f t="shared" ref="M70:M84" si="61">IF(E70=0,"NA",(  ( G70 - ($M$6*(E70/12))) / ($M$6*(E70/12))))</f>
        <v>1.4101549711288737</v>
      </c>
      <c r="R70" s="53"/>
      <c r="S70" s="53"/>
      <c r="T70" s="53"/>
      <c r="U70" s="53"/>
      <c r="V70" s="53"/>
    </row>
    <row r="71" spans="2:22" s="51" customFormat="1" x14ac:dyDescent="0.2">
      <c r="B71" s="51" t="s">
        <v>183</v>
      </c>
      <c r="C71" s="51" t="s">
        <v>184</v>
      </c>
      <c r="D71" s="56">
        <v>330000</v>
      </c>
      <c r="E71" s="56">
        <v>330000</v>
      </c>
      <c r="F71" s="56">
        <v>66809.58</v>
      </c>
      <c r="G71" s="56">
        <v>118949.47</v>
      </c>
      <c r="H71" s="56">
        <v>134550.34</v>
      </c>
      <c r="I71" s="56">
        <f t="shared" si="57"/>
        <v>253499.81</v>
      </c>
      <c r="J71" s="56">
        <f t="shared" si="58"/>
        <v>76500.19</v>
      </c>
      <c r="K71" s="57">
        <f t="shared" si="59"/>
        <v>0.23181875757575759</v>
      </c>
      <c r="L71" s="57">
        <f t="shared" si="60"/>
        <v>-0.79754672727272724</v>
      </c>
      <c r="M71" s="57">
        <f t="shared" si="61"/>
        <v>-0.13491294545454544</v>
      </c>
      <c r="R71" s="53"/>
      <c r="S71" s="53"/>
      <c r="T71" s="53"/>
      <c r="U71" s="53"/>
      <c r="V71" s="53"/>
    </row>
    <row r="72" spans="2:22" s="51" customFormat="1" x14ac:dyDescent="0.2">
      <c r="B72" s="51" t="s">
        <v>185</v>
      </c>
      <c r="C72" s="51" t="s">
        <v>186</v>
      </c>
      <c r="D72" s="56">
        <v>60500</v>
      </c>
      <c r="E72" s="56">
        <v>60500</v>
      </c>
      <c r="F72" s="56">
        <v>0</v>
      </c>
      <c r="G72" s="56">
        <v>11967.01</v>
      </c>
      <c r="H72" s="56">
        <v>25000</v>
      </c>
      <c r="I72" s="56">
        <f t="shared" si="57"/>
        <v>36967.01</v>
      </c>
      <c r="J72" s="56">
        <f t="shared" si="58"/>
        <v>23532.989999999998</v>
      </c>
      <c r="K72" s="57">
        <f t="shared" si="59"/>
        <v>0.38897504132231403</v>
      </c>
      <c r="L72" s="57">
        <f t="shared" si="60"/>
        <v>-1</v>
      </c>
      <c r="M72" s="57">
        <f t="shared" si="61"/>
        <v>-0.52527563636363639</v>
      </c>
      <c r="R72" s="53"/>
      <c r="S72" s="53"/>
      <c r="T72" s="53"/>
      <c r="U72" s="53"/>
      <c r="V72" s="53"/>
    </row>
    <row r="73" spans="2:22" s="51" customFormat="1" x14ac:dyDescent="0.2">
      <c r="B73" s="51" t="s">
        <v>199</v>
      </c>
      <c r="C73" s="51" t="s">
        <v>200</v>
      </c>
      <c r="D73" s="56">
        <v>165000</v>
      </c>
      <c r="E73" s="56">
        <v>165000</v>
      </c>
      <c r="F73" s="56">
        <v>1171.52</v>
      </c>
      <c r="G73" s="56">
        <v>7318.97</v>
      </c>
      <c r="H73" s="56">
        <v>0</v>
      </c>
      <c r="I73" s="56">
        <f t="shared" si="57"/>
        <v>7318.97</v>
      </c>
      <c r="J73" s="56">
        <f t="shared" si="58"/>
        <v>157681.03</v>
      </c>
      <c r="K73" s="57">
        <f t="shared" si="59"/>
        <v>0.95564260606060603</v>
      </c>
      <c r="L73" s="57">
        <f t="shared" si="60"/>
        <v>-0.99289987878787889</v>
      </c>
      <c r="M73" s="57">
        <f t="shared" si="61"/>
        <v>-0.89354225454545455</v>
      </c>
      <c r="R73" s="53"/>
      <c r="S73" s="53"/>
      <c r="T73" s="53"/>
      <c r="U73" s="53"/>
      <c r="V73" s="53"/>
    </row>
    <row r="74" spans="2:22" s="51" customFormat="1" x14ac:dyDescent="0.2">
      <c r="B74" s="51" t="s">
        <v>205</v>
      </c>
      <c r="C74" s="51" t="s">
        <v>206</v>
      </c>
      <c r="D74" s="56">
        <v>330440</v>
      </c>
      <c r="E74" s="56">
        <v>330440</v>
      </c>
      <c r="F74" s="56">
        <v>0</v>
      </c>
      <c r="G74" s="56">
        <v>0</v>
      </c>
      <c r="H74" s="56">
        <v>258940</v>
      </c>
      <c r="I74" s="56">
        <f t="shared" si="57"/>
        <v>258940</v>
      </c>
      <c r="J74" s="56">
        <f t="shared" si="58"/>
        <v>71500</v>
      </c>
      <c r="K74" s="57">
        <f t="shared" si="59"/>
        <v>0.21637816245006658</v>
      </c>
      <c r="L74" s="57">
        <f t="shared" si="60"/>
        <v>-1</v>
      </c>
      <c r="M74" s="57">
        <f t="shared" si="61"/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207</v>
      </c>
      <c r="C75" s="51" t="s">
        <v>208</v>
      </c>
      <c r="D75" s="56">
        <v>3865716.65</v>
      </c>
      <c r="E75" s="56">
        <v>3855716.65</v>
      </c>
      <c r="F75" s="56">
        <v>33210.46</v>
      </c>
      <c r="G75" s="56">
        <v>411789.50999999989</v>
      </c>
      <c r="H75" s="56">
        <v>135480.10999999999</v>
      </c>
      <c r="I75" s="56">
        <f t="shared" si="57"/>
        <v>547269.61999999988</v>
      </c>
      <c r="J75" s="56">
        <f t="shared" si="58"/>
        <v>3308447.0300000003</v>
      </c>
      <c r="K75" s="57">
        <f t="shared" si="59"/>
        <v>0.85806280137312485</v>
      </c>
      <c r="L75" s="57">
        <f t="shared" si="60"/>
        <v>-0.99138669590775041</v>
      </c>
      <c r="M75" s="57">
        <f t="shared" si="61"/>
        <v>-0.74368064001798484</v>
      </c>
      <c r="R75" s="53"/>
      <c r="S75" s="53"/>
      <c r="T75" s="53"/>
      <c r="U75" s="53"/>
      <c r="V75" s="53"/>
    </row>
    <row r="76" spans="2:22" s="51" customFormat="1" x14ac:dyDescent="0.2">
      <c r="B76" s="51" t="s">
        <v>211</v>
      </c>
      <c r="C76" s="51" t="s">
        <v>212</v>
      </c>
      <c r="D76" s="56">
        <v>0</v>
      </c>
      <c r="E76" s="56">
        <v>10000</v>
      </c>
      <c r="F76" s="56">
        <v>0</v>
      </c>
      <c r="G76" s="56">
        <v>0</v>
      </c>
      <c r="H76" s="56">
        <v>0</v>
      </c>
      <c r="I76" s="56">
        <f t="shared" si="57"/>
        <v>0</v>
      </c>
      <c r="J76" s="56">
        <f t="shared" si="58"/>
        <v>10000</v>
      </c>
      <c r="K76" s="57">
        <f t="shared" si="59"/>
        <v>1</v>
      </c>
      <c r="L76" s="57">
        <f t="shared" si="60"/>
        <v>-1</v>
      </c>
      <c r="M76" s="57">
        <f t="shared" si="61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215</v>
      </c>
      <c r="C77" s="51" t="s">
        <v>216</v>
      </c>
      <c r="D77" s="56">
        <v>363575</v>
      </c>
      <c r="E77" s="56">
        <v>363575</v>
      </c>
      <c r="F77" s="56">
        <v>12666.27</v>
      </c>
      <c r="G77" s="56">
        <v>17749.82</v>
      </c>
      <c r="H77" s="56">
        <v>2402.4</v>
      </c>
      <c r="I77" s="56">
        <f t="shared" si="57"/>
        <v>20152.22</v>
      </c>
      <c r="J77" s="56">
        <f t="shared" si="58"/>
        <v>343422.78</v>
      </c>
      <c r="K77" s="57">
        <f t="shared" si="59"/>
        <v>0.94457204153200858</v>
      </c>
      <c r="L77" s="57">
        <f t="shared" si="60"/>
        <v>-0.96516187856700808</v>
      </c>
      <c r="M77" s="57">
        <f t="shared" si="61"/>
        <v>-0.88283141580141644</v>
      </c>
      <c r="R77" s="53"/>
      <c r="S77" s="53"/>
      <c r="T77" s="53"/>
      <c r="U77" s="53"/>
      <c r="V77" s="53"/>
    </row>
    <row r="78" spans="2:22" s="51" customFormat="1" x14ac:dyDescent="0.2">
      <c r="B78" s="51" t="s">
        <v>219</v>
      </c>
      <c r="C78" s="51" t="s">
        <v>220</v>
      </c>
      <c r="D78" s="56">
        <v>350000</v>
      </c>
      <c r="E78" s="56">
        <v>350000</v>
      </c>
      <c r="F78" s="56">
        <v>0</v>
      </c>
      <c r="G78" s="56">
        <v>0</v>
      </c>
      <c r="H78" s="56">
        <v>13140</v>
      </c>
      <c r="I78" s="56">
        <f t="shared" si="57"/>
        <v>13140</v>
      </c>
      <c r="J78" s="56">
        <f t="shared" si="58"/>
        <v>336860</v>
      </c>
      <c r="K78" s="57">
        <f t="shared" si="59"/>
        <v>0.9624571428571429</v>
      </c>
      <c r="L78" s="57">
        <f t="shared" si="60"/>
        <v>-1</v>
      </c>
      <c r="M78" s="57">
        <f t="shared" si="61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504</v>
      </c>
      <c r="C79" s="51" t="s">
        <v>505</v>
      </c>
      <c r="D79" s="56">
        <v>28823148</v>
      </c>
      <c r="E79" s="56">
        <v>28823148</v>
      </c>
      <c r="F79" s="56">
        <v>3346106.0900000003</v>
      </c>
      <c r="G79" s="56">
        <v>10203897.030000001</v>
      </c>
      <c r="H79" s="56">
        <v>6039704.8399999999</v>
      </c>
      <c r="I79" s="56">
        <f t="shared" si="57"/>
        <v>16243601.870000001</v>
      </c>
      <c r="J79" s="56">
        <f t="shared" si="58"/>
        <v>12579546.129999999</v>
      </c>
      <c r="K79" s="57">
        <f t="shared" si="59"/>
        <v>0.43643900832761218</v>
      </c>
      <c r="L79" s="57">
        <f t="shared" si="60"/>
        <v>-0.88390906884980092</v>
      </c>
      <c r="M79" s="57">
        <f t="shared" si="61"/>
        <v>-0.15035814713923673</v>
      </c>
      <c r="R79" s="53"/>
      <c r="S79" s="53"/>
      <c r="T79" s="53"/>
      <c r="U79" s="53"/>
      <c r="V79" s="53"/>
    </row>
    <row r="80" spans="2:22" s="51" customFormat="1" x14ac:dyDescent="0.2">
      <c r="B80" s="51" t="s">
        <v>506</v>
      </c>
      <c r="C80" s="51" t="s">
        <v>507</v>
      </c>
      <c r="D80" s="56">
        <v>5091625</v>
      </c>
      <c r="E80" s="56">
        <v>10102350.229999997</v>
      </c>
      <c r="F80" s="56">
        <v>0</v>
      </c>
      <c r="G80" s="56">
        <v>1283971.4100000001</v>
      </c>
      <c r="H80" s="56">
        <v>68891.31</v>
      </c>
      <c r="I80" s="56">
        <f t="shared" si="57"/>
        <v>1352862.7200000002</v>
      </c>
      <c r="J80" s="56">
        <f t="shared" si="58"/>
        <v>8749487.5099999961</v>
      </c>
      <c r="K80" s="57">
        <f t="shared" si="59"/>
        <v>0.86608435767921288</v>
      </c>
      <c r="L80" s="57">
        <f t="shared" si="60"/>
        <v>-1</v>
      </c>
      <c r="M80" s="57">
        <f t="shared" si="61"/>
        <v>-0.69496886230997346</v>
      </c>
      <c r="R80" s="53"/>
      <c r="S80" s="53"/>
      <c r="T80" s="53"/>
      <c r="U80" s="53"/>
      <c r="V80" s="53"/>
    </row>
    <row r="81" spans="1:23" s="51" customFormat="1" x14ac:dyDescent="0.2">
      <c r="B81" s="51" t="s">
        <v>227</v>
      </c>
      <c r="C81" s="51" t="s">
        <v>228</v>
      </c>
      <c r="D81" s="56">
        <v>4400</v>
      </c>
      <c r="E81" s="56">
        <v>4400</v>
      </c>
      <c r="F81" s="56">
        <v>0</v>
      </c>
      <c r="G81" s="56">
        <v>0</v>
      </c>
      <c r="H81" s="56">
        <v>0</v>
      </c>
      <c r="I81" s="56">
        <f t="shared" si="57"/>
        <v>0</v>
      </c>
      <c r="J81" s="56">
        <f t="shared" si="58"/>
        <v>4400</v>
      </c>
      <c r="K81" s="57">
        <f t="shared" si="59"/>
        <v>1</v>
      </c>
      <c r="L81" s="57">
        <f t="shared" si="60"/>
        <v>-1</v>
      </c>
      <c r="M81" s="57">
        <f t="shared" si="61"/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233</v>
      </c>
      <c r="C82" s="51" t="s">
        <v>234</v>
      </c>
      <c r="D82" s="56">
        <v>1500000</v>
      </c>
      <c r="E82" s="56">
        <v>1500000</v>
      </c>
      <c r="F82" s="56">
        <v>1016216.33</v>
      </c>
      <c r="G82" s="56">
        <v>1112031.3500000001</v>
      </c>
      <c r="H82" s="56">
        <v>11855</v>
      </c>
      <c r="I82" s="56">
        <f t="shared" si="57"/>
        <v>1123886.3500000001</v>
      </c>
      <c r="J82" s="56">
        <f t="shared" si="58"/>
        <v>376113.64999999991</v>
      </c>
      <c r="K82" s="57">
        <f t="shared" si="59"/>
        <v>0.25074243333333329</v>
      </c>
      <c r="L82" s="57">
        <f t="shared" si="60"/>
        <v>-0.32252244666666668</v>
      </c>
      <c r="M82" s="57">
        <f t="shared" si="61"/>
        <v>0.77925016000000014</v>
      </c>
      <c r="R82" s="53"/>
      <c r="S82" s="53"/>
      <c r="T82" s="53"/>
      <c r="U82" s="53"/>
      <c r="V82" s="53"/>
    </row>
    <row r="83" spans="1:23" s="51" customFormat="1" x14ac:dyDescent="0.2">
      <c r="B83" s="51" t="s">
        <v>237</v>
      </c>
      <c r="C83" s="51" t="s">
        <v>238</v>
      </c>
      <c r="D83" s="56">
        <v>27500</v>
      </c>
      <c r="E83" s="56">
        <v>27500</v>
      </c>
      <c r="F83" s="56">
        <v>0</v>
      </c>
      <c r="G83" s="56">
        <v>0</v>
      </c>
      <c r="H83" s="56">
        <v>0</v>
      </c>
      <c r="I83" s="56">
        <f t="shared" si="57"/>
        <v>0</v>
      </c>
      <c r="J83" s="56">
        <f t="shared" si="58"/>
        <v>27500</v>
      </c>
      <c r="K83" s="57">
        <f t="shared" si="59"/>
        <v>1</v>
      </c>
      <c r="L83" s="57">
        <f t="shared" si="60"/>
        <v>-1</v>
      </c>
      <c r="M83" s="57">
        <f t="shared" si="61"/>
        <v>-1</v>
      </c>
      <c r="R83" s="53"/>
      <c r="S83" s="53"/>
      <c r="T83" s="53"/>
      <c r="U83" s="53"/>
      <c r="V83" s="53"/>
    </row>
    <row r="84" spans="1:23" s="51" customFormat="1" x14ac:dyDescent="0.2">
      <c r="B84" s="51" t="s">
        <v>329</v>
      </c>
      <c r="C84" s="51" t="s">
        <v>330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si="57"/>
        <v>0</v>
      </c>
      <c r="J84" s="56">
        <f t="shared" si="58"/>
        <v>596000</v>
      </c>
      <c r="K84" s="57">
        <f t="shared" si="59"/>
        <v>1</v>
      </c>
      <c r="L84" s="57">
        <f t="shared" si="60"/>
        <v>-1</v>
      </c>
      <c r="M84" s="57">
        <f t="shared" si="61"/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439</v>
      </c>
      <c r="B85" s="63"/>
      <c r="C85" s="63"/>
      <c r="D85" s="64">
        <v>84549893.730000004</v>
      </c>
      <c r="E85" s="64">
        <v>89560618.960000008</v>
      </c>
      <c r="F85" s="64">
        <v>6890184.3400000008</v>
      </c>
      <c r="G85" s="64">
        <v>23200807.530000005</v>
      </c>
      <c r="H85" s="64">
        <v>6689963.9999999991</v>
      </c>
      <c r="I85" s="64">
        <f t="shared" si="52"/>
        <v>29890771.530000005</v>
      </c>
      <c r="J85" s="64">
        <f t="shared" si="53"/>
        <v>59669847.430000007</v>
      </c>
      <c r="K85" s="65">
        <f t="shared" si="54"/>
        <v>0.66625094961268683</v>
      </c>
      <c r="L85" s="65">
        <f t="shared" si="55"/>
        <v>-0.9230668074873698</v>
      </c>
      <c r="M85" s="65">
        <f t="shared" si="56"/>
        <v>-0.37827653807451972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ref="I86:I87" si="62">SUM(G86:H86)</f>
        <v>0</v>
      </c>
      <c r="J86" s="56">
        <f t="shared" ref="J86:J87" si="63">E86-I86</f>
        <v>0</v>
      </c>
      <c r="K86" s="57" t="str">
        <f t="shared" ref="K86:K87" si="64">IF(E86=0,"NA",J86/E86)</f>
        <v>NA</v>
      </c>
      <c r="L86" s="57" t="str">
        <f t="shared" ref="L86:L87" si="65">IF(E86=0,"NA",(  ( F86 - (E86/$L$6)) / (E86/$L$6)))</f>
        <v>NA</v>
      </c>
      <c r="M86" s="57" t="str">
        <f t="shared" ref="M86:M87" si="66">IF(E86=0,"NA",(  ( G86 - ($M$6*(E86/12))) / ($M$6*(E86/12))))</f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62"/>
        <v>0</v>
      </c>
      <c r="J87" s="64">
        <f t="shared" si="63"/>
        <v>0</v>
      </c>
      <c r="K87" s="65" t="str">
        <f t="shared" si="64"/>
        <v>NA</v>
      </c>
      <c r="L87" s="65" t="str">
        <f t="shared" si="65"/>
        <v>NA</v>
      </c>
      <c r="M87" s="65" t="str">
        <f t="shared" si="66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67">+E49+E54+E85+E87</f>
        <v>89560618.960000008</v>
      </c>
      <c r="F89" s="6">
        <f t="shared" si="67"/>
        <v>6890184.3400000008</v>
      </c>
      <c r="G89" s="6">
        <f t="shared" si="67"/>
        <v>23200807.530000005</v>
      </c>
      <c r="H89" s="6">
        <f t="shared" si="67"/>
        <v>6689963.9999999991</v>
      </c>
      <c r="I89" s="6">
        <f t="shared" si="67"/>
        <v>29890771.530000005</v>
      </c>
      <c r="J89" s="6">
        <f t="shared" si="67"/>
        <v>59669847.430000007</v>
      </c>
      <c r="K89" s="38">
        <f t="shared" si="41"/>
        <v>0.66625094961268683</v>
      </c>
      <c r="L89" s="38">
        <f>IF(E89=0,"NA",(  ( F89 - (E89/$L$6)) / (E89/$L$6)))</f>
        <v>-0.9230668074873698</v>
      </c>
      <c r="M89" s="38">
        <f>IF(E89=0,"NA",(  ( G89 - ($M$6*(E89/12))) / ($M$6*(E89/12))))</f>
        <v>-0.37827653807451972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2024-12-09T19:46:38Z</cp:lastPrinted>
  <dcterms:created xsi:type="dcterms:W3CDTF">2020-04-20T19:14:57Z</dcterms:created>
  <dcterms:modified xsi:type="dcterms:W3CDTF">2024-12-09T19:47:25Z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