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NCE\BOARD FINANCIAL REPORTS\~WorkFolder\~FY2025\2024_12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PROJECTS'!$A$7:$M$95</definedName>
    <definedName name="_xlnm._FilterDatabase" localSheetId="2" hidden="1">'DEBT SERVICE'!$A$7:$M$22</definedName>
    <definedName name="_xlnm._FilterDatabase" localSheetId="0" hidden="1">'GENERAL FUND'!$A$7:$M$579</definedName>
    <definedName name="_xlnm._FilterDatabase" localSheetId="4" hidden="1">'SCHOOL NUTRITION'!$A$7:$M$89</definedName>
    <definedName name="_xlnm._FilterDatabase" localSheetId="1" hidden="1">'SPECIAL REVENUE'!$A$7:$M$520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9" i="5" l="1"/>
  <c r="F89" i="5"/>
  <c r="G89" i="5"/>
  <c r="H89" i="5"/>
  <c r="E44" i="5"/>
  <c r="F44" i="5"/>
  <c r="G44" i="5"/>
  <c r="H44" i="5"/>
  <c r="D89" i="5"/>
  <c r="D44" i="5"/>
  <c r="E25" i="4"/>
  <c r="F25" i="4"/>
  <c r="G25" i="4"/>
  <c r="H25" i="4"/>
  <c r="D25" i="4"/>
  <c r="E95" i="4"/>
  <c r="F95" i="4"/>
  <c r="G95" i="4"/>
  <c r="H95" i="4"/>
  <c r="D95" i="4"/>
  <c r="E43" i="2"/>
  <c r="F43" i="2"/>
  <c r="G43" i="2"/>
  <c r="H43" i="2"/>
  <c r="D43" i="2"/>
  <c r="E520" i="2"/>
  <c r="F520" i="2"/>
  <c r="G520" i="2"/>
  <c r="H520" i="2"/>
  <c r="D520" i="2"/>
  <c r="E579" i="1"/>
  <c r="F579" i="1"/>
  <c r="G579" i="1"/>
  <c r="H579" i="1"/>
  <c r="E44" i="1"/>
  <c r="F44" i="1"/>
  <c r="G44" i="1"/>
  <c r="H44" i="1"/>
  <c r="D44" i="1"/>
  <c r="D579" i="1"/>
  <c r="I82" i="5" l="1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M28" i="5"/>
  <c r="L28" i="5"/>
  <c r="K28" i="5"/>
  <c r="I28" i="5"/>
  <c r="J28" i="5" s="1"/>
  <c r="M27" i="5"/>
  <c r="L27" i="5"/>
  <c r="K27" i="5"/>
  <c r="I27" i="5"/>
  <c r="J27" i="5" s="1"/>
  <c r="M26" i="5"/>
  <c r="L26" i="5"/>
  <c r="K26" i="5"/>
  <c r="I26" i="5"/>
  <c r="J26" i="5" s="1"/>
  <c r="I25" i="5"/>
  <c r="J25" i="5" s="1"/>
  <c r="K25" i="5" s="1"/>
  <c r="M24" i="5"/>
  <c r="L24" i="5"/>
  <c r="K24" i="5"/>
  <c r="I24" i="5"/>
  <c r="J24" i="5" s="1"/>
  <c r="I43" i="4"/>
  <c r="J43" i="4" s="1"/>
  <c r="K43" i="4" s="1"/>
  <c r="M42" i="4"/>
  <c r="L42" i="4"/>
  <c r="K42" i="4"/>
  <c r="I42" i="4"/>
  <c r="J42" i="4" s="1"/>
  <c r="I41" i="4"/>
  <c r="J41" i="4" s="1"/>
  <c r="K41" i="4" s="1"/>
  <c r="M40" i="4"/>
  <c r="L40" i="4"/>
  <c r="K40" i="4"/>
  <c r="I40" i="4"/>
  <c r="J40" i="4" s="1"/>
  <c r="I39" i="4"/>
  <c r="J39" i="4" s="1"/>
  <c r="K39" i="4" s="1"/>
  <c r="M38" i="4"/>
  <c r="L38" i="4"/>
  <c r="K38" i="4"/>
  <c r="I38" i="4"/>
  <c r="J38" i="4" s="1"/>
  <c r="M37" i="4"/>
  <c r="L37" i="4"/>
  <c r="K37" i="4"/>
  <c r="I37" i="4"/>
  <c r="J37" i="4" s="1"/>
  <c r="M36" i="4"/>
  <c r="L36" i="4"/>
  <c r="K36" i="4"/>
  <c r="I36" i="4"/>
  <c r="J36" i="4" s="1"/>
  <c r="I17" i="4"/>
  <c r="J17" i="4" s="1"/>
  <c r="K17" i="4" s="1"/>
  <c r="M16" i="4"/>
  <c r="L16" i="4"/>
  <c r="K16" i="4"/>
  <c r="I16" i="4"/>
  <c r="J16" i="4" s="1"/>
  <c r="M15" i="4"/>
  <c r="L15" i="4"/>
  <c r="K15" i="4"/>
  <c r="I15" i="4"/>
  <c r="J15" i="4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M25" i="2"/>
  <c r="L25" i="2"/>
  <c r="K25" i="2"/>
  <c r="I25" i="2"/>
  <c r="J25" i="2" s="1"/>
  <c r="I24" i="2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M84" i="2"/>
  <c r="L84" i="2"/>
  <c r="K84" i="2"/>
  <c r="I84" i="2"/>
  <c r="J84" i="2" s="1"/>
  <c r="I83" i="2"/>
  <c r="J83" i="2" s="1"/>
  <c r="K83" i="2" s="1"/>
  <c r="I82" i="2"/>
  <c r="J82" i="2" s="1"/>
  <c r="K82" i="2" s="1"/>
  <c r="M81" i="2"/>
  <c r="L81" i="2"/>
  <c r="K81" i="2"/>
  <c r="I81" i="2"/>
  <c r="J81" i="2" s="1"/>
  <c r="M80" i="2"/>
  <c r="L80" i="2"/>
  <c r="K80" i="2"/>
  <c r="I80" i="2"/>
  <c r="J80" i="2" s="1"/>
  <c r="I79" i="2"/>
  <c r="J79" i="2" s="1"/>
  <c r="K79" i="2" s="1"/>
  <c r="I78" i="2"/>
  <c r="J78" i="2" s="1"/>
  <c r="K78" i="2" s="1"/>
  <c r="M77" i="2"/>
  <c r="L77" i="2"/>
  <c r="K77" i="2"/>
  <c r="I77" i="2"/>
  <c r="J77" i="2" s="1"/>
  <c r="M76" i="2"/>
  <c r="L76" i="2"/>
  <c r="K76" i="2"/>
  <c r="I76" i="2"/>
  <c r="J76" i="2" s="1"/>
  <c r="M75" i="2"/>
  <c r="L75" i="2"/>
  <c r="K75" i="2"/>
  <c r="I75" i="2"/>
  <c r="J75" i="2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K76" i="1"/>
  <c r="I76" i="1"/>
  <c r="J76" i="1" s="1"/>
  <c r="M75" i="1"/>
  <c r="L75" i="1"/>
  <c r="K75" i="1"/>
  <c r="I75" i="1"/>
  <c r="J75" i="1" s="1"/>
  <c r="M74" i="1"/>
  <c r="L74" i="1"/>
  <c r="K74" i="1"/>
  <c r="I74" i="1"/>
  <c r="J74" i="1" s="1"/>
  <c r="M73" i="1"/>
  <c r="L73" i="1"/>
  <c r="K73" i="1"/>
  <c r="I73" i="1"/>
  <c r="J73" i="1" s="1"/>
  <c r="M72" i="1"/>
  <c r="L72" i="1"/>
  <c r="I72" i="1"/>
  <c r="J72" i="1" s="1"/>
  <c r="K72" i="1" s="1"/>
  <c r="M71" i="1"/>
  <c r="L71" i="1"/>
  <c r="K71" i="1"/>
  <c r="I71" i="1"/>
  <c r="J71" i="1" s="1"/>
  <c r="M70" i="1"/>
  <c r="L70" i="1"/>
  <c r="K70" i="1"/>
  <c r="I70" i="1"/>
  <c r="J70" i="1" s="1"/>
  <c r="M69" i="1"/>
  <c r="L69" i="1"/>
  <c r="I69" i="1"/>
  <c r="J69" i="1" s="1"/>
  <c r="K69" i="1" s="1"/>
  <c r="M68" i="1"/>
  <c r="L68" i="1"/>
  <c r="K68" i="1"/>
  <c r="I68" i="1"/>
  <c r="J68" i="1" s="1"/>
  <c r="M67" i="1"/>
  <c r="L67" i="1"/>
  <c r="I67" i="1"/>
  <c r="J67" i="1" s="1"/>
  <c r="K67" i="1" s="1"/>
  <c r="M66" i="1"/>
  <c r="L66" i="1"/>
  <c r="K66" i="1"/>
  <c r="I66" i="1"/>
  <c r="J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37" i="1"/>
  <c r="L37" i="1"/>
  <c r="I37" i="1"/>
  <c r="J37" i="1" s="1"/>
  <c r="K37" i="1" s="1"/>
  <c r="M36" i="1"/>
  <c r="L36" i="1"/>
  <c r="I36" i="1"/>
  <c r="J36" i="1" s="1"/>
  <c r="K36" i="1" s="1"/>
  <c r="M35" i="1"/>
  <c r="L35" i="1"/>
  <c r="I35" i="1"/>
  <c r="J35" i="1" s="1"/>
  <c r="K35" i="1" s="1"/>
  <c r="M34" i="1"/>
  <c r="L34" i="1"/>
  <c r="I34" i="1"/>
  <c r="J34" i="1" s="1"/>
  <c r="K34" i="1" s="1"/>
  <c r="M33" i="1"/>
  <c r="L33" i="1"/>
  <c r="K33" i="1"/>
  <c r="I33" i="1"/>
  <c r="J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K27" i="1"/>
  <c r="I27" i="1"/>
  <c r="J27" i="1" s="1"/>
  <c r="J24" i="2" l="1"/>
  <c r="K24" i="2" l="1"/>
  <c r="I87" i="5"/>
  <c r="J87" i="5" s="1"/>
  <c r="K87" i="5" s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M41" i="5"/>
  <c r="L41" i="5"/>
  <c r="K41" i="5"/>
  <c r="I41" i="5"/>
  <c r="J41" i="5" s="1"/>
  <c r="M40" i="5"/>
  <c r="L40" i="5"/>
  <c r="K40" i="5"/>
  <c r="I40" i="5"/>
  <c r="J40" i="5" s="1"/>
  <c r="I39" i="5"/>
  <c r="J39" i="5" s="1"/>
  <c r="K39" i="5" s="1"/>
  <c r="I38" i="5"/>
  <c r="J38" i="5" s="1"/>
  <c r="K38" i="5" s="1"/>
  <c r="M37" i="5"/>
  <c r="L37" i="5"/>
  <c r="K37" i="5"/>
  <c r="I37" i="5"/>
  <c r="J37" i="5" s="1"/>
  <c r="I36" i="5"/>
  <c r="J36" i="5" s="1"/>
  <c r="K36" i="5" s="1"/>
  <c r="M35" i="5"/>
  <c r="L35" i="5"/>
  <c r="K35" i="5"/>
  <c r="I35" i="5"/>
  <c r="J35" i="5" s="1"/>
  <c r="I34" i="5"/>
  <c r="J34" i="5" s="1"/>
  <c r="K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M18" i="4"/>
  <c r="L18" i="4"/>
  <c r="K18" i="4"/>
  <c r="I18" i="4"/>
  <c r="J18" i="4" s="1"/>
  <c r="M14" i="4"/>
  <c r="L14" i="4"/>
  <c r="K14" i="4"/>
  <c r="I14" i="4"/>
  <c r="J14" i="4" s="1"/>
  <c r="I13" i="4"/>
  <c r="J13" i="4" s="1"/>
  <c r="K13" i="4" s="1"/>
  <c r="I12" i="4"/>
  <c r="J12" i="4" s="1"/>
  <c r="K12" i="4" s="1"/>
  <c r="I51" i="4"/>
  <c r="J51" i="4" s="1"/>
  <c r="K51" i="4" s="1"/>
  <c r="I50" i="4"/>
  <c r="J50" i="4" s="1"/>
  <c r="K50" i="4" s="1"/>
  <c r="I49" i="4"/>
  <c r="J49" i="4" s="1"/>
  <c r="K49" i="4" s="1"/>
  <c r="I48" i="4"/>
  <c r="J48" i="4" s="1"/>
  <c r="K48" i="4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35" i="4"/>
  <c r="J35" i="4" s="1"/>
  <c r="K35" i="4" s="1"/>
  <c r="I34" i="4"/>
  <c r="J34" i="4" s="1"/>
  <c r="K34" i="4" s="1"/>
  <c r="I33" i="4"/>
  <c r="J33" i="4" s="1"/>
  <c r="K33" i="4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M197" i="2"/>
  <c r="L197" i="2"/>
  <c r="K197" i="2"/>
  <c r="I197" i="2"/>
  <c r="J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M152" i="2"/>
  <c r="L152" i="2"/>
  <c r="K152" i="2"/>
  <c r="I152" i="2"/>
  <c r="J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M33" i="2"/>
  <c r="L33" i="2"/>
  <c r="K33" i="2"/>
  <c r="I33" i="2"/>
  <c r="J33" i="2" s="1"/>
  <c r="I32" i="2"/>
  <c r="M334" i="1"/>
  <c r="L334" i="1"/>
  <c r="K334" i="1"/>
  <c r="I334" i="1"/>
  <c r="J334" i="1" s="1"/>
  <c r="M333" i="1"/>
  <c r="L333" i="1"/>
  <c r="K333" i="1"/>
  <c r="I333" i="1"/>
  <c r="J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K325" i="1"/>
  <c r="I325" i="1"/>
  <c r="J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K314" i="1"/>
  <c r="I314" i="1"/>
  <c r="J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K297" i="1"/>
  <c r="I297" i="1"/>
  <c r="J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K292" i="1"/>
  <c r="I292" i="1"/>
  <c r="J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K288" i="1"/>
  <c r="I288" i="1"/>
  <c r="J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K284" i="1"/>
  <c r="I284" i="1"/>
  <c r="J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K280" i="1"/>
  <c r="I280" i="1"/>
  <c r="J280" i="1" s="1"/>
  <c r="M279" i="1"/>
  <c r="L279" i="1"/>
  <c r="I279" i="1"/>
  <c r="J279" i="1" s="1"/>
  <c r="K279" i="1" s="1"/>
  <c r="M278" i="1"/>
  <c r="L278" i="1"/>
  <c r="K278" i="1"/>
  <c r="I278" i="1"/>
  <c r="J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K230" i="1"/>
  <c r="I230" i="1"/>
  <c r="J230" i="1" s="1"/>
  <c r="M229" i="1"/>
  <c r="L229" i="1"/>
  <c r="I229" i="1"/>
  <c r="J229" i="1" s="1"/>
  <c r="K229" i="1" s="1"/>
  <c r="M228" i="1"/>
  <c r="L228" i="1"/>
  <c r="K228" i="1"/>
  <c r="I228" i="1"/>
  <c r="J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K216" i="1"/>
  <c r="I216" i="1"/>
  <c r="J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38" i="1"/>
  <c r="L38" i="1"/>
  <c r="K38" i="1"/>
  <c r="I38" i="1"/>
  <c r="J38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I22" i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K17" i="1"/>
  <c r="I17" i="1"/>
  <c r="J17" i="1" s="1"/>
  <c r="M16" i="1"/>
  <c r="L16" i="1"/>
  <c r="K16" i="1"/>
  <c r="I16" i="1"/>
  <c r="J16" i="1" s="1"/>
  <c r="J32" i="2" l="1"/>
  <c r="J22" i="1"/>
  <c r="K32" i="2" l="1"/>
  <c r="K22" i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M62" i="5"/>
  <c r="L62" i="5"/>
  <c r="K62" i="5"/>
  <c r="I62" i="5"/>
  <c r="J62" i="5" s="1"/>
  <c r="I61" i="5"/>
  <c r="J61" i="5" s="1"/>
  <c r="K61" i="5" s="1"/>
  <c r="M60" i="5"/>
  <c r="L60" i="5"/>
  <c r="K60" i="5"/>
  <c r="I60" i="5"/>
  <c r="J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I93" i="4"/>
  <c r="J93" i="4" s="1"/>
  <c r="K93" i="4" s="1"/>
  <c r="I92" i="4"/>
  <c r="J92" i="4" s="1"/>
  <c r="K92" i="4" s="1"/>
  <c r="M91" i="4"/>
  <c r="L91" i="4"/>
  <c r="K91" i="4"/>
  <c r="I91" i="4"/>
  <c r="J91" i="4" s="1"/>
  <c r="I90" i="4"/>
  <c r="J90" i="4" s="1"/>
  <c r="K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K316" i="2"/>
  <c r="I316" i="2"/>
  <c r="J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I309" i="2"/>
  <c r="J309" i="2" s="1"/>
  <c r="K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M275" i="2"/>
  <c r="L275" i="2"/>
  <c r="K275" i="2"/>
  <c r="I275" i="2"/>
  <c r="J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M262" i="2"/>
  <c r="L262" i="2"/>
  <c r="K262" i="2"/>
  <c r="I262" i="2"/>
  <c r="J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M14" i="2"/>
  <c r="L14" i="2"/>
  <c r="K14" i="2"/>
  <c r="I14" i="2"/>
  <c r="J14" i="2" s="1"/>
  <c r="I13" i="2"/>
  <c r="J13" i="2" s="1"/>
  <c r="K13" i="2" s="1"/>
  <c r="I12" i="2"/>
  <c r="J12" i="2" s="1"/>
  <c r="K12" i="2" s="1"/>
  <c r="M336" i="1"/>
  <c r="L336" i="1"/>
  <c r="I336" i="1"/>
  <c r="J336" i="1" s="1"/>
  <c r="K336" i="1" s="1"/>
  <c r="M335" i="1"/>
  <c r="L335" i="1"/>
  <c r="I335" i="1"/>
  <c r="J335" i="1" s="1"/>
  <c r="K335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K175" i="1"/>
  <c r="I175" i="1"/>
  <c r="J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K169" i="1"/>
  <c r="I169" i="1"/>
  <c r="J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I159" i="1"/>
  <c r="J159" i="1" s="1"/>
  <c r="K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I67" i="5" l="1"/>
  <c r="J67" i="5" s="1"/>
  <c r="K67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8" i="2"/>
  <c r="J518" i="2" s="1"/>
  <c r="K518" i="2" s="1"/>
  <c r="I517" i="2"/>
  <c r="J517" i="2" s="1"/>
  <c r="K517" i="2" s="1"/>
  <c r="I516" i="2"/>
  <c r="J516" i="2" s="1"/>
  <c r="K516" i="2" s="1"/>
  <c r="I515" i="2"/>
  <c r="J515" i="2" s="1"/>
  <c r="K515" i="2" s="1"/>
  <c r="I514" i="2"/>
  <c r="J514" i="2" s="1"/>
  <c r="K514" i="2" s="1"/>
  <c r="I513" i="2"/>
  <c r="J513" i="2" s="1"/>
  <c r="K513" i="2" s="1"/>
  <c r="I512" i="2"/>
  <c r="J512" i="2" s="1"/>
  <c r="K512" i="2" s="1"/>
  <c r="I511" i="2"/>
  <c r="J511" i="2" s="1"/>
  <c r="K511" i="2" s="1"/>
  <c r="I510" i="2"/>
  <c r="J510" i="2" s="1"/>
  <c r="K510" i="2" s="1"/>
  <c r="I509" i="2"/>
  <c r="J509" i="2" s="1"/>
  <c r="K509" i="2" s="1"/>
  <c r="I508" i="2"/>
  <c r="J508" i="2" s="1"/>
  <c r="K508" i="2" s="1"/>
  <c r="I507" i="2"/>
  <c r="J507" i="2" s="1"/>
  <c r="K507" i="2" s="1"/>
  <c r="I506" i="2"/>
  <c r="J506" i="2" s="1"/>
  <c r="K506" i="2" s="1"/>
  <c r="I505" i="2"/>
  <c r="J505" i="2" s="1"/>
  <c r="K505" i="2" s="1"/>
  <c r="I504" i="2"/>
  <c r="J504" i="2" s="1"/>
  <c r="K504" i="2" s="1"/>
  <c r="I503" i="2"/>
  <c r="J503" i="2" s="1"/>
  <c r="K503" i="2" s="1"/>
  <c r="I502" i="2"/>
  <c r="J502" i="2" s="1"/>
  <c r="K502" i="2" s="1"/>
  <c r="I501" i="2"/>
  <c r="J501" i="2" s="1"/>
  <c r="K501" i="2" s="1"/>
  <c r="I500" i="2"/>
  <c r="J500" i="2" s="1"/>
  <c r="K500" i="2" s="1"/>
  <c r="M499" i="2"/>
  <c r="L499" i="2"/>
  <c r="K499" i="2"/>
  <c r="I499" i="2"/>
  <c r="J499" i="2" s="1"/>
  <c r="I498" i="2"/>
  <c r="J498" i="2" s="1"/>
  <c r="K498" i="2" s="1"/>
  <c r="I497" i="2"/>
  <c r="J497" i="2" s="1"/>
  <c r="K497" i="2" s="1"/>
  <c r="I496" i="2"/>
  <c r="J496" i="2" s="1"/>
  <c r="K496" i="2" s="1"/>
  <c r="I495" i="2"/>
  <c r="J495" i="2" s="1"/>
  <c r="K495" i="2" s="1"/>
  <c r="I494" i="2"/>
  <c r="J494" i="2" s="1"/>
  <c r="K494" i="2" s="1"/>
  <c r="I493" i="2"/>
  <c r="J493" i="2" s="1"/>
  <c r="K493" i="2" s="1"/>
  <c r="I492" i="2"/>
  <c r="J492" i="2" s="1"/>
  <c r="K492" i="2" s="1"/>
  <c r="I491" i="2"/>
  <c r="J491" i="2" s="1"/>
  <c r="K491" i="2" s="1"/>
  <c r="I490" i="2"/>
  <c r="J490" i="2" s="1"/>
  <c r="K490" i="2" s="1"/>
  <c r="I489" i="2"/>
  <c r="J489" i="2" s="1"/>
  <c r="K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M577" i="1"/>
  <c r="L577" i="1"/>
  <c r="I577" i="1"/>
  <c r="J577" i="1" s="1"/>
  <c r="K577" i="1" s="1"/>
  <c r="M576" i="1"/>
  <c r="L576" i="1"/>
  <c r="I576" i="1"/>
  <c r="J576" i="1" s="1"/>
  <c r="K576" i="1" s="1"/>
  <c r="M575" i="1"/>
  <c r="L575" i="1"/>
  <c r="I575" i="1"/>
  <c r="J575" i="1" s="1"/>
  <c r="K575" i="1" s="1"/>
  <c r="M574" i="1"/>
  <c r="L574" i="1"/>
  <c r="I574" i="1"/>
  <c r="J574" i="1" s="1"/>
  <c r="K574" i="1" s="1"/>
  <c r="M573" i="1"/>
  <c r="L573" i="1"/>
  <c r="I573" i="1"/>
  <c r="J573" i="1" s="1"/>
  <c r="K573" i="1" s="1"/>
  <c r="M572" i="1"/>
  <c r="L572" i="1"/>
  <c r="I572" i="1"/>
  <c r="J572" i="1" s="1"/>
  <c r="K572" i="1" s="1"/>
  <c r="M571" i="1"/>
  <c r="L571" i="1"/>
  <c r="I571" i="1"/>
  <c r="J571" i="1" s="1"/>
  <c r="K571" i="1" s="1"/>
  <c r="M570" i="1"/>
  <c r="L570" i="1"/>
  <c r="K570" i="1"/>
  <c r="I570" i="1"/>
  <c r="J570" i="1" s="1"/>
  <c r="M569" i="1"/>
  <c r="L569" i="1"/>
  <c r="I569" i="1"/>
  <c r="J569" i="1" s="1"/>
  <c r="K569" i="1" s="1"/>
  <c r="M568" i="1"/>
  <c r="L568" i="1"/>
  <c r="I568" i="1"/>
  <c r="J568" i="1" s="1"/>
  <c r="K568" i="1" s="1"/>
  <c r="M567" i="1"/>
  <c r="L567" i="1"/>
  <c r="I567" i="1"/>
  <c r="J567" i="1" s="1"/>
  <c r="K567" i="1" s="1"/>
  <c r="M566" i="1"/>
  <c r="L566" i="1"/>
  <c r="I566" i="1"/>
  <c r="J566" i="1" s="1"/>
  <c r="K566" i="1" s="1"/>
  <c r="M565" i="1"/>
  <c r="L565" i="1"/>
  <c r="I565" i="1"/>
  <c r="J565" i="1" s="1"/>
  <c r="K565" i="1" s="1"/>
  <c r="M564" i="1"/>
  <c r="L564" i="1"/>
  <c r="I564" i="1"/>
  <c r="J564" i="1" s="1"/>
  <c r="K564" i="1" s="1"/>
  <c r="M563" i="1"/>
  <c r="L563" i="1"/>
  <c r="I563" i="1"/>
  <c r="J563" i="1" s="1"/>
  <c r="K563" i="1" s="1"/>
  <c r="M562" i="1"/>
  <c r="L562" i="1"/>
  <c r="I562" i="1"/>
  <c r="J562" i="1" s="1"/>
  <c r="K562" i="1" s="1"/>
  <c r="M561" i="1"/>
  <c r="L561" i="1"/>
  <c r="I561" i="1"/>
  <c r="J561" i="1" s="1"/>
  <c r="K561" i="1" s="1"/>
  <c r="M560" i="1"/>
  <c r="L560" i="1"/>
  <c r="I560" i="1"/>
  <c r="J560" i="1" s="1"/>
  <c r="K560" i="1" s="1"/>
  <c r="M559" i="1"/>
  <c r="L559" i="1"/>
  <c r="I559" i="1"/>
  <c r="J559" i="1" s="1"/>
  <c r="K559" i="1" s="1"/>
  <c r="M558" i="1"/>
  <c r="L558" i="1"/>
  <c r="I558" i="1"/>
  <c r="J558" i="1" s="1"/>
  <c r="K558" i="1" s="1"/>
  <c r="M557" i="1"/>
  <c r="L557" i="1"/>
  <c r="I557" i="1"/>
  <c r="J557" i="1" s="1"/>
  <c r="K557" i="1" s="1"/>
  <c r="M556" i="1"/>
  <c r="L556" i="1"/>
  <c r="I556" i="1"/>
  <c r="J556" i="1" s="1"/>
  <c r="K556" i="1" s="1"/>
  <c r="M555" i="1"/>
  <c r="L555" i="1"/>
  <c r="I555" i="1"/>
  <c r="J555" i="1" s="1"/>
  <c r="K555" i="1" s="1"/>
  <c r="M554" i="1"/>
  <c r="L554" i="1"/>
  <c r="I554" i="1"/>
  <c r="J554" i="1" s="1"/>
  <c r="K554" i="1" s="1"/>
  <c r="M553" i="1"/>
  <c r="L553" i="1"/>
  <c r="I553" i="1"/>
  <c r="J553" i="1" s="1"/>
  <c r="K553" i="1" s="1"/>
  <c r="M552" i="1"/>
  <c r="L552" i="1"/>
  <c r="I552" i="1"/>
  <c r="J552" i="1" s="1"/>
  <c r="K552" i="1" s="1"/>
  <c r="M551" i="1"/>
  <c r="L551" i="1"/>
  <c r="I551" i="1"/>
  <c r="J551" i="1" s="1"/>
  <c r="K551" i="1" s="1"/>
  <c r="M550" i="1"/>
  <c r="L550" i="1"/>
  <c r="I550" i="1"/>
  <c r="J550" i="1" s="1"/>
  <c r="K550" i="1" s="1"/>
  <c r="M549" i="1"/>
  <c r="L549" i="1"/>
  <c r="I549" i="1"/>
  <c r="J549" i="1" s="1"/>
  <c r="K549" i="1" s="1"/>
  <c r="M548" i="1"/>
  <c r="L548" i="1"/>
  <c r="I548" i="1"/>
  <c r="J548" i="1" s="1"/>
  <c r="K548" i="1" s="1"/>
  <c r="M547" i="1"/>
  <c r="L547" i="1"/>
  <c r="I547" i="1"/>
  <c r="J547" i="1" s="1"/>
  <c r="K547" i="1" s="1"/>
  <c r="M546" i="1"/>
  <c r="L546" i="1"/>
  <c r="I546" i="1"/>
  <c r="J546" i="1" s="1"/>
  <c r="K546" i="1" s="1"/>
  <c r="M545" i="1"/>
  <c r="L545" i="1"/>
  <c r="I545" i="1"/>
  <c r="J545" i="1" s="1"/>
  <c r="K545" i="1" s="1"/>
  <c r="M544" i="1"/>
  <c r="L544" i="1"/>
  <c r="I544" i="1"/>
  <c r="J544" i="1" s="1"/>
  <c r="K544" i="1" s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J540" i="1" s="1"/>
  <c r="K540" i="1" s="1"/>
  <c r="M539" i="1"/>
  <c r="L539" i="1"/>
  <c r="I539" i="1"/>
  <c r="J539" i="1" s="1"/>
  <c r="K539" i="1" s="1"/>
  <c r="M538" i="1"/>
  <c r="L538" i="1"/>
  <c r="I538" i="1"/>
  <c r="J538" i="1" s="1"/>
  <c r="K538" i="1" s="1"/>
  <c r="M537" i="1"/>
  <c r="L537" i="1"/>
  <c r="I537" i="1"/>
  <c r="J537" i="1" s="1"/>
  <c r="K537" i="1" s="1"/>
  <c r="M536" i="1"/>
  <c r="L536" i="1"/>
  <c r="I536" i="1"/>
  <c r="J536" i="1" s="1"/>
  <c r="K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I533" i="1"/>
  <c r="J533" i="1" s="1"/>
  <c r="K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2" i="5" l="1"/>
  <c r="L42" i="5"/>
  <c r="K42" i="5"/>
  <c r="I42" i="5"/>
  <c r="J42" i="5" s="1"/>
  <c r="I29" i="5"/>
  <c r="J29" i="5" s="1"/>
  <c r="K29" i="5" s="1"/>
  <c r="M23" i="5"/>
  <c r="L23" i="5"/>
  <c r="K23" i="5"/>
  <c r="I23" i="5"/>
  <c r="J23" i="5" s="1"/>
  <c r="I22" i="5"/>
  <c r="J22" i="5" s="1"/>
  <c r="K22" i="5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32" i="4"/>
  <c r="J32" i="4" s="1"/>
  <c r="K32" i="4" s="1"/>
  <c r="I31" i="4"/>
  <c r="I95" i="4" s="1"/>
  <c r="I21" i="4"/>
  <c r="J21" i="4" s="1"/>
  <c r="K21" i="4" s="1"/>
  <c r="I20" i="4"/>
  <c r="J20" i="4" s="1"/>
  <c r="K20" i="4" s="1"/>
  <c r="I19" i="4"/>
  <c r="J19" i="4" s="1"/>
  <c r="K19" i="4" s="1"/>
  <c r="I11" i="4"/>
  <c r="J11" i="4" l="1"/>
  <c r="J31" i="4"/>
  <c r="J95" i="4" s="1"/>
  <c r="K11" i="4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350" i="2"/>
  <c r="J350" i="2" s="1"/>
  <c r="K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K31" i="4" l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I124" i="2"/>
  <c r="I123" i="2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41" i="2"/>
  <c r="I43" i="2" s="1"/>
  <c r="I23" i="2"/>
  <c r="J23" i="2" s="1"/>
  <c r="K23" i="2" s="1"/>
  <c r="I23" i="4"/>
  <c r="I25" i="4" s="1"/>
  <c r="M42" i="1"/>
  <c r="L42" i="1"/>
  <c r="I42" i="1"/>
  <c r="M41" i="1"/>
  <c r="L41" i="1"/>
  <c r="I41" i="1"/>
  <c r="J41" i="1" s="1"/>
  <c r="K41" i="1" s="1"/>
  <c r="M40" i="1"/>
  <c r="L40" i="1"/>
  <c r="I40" i="1"/>
  <c r="J40" i="1" s="1"/>
  <c r="K40" i="1" s="1"/>
  <c r="J42" i="1" l="1"/>
  <c r="I44" i="1"/>
  <c r="J41" i="2"/>
  <c r="J43" i="2" s="1"/>
  <c r="J123" i="2"/>
  <c r="J125" i="2"/>
  <c r="J23" i="4"/>
  <c r="J25" i="4" s="1"/>
  <c r="J124" i="2"/>
  <c r="I22" i="2"/>
  <c r="J22" i="2" s="1"/>
  <c r="K22" i="2" s="1"/>
  <c r="K42" i="1" l="1"/>
  <c r="J44" i="1"/>
  <c r="K41" i="2"/>
  <c r="K123" i="2"/>
  <c r="K23" i="4"/>
  <c r="K125" i="2"/>
  <c r="K124" i="2"/>
  <c r="M6" i="5"/>
  <c r="M6" i="4"/>
  <c r="M6" i="3"/>
  <c r="M6" i="2"/>
  <c r="M57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M39" i="1"/>
  <c r="L39" i="1"/>
  <c r="M15" i="1"/>
  <c r="L15" i="1"/>
  <c r="K15" i="1"/>
  <c r="M14" i="1"/>
  <c r="L14" i="1"/>
  <c r="M13" i="1"/>
  <c r="L13" i="1"/>
  <c r="M12" i="1"/>
  <c r="L12" i="1"/>
  <c r="M11" i="1"/>
  <c r="L11" i="1"/>
  <c r="M82" i="5" l="1"/>
  <c r="M78" i="5"/>
  <c r="M71" i="5"/>
  <c r="M81" i="5"/>
  <c r="M74" i="5"/>
  <c r="M73" i="5"/>
  <c r="M70" i="5"/>
  <c r="M75" i="5"/>
  <c r="M77" i="5"/>
  <c r="M68" i="5"/>
  <c r="M80" i="5"/>
  <c r="M69" i="5"/>
  <c r="M76" i="5"/>
  <c r="M72" i="5"/>
  <c r="M79" i="5"/>
  <c r="M25" i="5"/>
  <c r="M39" i="5"/>
  <c r="M38" i="5"/>
  <c r="M34" i="5"/>
  <c r="M29" i="5"/>
  <c r="M17" i="4"/>
  <c r="M43" i="4"/>
  <c r="M39" i="4"/>
  <c r="M41" i="4"/>
  <c r="M44" i="4"/>
  <c r="M48" i="4"/>
  <c r="M46" i="4"/>
  <c r="M50" i="4"/>
  <c r="M45" i="4"/>
  <c r="M55" i="4"/>
  <c r="M90" i="2"/>
  <c r="M86" i="2"/>
  <c r="M79" i="2"/>
  <c r="M93" i="2"/>
  <c r="M82" i="2"/>
  <c r="M89" i="2"/>
  <c r="M87" i="2"/>
  <c r="M85" i="2"/>
  <c r="M78" i="2"/>
  <c r="M94" i="2"/>
  <c r="M92" i="2"/>
  <c r="M95" i="2"/>
  <c r="M88" i="2"/>
  <c r="M83" i="2"/>
  <c r="M91" i="2"/>
  <c r="M195" i="2"/>
  <c r="M187" i="2"/>
  <c r="M168" i="2"/>
  <c r="M158" i="2"/>
  <c r="M143" i="2"/>
  <c r="M194" i="2"/>
  <c r="M198" i="2"/>
  <c r="M169" i="2"/>
  <c r="M179" i="2"/>
  <c r="M156" i="2"/>
  <c r="M147" i="2"/>
  <c r="M331" i="2"/>
  <c r="M306" i="2"/>
  <c r="M483" i="2"/>
  <c r="M53" i="2"/>
  <c r="M31" i="2"/>
  <c r="M24" i="2"/>
  <c r="M30" i="2"/>
  <c r="M29" i="2"/>
  <c r="M28" i="2"/>
  <c r="M35" i="2"/>
  <c r="M34" i="2"/>
  <c r="M13" i="2"/>
  <c r="M12" i="2"/>
  <c r="M85" i="5"/>
  <c r="M84" i="5"/>
  <c r="M86" i="5"/>
  <c r="M87" i="5"/>
  <c r="M83" i="5"/>
  <c r="M61" i="5"/>
  <c r="M58" i="5"/>
  <c r="M55" i="5"/>
  <c r="M36" i="5"/>
  <c r="M31" i="5"/>
  <c r="M51" i="4"/>
  <c r="M33" i="4"/>
  <c r="M47" i="4"/>
  <c r="M34" i="4"/>
  <c r="M35" i="4"/>
  <c r="M49" i="4"/>
  <c r="M87" i="4"/>
  <c r="M81" i="4"/>
  <c r="M56" i="4"/>
  <c r="M75" i="4"/>
  <c r="M12" i="4"/>
  <c r="M13" i="4"/>
  <c r="M21" i="4"/>
  <c r="M203" i="2"/>
  <c r="M199" i="2"/>
  <c r="M189" i="2"/>
  <c r="M186" i="2"/>
  <c r="M176" i="2"/>
  <c r="M172" i="2"/>
  <c r="M165" i="2"/>
  <c r="M183" i="2"/>
  <c r="M192" i="2"/>
  <c r="M154" i="2"/>
  <c r="M139" i="2"/>
  <c r="M180" i="2"/>
  <c r="M155" i="2"/>
  <c r="M196" i="2"/>
  <c r="M161" i="2"/>
  <c r="M150" i="2"/>
  <c r="M193" i="2"/>
  <c r="M202" i="2"/>
  <c r="M182" i="2"/>
  <c r="M175" i="2"/>
  <c r="M171" i="2"/>
  <c r="M157" i="2"/>
  <c r="M146" i="2"/>
  <c r="M188" i="2"/>
  <c r="M185" i="2"/>
  <c r="M153" i="2"/>
  <c r="M142" i="2"/>
  <c r="M191" i="2"/>
  <c r="M164" i="2"/>
  <c r="M160" i="2"/>
  <c r="M149" i="2"/>
  <c r="M151" i="2"/>
  <c r="M205" i="2"/>
  <c r="M201" i="2"/>
  <c r="M178" i="2"/>
  <c r="M174" i="2"/>
  <c r="M167" i="2"/>
  <c r="M145" i="2"/>
  <c r="M162" i="2"/>
  <c r="M181" i="2"/>
  <c r="M170" i="2"/>
  <c r="M141" i="2"/>
  <c r="M184" i="2"/>
  <c r="M163" i="2"/>
  <c r="M159" i="2"/>
  <c r="M148" i="2"/>
  <c r="M140" i="2"/>
  <c r="M204" i="2"/>
  <c r="M200" i="2"/>
  <c r="M190" i="2"/>
  <c r="M177" i="2"/>
  <c r="M173" i="2"/>
  <c r="M166" i="2"/>
  <c r="M144" i="2"/>
  <c r="M244" i="2"/>
  <c r="M327" i="2"/>
  <c r="M297" i="2"/>
  <c r="M319" i="2"/>
  <c r="M288" i="2"/>
  <c r="M264" i="2"/>
  <c r="M302" i="2"/>
  <c r="M279" i="2"/>
  <c r="M242" i="2"/>
  <c r="M330" i="2"/>
  <c r="M325" i="2"/>
  <c r="M335" i="2"/>
  <c r="M317" i="2"/>
  <c r="M255" i="2"/>
  <c r="M254" i="2"/>
  <c r="M298" i="2"/>
  <c r="M261" i="2"/>
  <c r="M246" i="2"/>
  <c r="M265" i="2"/>
  <c r="M329" i="2"/>
  <c r="M292" i="2"/>
  <c r="M284" i="2"/>
  <c r="M365" i="2"/>
  <c r="M236" i="2"/>
  <c r="M38" i="2"/>
  <c r="M37" i="2"/>
  <c r="M40" i="2"/>
  <c r="M36" i="2"/>
  <c r="M39" i="2"/>
  <c r="M32" i="2"/>
  <c r="M66" i="5"/>
  <c r="M59" i="5"/>
  <c r="M65" i="5"/>
  <c r="M64" i="5"/>
  <c r="M57" i="5"/>
  <c r="M63" i="5"/>
  <c r="M56" i="5"/>
  <c r="M67" i="5"/>
  <c r="M88" i="4"/>
  <c r="M84" i="4"/>
  <c r="M80" i="4"/>
  <c r="M93" i="4"/>
  <c r="M90" i="4"/>
  <c r="M83" i="4"/>
  <c r="M86" i="4"/>
  <c r="M82" i="4"/>
  <c r="M92" i="4"/>
  <c r="M89" i="4"/>
  <c r="M85" i="4"/>
  <c r="M60" i="4"/>
  <c r="M69" i="4"/>
  <c r="M67" i="4"/>
  <c r="M321" i="2"/>
  <c r="M314" i="2"/>
  <c r="M301" i="2"/>
  <c r="M285" i="2"/>
  <c r="M260" i="2"/>
  <c r="M253" i="2"/>
  <c r="M328" i="2"/>
  <c r="M334" i="2"/>
  <c r="M311" i="2"/>
  <c r="M304" i="2"/>
  <c r="M291" i="2"/>
  <c r="M266" i="2"/>
  <c r="M263" i="2"/>
  <c r="M256" i="2"/>
  <c r="M239" i="2"/>
  <c r="M324" i="2"/>
  <c r="M307" i="2"/>
  <c r="M294" i="2"/>
  <c r="M281" i="2"/>
  <c r="M278" i="2"/>
  <c r="M272" i="2"/>
  <c r="M269" i="2"/>
  <c r="M249" i="2"/>
  <c r="M238" i="2"/>
  <c r="M257" i="2"/>
  <c r="M320" i="2"/>
  <c r="M259" i="2"/>
  <c r="M287" i="2"/>
  <c r="M333" i="2"/>
  <c r="M313" i="2"/>
  <c r="M310" i="2"/>
  <c r="M300" i="2"/>
  <c r="M290" i="2"/>
  <c r="M252" i="2"/>
  <c r="M245" i="2"/>
  <c r="M293" i="2"/>
  <c r="M305" i="2"/>
  <c r="M267" i="2"/>
  <c r="M295" i="2"/>
  <c r="M323" i="2"/>
  <c r="M316" i="2"/>
  <c r="M303" i="2"/>
  <c r="M273" i="2"/>
  <c r="M336" i="2"/>
  <c r="M326" i="2"/>
  <c r="M280" i="2"/>
  <c r="M277" i="2"/>
  <c r="M274" i="2"/>
  <c r="M271" i="2"/>
  <c r="M268" i="2"/>
  <c r="M258" i="2"/>
  <c r="M248" i="2"/>
  <c r="M318" i="2"/>
  <c r="M276" i="2"/>
  <c r="M240" i="2"/>
  <c r="M299" i="2"/>
  <c r="M296" i="2"/>
  <c r="M241" i="2"/>
  <c r="M308" i="2"/>
  <c r="M243" i="2"/>
  <c r="M332" i="2"/>
  <c r="M322" i="2"/>
  <c r="M312" i="2"/>
  <c r="M309" i="2"/>
  <c r="M286" i="2"/>
  <c r="M283" i="2"/>
  <c r="M251" i="2"/>
  <c r="M237" i="2"/>
  <c r="M270" i="2"/>
  <c r="M282" i="2"/>
  <c r="M250" i="2"/>
  <c r="M315" i="2"/>
  <c r="M289" i="2"/>
  <c r="M247" i="2"/>
  <c r="M505" i="2"/>
  <c r="M504" i="2"/>
  <c r="M485" i="2"/>
  <c r="M503" i="2"/>
  <c r="M500" i="2"/>
  <c r="M492" i="2"/>
  <c r="M498" i="2"/>
  <c r="M495" i="2"/>
  <c r="M501" i="2"/>
  <c r="M362" i="2"/>
  <c r="M20" i="2"/>
  <c r="M41" i="2"/>
  <c r="M23" i="2"/>
  <c r="M22" i="2"/>
  <c r="M61" i="4"/>
  <c r="M57" i="4"/>
  <c r="M54" i="4"/>
  <c r="M53" i="4"/>
  <c r="M59" i="4"/>
  <c r="M52" i="4"/>
  <c r="M58" i="4"/>
  <c r="M70" i="4"/>
  <c r="M73" i="4"/>
  <c r="M66" i="4"/>
  <c r="M77" i="4"/>
  <c r="M72" i="4"/>
  <c r="M65" i="4"/>
  <c r="M68" i="4"/>
  <c r="M71" i="4"/>
  <c r="M489" i="2"/>
  <c r="M482" i="2"/>
  <c r="M515" i="2"/>
  <c r="M508" i="2"/>
  <c r="M511" i="2"/>
  <c r="M518" i="2"/>
  <c r="M488" i="2"/>
  <c r="M514" i="2"/>
  <c r="M510" i="2"/>
  <c r="M507" i="2"/>
  <c r="M491" i="2"/>
  <c r="M484" i="2"/>
  <c r="M502" i="2"/>
  <c r="M517" i="2"/>
  <c r="M494" i="2"/>
  <c r="M487" i="2"/>
  <c r="M497" i="2"/>
  <c r="M513" i="2"/>
  <c r="M506" i="2"/>
  <c r="M516" i="2"/>
  <c r="M509" i="2"/>
  <c r="M490" i="2"/>
  <c r="M486" i="2"/>
  <c r="M512" i="2"/>
  <c r="M493" i="2"/>
  <c r="M496" i="2"/>
  <c r="M355" i="2"/>
  <c r="M136" i="2"/>
  <c r="M129" i="2"/>
  <c r="M211" i="2"/>
  <c r="M135" i="2"/>
  <c r="M132" i="2"/>
  <c r="M112" i="2"/>
  <c r="M123" i="2"/>
  <c r="M59" i="2"/>
  <c r="M22" i="5"/>
  <c r="M74" i="4"/>
  <c r="M32" i="4"/>
  <c r="M64" i="4"/>
  <c r="M76" i="4"/>
  <c r="M31" i="4"/>
  <c r="M79" i="4"/>
  <c r="M63" i="4"/>
  <c r="M78" i="4"/>
  <c r="M62" i="4"/>
  <c r="M11" i="4"/>
  <c r="M20" i="4"/>
  <c r="M19" i="4"/>
  <c r="M67" i="2"/>
  <c r="M384" i="2"/>
  <c r="M342" i="2"/>
  <c r="M375" i="2"/>
  <c r="M361" i="2"/>
  <c r="M390" i="2"/>
  <c r="M235" i="2"/>
  <c r="M392" i="2"/>
  <c r="M354" i="2"/>
  <c r="M346" i="2"/>
  <c r="M364" i="2"/>
  <c r="M388" i="2"/>
  <c r="M338" i="2"/>
  <c r="M379" i="2"/>
  <c r="M357" i="2"/>
  <c r="M344" i="2"/>
  <c r="M350" i="2"/>
  <c r="M128" i="2"/>
  <c r="M206" i="2"/>
  <c r="M131" i="2"/>
  <c r="M210" i="2"/>
  <c r="M137" i="2"/>
  <c r="M134" i="2"/>
  <c r="M130" i="2"/>
  <c r="M125" i="2"/>
  <c r="M207" i="2"/>
  <c r="M60" i="2"/>
  <c r="M373" i="2"/>
  <c r="M369" i="2"/>
  <c r="M337" i="2"/>
  <c r="M391" i="2"/>
  <c r="M380" i="2"/>
  <c r="M358" i="2"/>
  <c r="M351" i="2"/>
  <c r="M376" i="2"/>
  <c r="M347" i="2"/>
  <c r="M340" i="2"/>
  <c r="M233" i="2"/>
  <c r="M229" i="2"/>
  <c r="M352" i="2"/>
  <c r="M387" i="2"/>
  <c r="M372" i="2"/>
  <c r="M368" i="2"/>
  <c r="M383" i="2"/>
  <c r="M343" i="2"/>
  <c r="M370" i="2"/>
  <c r="M339" i="2"/>
  <c r="M232" i="2"/>
  <c r="M228" i="2"/>
  <c r="M366" i="2"/>
  <c r="M345" i="2"/>
  <c r="M386" i="2"/>
  <c r="M371" i="2"/>
  <c r="M367" i="2"/>
  <c r="M385" i="2"/>
  <c r="M359" i="2"/>
  <c r="M382" i="2"/>
  <c r="M360" i="2"/>
  <c r="M353" i="2"/>
  <c r="M374" i="2"/>
  <c r="M389" i="2"/>
  <c r="M378" i="2"/>
  <c r="M363" i="2"/>
  <c r="M356" i="2"/>
  <c r="M349" i="2"/>
  <c r="M231" i="2"/>
  <c r="M227" i="2"/>
  <c r="M381" i="2"/>
  <c r="M377" i="2"/>
  <c r="M348" i="2"/>
  <c r="M341" i="2"/>
  <c r="M234" i="2"/>
  <c r="M230" i="2"/>
  <c r="M226" i="2"/>
  <c r="M23" i="4"/>
  <c r="M214" i="2"/>
  <c r="M120" i="2"/>
  <c r="M116" i="2"/>
  <c r="M124" i="2"/>
  <c r="M133" i="2"/>
  <c r="M127" i="2"/>
  <c r="M213" i="2"/>
  <c r="M119" i="2"/>
  <c r="M115" i="2"/>
  <c r="M209" i="2"/>
  <c r="M126" i="2"/>
  <c r="M121" i="2"/>
  <c r="M212" i="2"/>
  <c r="M117" i="2"/>
  <c r="M138" i="2"/>
  <c r="M122" i="2"/>
  <c r="M118" i="2"/>
  <c r="M114" i="2"/>
  <c r="M113" i="2"/>
  <c r="M208" i="2"/>
  <c r="M61" i="2"/>
  <c r="M58" i="2"/>
  <c r="M54" i="2"/>
  <c r="M63" i="2"/>
  <c r="M55" i="2"/>
  <c r="M64" i="2"/>
  <c r="M62" i="2"/>
  <c r="M51" i="2"/>
  <c r="M56" i="2"/>
  <c r="M65" i="2"/>
  <c r="M52" i="2"/>
  <c r="M66" i="2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I39" i="1"/>
  <c r="J39" i="1" s="1"/>
  <c r="K39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M21" i="5" l="1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I44" i="5" s="1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30" i="4"/>
  <c r="I30" i="4"/>
  <c r="J30" i="4" s="1"/>
  <c r="K30" i="4" s="1"/>
  <c r="M29" i="4"/>
  <c r="I29" i="4"/>
  <c r="J29" i="4" s="1"/>
  <c r="K29" i="4" s="1"/>
  <c r="M90" i="1"/>
  <c r="L90" i="1"/>
  <c r="K90" i="1"/>
  <c r="I90" i="1"/>
  <c r="J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62" i="1"/>
  <c r="L62" i="1"/>
  <c r="K62" i="1"/>
  <c r="I62" i="1"/>
  <c r="J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K56" i="1"/>
  <c r="I56" i="1"/>
  <c r="J56" i="1" s="1"/>
  <c r="M55" i="1"/>
  <c r="L55" i="1"/>
  <c r="I55" i="1"/>
  <c r="J55" i="1" s="1"/>
  <c r="K55" i="1" s="1"/>
  <c r="M54" i="1"/>
  <c r="L54" i="1"/>
  <c r="I54" i="1"/>
  <c r="J54" i="1" s="1"/>
  <c r="K54" i="1" s="1"/>
  <c r="M53" i="1"/>
  <c r="L53" i="1"/>
  <c r="K53" i="1"/>
  <c r="I53" i="1"/>
  <c r="J53" i="1" s="1"/>
  <c r="J16" i="5" l="1"/>
  <c r="J44" i="5" s="1"/>
  <c r="D14" i="3"/>
  <c r="E14" i="3"/>
  <c r="F14" i="3"/>
  <c r="G14" i="3"/>
  <c r="H14" i="3"/>
  <c r="D22" i="3"/>
  <c r="E22" i="3"/>
  <c r="F22" i="3"/>
  <c r="G22" i="3"/>
  <c r="H22" i="3"/>
  <c r="K16" i="5" l="1"/>
  <c r="M22" i="4"/>
  <c r="I22" i="4"/>
  <c r="M10" i="4"/>
  <c r="I10" i="4"/>
  <c r="J10" i="4" s="1"/>
  <c r="K10" i="4" s="1"/>
  <c r="J22" i="4" l="1"/>
  <c r="M481" i="2"/>
  <c r="I481" i="2"/>
  <c r="J481" i="2" s="1"/>
  <c r="K481" i="2" s="1"/>
  <c r="M480" i="2"/>
  <c r="I480" i="2"/>
  <c r="J480" i="2" s="1"/>
  <c r="K480" i="2" s="1"/>
  <c r="M479" i="2"/>
  <c r="I479" i="2"/>
  <c r="J479" i="2" s="1"/>
  <c r="K479" i="2" s="1"/>
  <c r="M478" i="2"/>
  <c r="I478" i="2"/>
  <c r="J478" i="2" s="1"/>
  <c r="K478" i="2" s="1"/>
  <c r="M477" i="2"/>
  <c r="I477" i="2"/>
  <c r="J477" i="2" s="1"/>
  <c r="K477" i="2" s="1"/>
  <c r="M476" i="2"/>
  <c r="I476" i="2"/>
  <c r="J476" i="2" s="1"/>
  <c r="K476" i="2" s="1"/>
  <c r="M475" i="2"/>
  <c r="I475" i="2"/>
  <c r="J475" i="2" s="1"/>
  <c r="K475" i="2" s="1"/>
  <c r="M474" i="2"/>
  <c r="I474" i="2"/>
  <c r="J474" i="2" s="1"/>
  <c r="K474" i="2" s="1"/>
  <c r="M473" i="2"/>
  <c r="I473" i="2"/>
  <c r="J473" i="2" s="1"/>
  <c r="K473" i="2" s="1"/>
  <c r="M472" i="2"/>
  <c r="I472" i="2"/>
  <c r="J472" i="2" s="1"/>
  <c r="K472" i="2" s="1"/>
  <c r="M471" i="2"/>
  <c r="I471" i="2"/>
  <c r="J471" i="2" s="1"/>
  <c r="K471" i="2" s="1"/>
  <c r="M470" i="2"/>
  <c r="I470" i="2"/>
  <c r="J470" i="2" s="1"/>
  <c r="K470" i="2" s="1"/>
  <c r="M469" i="2"/>
  <c r="I469" i="2"/>
  <c r="J469" i="2" s="1"/>
  <c r="K469" i="2" s="1"/>
  <c r="M468" i="2"/>
  <c r="I468" i="2"/>
  <c r="J468" i="2" s="1"/>
  <c r="K468" i="2" s="1"/>
  <c r="M467" i="2"/>
  <c r="I467" i="2"/>
  <c r="J467" i="2" s="1"/>
  <c r="K467" i="2" s="1"/>
  <c r="M466" i="2"/>
  <c r="I466" i="2"/>
  <c r="J466" i="2" s="1"/>
  <c r="K466" i="2" s="1"/>
  <c r="M465" i="2"/>
  <c r="I465" i="2"/>
  <c r="J465" i="2" s="1"/>
  <c r="K465" i="2" s="1"/>
  <c r="M464" i="2"/>
  <c r="I464" i="2"/>
  <c r="J464" i="2" s="1"/>
  <c r="K464" i="2" s="1"/>
  <c r="M463" i="2"/>
  <c r="I463" i="2"/>
  <c r="J463" i="2" s="1"/>
  <c r="K463" i="2" s="1"/>
  <c r="M462" i="2"/>
  <c r="I462" i="2"/>
  <c r="J462" i="2" s="1"/>
  <c r="K462" i="2" s="1"/>
  <c r="M461" i="2"/>
  <c r="I461" i="2"/>
  <c r="J461" i="2" s="1"/>
  <c r="K461" i="2" s="1"/>
  <c r="M460" i="2"/>
  <c r="I460" i="2"/>
  <c r="J460" i="2" s="1"/>
  <c r="K460" i="2" s="1"/>
  <c r="M459" i="2"/>
  <c r="I459" i="2"/>
  <c r="J459" i="2" s="1"/>
  <c r="K459" i="2" s="1"/>
  <c r="M458" i="2"/>
  <c r="I458" i="2"/>
  <c r="J458" i="2" s="1"/>
  <c r="K458" i="2" s="1"/>
  <c r="M457" i="2"/>
  <c r="I457" i="2"/>
  <c r="J457" i="2" s="1"/>
  <c r="K457" i="2" s="1"/>
  <c r="M456" i="2"/>
  <c r="I456" i="2"/>
  <c r="J456" i="2" s="1"/>
  <c r="K456" i="2" s="1"/>
  <c r="M455" i="2"/>
  <c r="I455" i="2"/>
  <c r="J455" i="2" s="1"/>
  <c r="K455" i="2" s="1"/>
  <c r="M454" i="2"/>
  <c r="I454" i="2"/>
  <c r="J454" i="2" s="1"/>
  <c r="K454" i="2" s="1"/>
  <c r="M453" i="2"/>
  <c r="I453" i="2"/>
  <c r="J453" i="2" s="1"/>
  <c r="K453" i="2" s="1"/>
  <c r="M452" i="2"/>
  <c r="I452" i="2"/>
  <c r="J452" i="2" s="1"/>
  <c r="K452" i="2" s="1"/>
  <c r="M451" i="2"/>
  <c r="I451" i="2"/>
  <c r="J451" i="2" s="1"/>
  <c r="K451" i="2" s="1"/>
  <c r="M450" i="2"/>
  <c r="I450" i="2"/>
  <c r="J450" i="2" s="1"/>
  <c r="K450" i="2" s="1"/>
  <c r="M449" i="2"/>
  <c r="I449" i="2"/>
  <c r="J449" i="2" s="1"/>
  <c r="K449" i="2" s="1"/>
  <c r="M448" i="2"/>
  <c r="I448" i="2"/>
  <c r="J448" i="2" s="1"/>
  <c r="K448" i="2" s="1"/>
  <c r="M447" i="2"/>
  <c r="I447" i="2"/>
  <c r="J447" i="2" s="1"/>
  <c r="K447" i="2" s="1"/>
  <c r="M446" i="2"/>
  <c r="I446" i="2"/>
  <c r="J446" i="2" s="1"/>
  <c r="K446" i="2" s="1"/>
  <c r="M445" i="2"/>
  <c r="I445" i="2"/>
  <c r="J445" i="2" s="1"/>
  <c r="K445" i="2" s="1"/>
  <c r="M444" i="2"/>
  <c r="I444" i="2"/>
  <c r="J444" i="2" s="1"/>
  <c r="K444" i="2" s="1"/>
  <c r="M443" i="2"/>
  <c r="I443" i="2"/>
  <c r="J443" i="2" s="1"/>
  <c r="K443" i="2" s="1"/>
  <c r="M442" i="2"/>
  <c r="I442" i="2"/>
  <c r="J442" i="2" s="1"/>
  <c r="K442" i="2" s="1"/>
  <c r="M441" i="2"/>
  <c r="I441" i="2"/>
  <c r="J441" i="2" s="1"/>
  <c r="K441" i="2" s="1"/>
  <c r="M440" i="2"/>
  <c r="I440" i="2"/>
  <c r="J440" i="2" s="1"/>
  <c r="K440" i="2" s="1"/>
  <c r="M439" i="2"/>
  <c r="I439" i="2"/>
  <c r="J439" i="2" s="1"/>
  <c r="K439" i="2" s="1"/>
  <c r="M438" i="2"/>
  <c r="I438" i="2"/>
  <c r="J438" i="2" s="1"/>
  <c r="K438" i="2" s="1"/>
  <c r="M437" i="2"/>
  <c r="I437" i="2"/>
  <c r="J437" i="2" s="1"/>
  <c r="K437" i="2" s="1"/>
  <c r="M436" i="2"/>
  <c r="I436" i="2"/>
  <c r="J436" i="2" s="1"/>
  <c r="K436" i="2" s="1"/>
  <c r="M435" i="2"/>
  <c r="I435" i="2"/>
  <c r="J435" i="2" s="1"/>
  <c r="K435" i="2" s="1"/>
  <c r="M434" i="2"/>
  <c r="I434" i="2"/>
  <c r="J434" i="2" s="1"/>
  <c r="K434" i="2" s="1"/>
  <c r="M433" i="2"/>
  <c r="I433" i="2"/>
  <c r="J433" i="2" s="1"/>
  <c r="K433" i="2" s="1"/>
  <c r="M432" i="2"/>
  <c r="I432" i="2"/>
  <c r="J432" i="2" s="1"/>
  <c r="K432" i="2" s="1"/>
  <c r="M431" i="2"/>
  <c r="I431" i="2"/>
  <c r="J431" i="2" s="1"/>
  <c r="K431" i="2" s="1"/>
  <c r="M430" i="2"/>
  <c r="I430" i="2"/>
  <c r="J430" i="2" s="1"/>
  <c r="K430" i="2" s="1"/>
  <c r="M429" i="2"/>
  <c r="I429" i="2"/>
  <c r="J429" i="2" s="1"/>
  <c r="K429" i="2" s="1"/>
  <c r="K22" i="4" l="1"/>
  <c r="M12" i="5"/>
  <c r="L12" i="5"/>
  <c r="I12" i="5"/>
  <c r="J12" i="5" s="1"/>
  <c r="K12" i="5" s="1"/>
  <c r="M426" i="2"/>
  <c r="I426" i="2"/>
  <c r="J426" i="2" s="1"/>
  <c r="K426" i="2" s="1"/>
  <c r="M425" i="2"/>
  <c r="I425" i="2"/>
  <c r="J425" i="2" s="1"/>
  <c r="K425" i="2" s="1"/>
  <c r="M424" i="2"/>
  <c r="I424" i="2"/>
  <c r="J424" i="2" s="1"/>
  <c r="K424" i="2" s="1"/>
  <c r="M423" i="2"/>
  <c r="I423" i="2"/>
  <c r="J423" i="2" s="1"/>
  <c r="K423" i="2" s="1"/>
  <c r="M422" i="2"/>
  <c r="I422" i="2"/>
  <c r="J422" i="2" s="1"/>
  <c r="K422" i="2" s="1"/>
  <c r="M421" i="2"/>
  <c r="I421" i="2"/>
  <c r="J421" i="2" s="1"/>
  <c r="K421" i="2" s="1"/>
  <c r="M420" i="2"/>
  <c r="I420" i="2"/>
  <c r="J420" i="2" s="1"/>
  <c r="K420" i="2" s="1"/>
  <c r="M419" i="2"/>
  <c r="I419" i="2"/>
  <c r="J419" i="2" s="1"/>
  <c r="K419" i="2" s="1"/>
  <c r="M418" i="2"/>
  <c r="I418" i="2"/>
  <c r="J418" i="2" s="1"/>
  <c r="K418" i="2" s="1"/>
  <c r="M417" i="2"/>
  <c r="I417" i="2"/>
  <c r="J417" i="2" s="1"/>
  <c r="K417" i="2" s="1"/>
  <c r="M416" i="2"/>
  <c r="I416" i="2"/>
  <c r="J416" i="2" s="1"/>
  <c r="K416" i="2" s="1"/>
  <c r="M415" i="2"/>
  <c r="I415" i="2"/>
  <c r="J415" i="2" s="1"/>
  <c r="K415" i="2" s="1"/>
  <c r="M414" i="2"/>
  <c r="I414" i="2"/>
  <c r="M413" i="2"/>
  <c r="I413" i="2"/>
  <c r="M412" i="2"/>
  <c r="I412" i="2"/>
  <c r="J412" i="2" s="1"/>
  <c r="K412" i="2" s="1"/>
  <c r="M411" i="2"/>
  <c r="I411" i="2"/>
  <c r="J411" i="2" s="1"/>
  <c r="K411" i="2" s="1"/>
  <c r="M410" i="2"/>
  <c r="I410" i="2"/>
  <c r="M409" i="2"/>
  <c r="I409" i="2"/>
  <c r="M408" i="2"/>
  <c r="I408" i="2"/>
  <c r="M407" i="2"/>
  <c r="I407" i="2"/>
  <c r="J407" i="2" s="1"/>
  <c r="K407" i="2" s="1"/>
  <c r="M406" i="2"/>
  <c r="I406" i="2"/>
  <c r="M405" i="2"/>
  <c r="I405" i="2"/>
  <c r="J405" i="2" s="1"/>
  <c r="K405" i="2" s="1"/>
  <c r="M404" i="2"/>
  <c r="I404" i="2"/>
  <c r="J404" i="2" s="1"/>
  <c r="K404" i="2" s="1"/>
  <c r="M403" i="2"/>
  <c r="I403" i="2"/>
  <c r="J403" i="2" s="1"/>
  <c r="K403" i="2" s="1"/>
  <c r="M402" i="2"/>
  <c r="I402" i="2"/>
  <c r="J402" i="2" s="1"/>
  <c r="K402" i="2" s="1"/>
  <c r="M401" i="2"/>
  <c r="I401" i="2"/>
  <c r="J401" i="2" s="1"/>
  <c r="K401" i="2" s="1"/>
  <c r="M400" i="2"/>
  <c r="I400" i="2"/>
  <c r="J400" i="2" s="1"/>
  <c r="K400" i="2" s="1"/>
  <c r="M399" i="2"/>
  <c r="I399" i="2"/>
  <c r="J399" i="2" s="1"/>
  <c r="K399" i="2" s="1"/>
  <c r="M398" i="2"/>
  <c r="I398" i="2"/>
  <c r="J398" i="2" s="1"/>
  <c r="K398" i="2" s="1"/>
  <c r="M397" i="2"/>
  <c r="I397" i="2"/>
  <c r="J397" i="2" s="1"/>
  <c r="K397" i="2" s="1"/>
  <c r="M396" i="2"/>
  <c r="I396" i="2"/>
  <c r="J396" i="2" s="1"/>
  <c r="K396" i="2" s="1"/>
  <c r="M395" i="2"/>
  <c r="I395" i="2"/>
  <c r="J395" i="2" s="1"/>
  <c r="K395" i="2" s="1"/>
  <c r="M394" i="2"/>
  <c r="I394" i="2"/>
  <c r="M393" i="2"/>
  <c r="I393" i="2"/>
  <c r="J393" i="2" l="1"/>
  <c r="J406" i="2"/>
  <c r="J414" i="2"/>
  <c r="J413" i="2"/>
  <c r="J410" i="2"/>
  <c r="J394" i="2"/>
  <c r="J409" i="2"/>
  <c r="J408" i="2"/>
  <c r="K393" i="2" l="1"/>
  <c r="K406" i="2"/>
  <c r="K414" i="2"/>
  <c r="K413" i="2"/>
  <c r="K410" i="2"/>
  <c r="K394" i="2"/>
  <c r="K409" i="2"/>
  <c r="K408" i="2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M130" i="1"/>
  <c r="L130" i="1"/>
  <c r="I130" i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J131" i="1" l="1"/>
  <c r="J130" i="1"/>
  <c r="J125" i="1"/>
  <c r="K131" i="1" l="1"/>
  <c r="K130" i="1"/>
  <c r="K125" i="1"/>
  <c r="I11" i="1" l="1"/>
  <c r="J11" i="1" s="1"/>
  <c r="K11" i="1" s="1"/>
  <c r="I10" i="1"/>
  <c r="J10" i="1" s="1"/>
  <c r="I9" i="1"/>
  <c r="J9" i="1" s="1"/>
  <c r="I50" i="5" l="1"/>
  <c r="J50" i="5" s="1"/>
  <c r="K50" i="5" s="1"/>
  <c r="M49" i="5"/>
  <c r="L49" i="5"/>
  <c r="I49" i="5"/>
  <c r="I89" i="5" s="1"/>
  <c r="J49" i="5" l="1"/>
  <c r="J89" i="5" s="1"/>
  <c r="M11" i="2"/>
  <c r="I11" i="2"/>
  <c r="J11" i="2" s="1"/>
  <c r="K11" i="2" s="1"/>
  <c r="I10" i="2"/>
  <c r="J10" i="2" s="1"/>
  <c r="K10" i="2" s="1"/>
  <c r="K49" i="5" l="1"/>
  <c r="I428" i="2"/>
  <c r="J428" i="2" s="1"/>
  <c r="K428" i="2" s="1"/>
  <c r="I427" i="2"/>
  <c r="J427" i="2" s="1"/>
  <c r="K427" i="2" s="1"/>
  <c r="I225" i="2"/>
  <c r="I224" i="2"/>
  <c r="J224" i="2" s="1"/>
  <c r="K224" i="2" s="1"/>
  <c r="J225" i="2" l="1"/>
  <c r="K225" i="2" l="1"/>
  <c r="K25" i="4"/>
  <c r="I11" i="5" l="1"/>
  <c r="J11" i="5" s="1"/>
  <c r="K11" i="5" s="1"/>
  <c r="I10" i="5"/>
  <c r="J10" i="5" s="1"/>
  <c r="K10" i="5" s="1"/>
  <c r="I9" i="4" l="1"/>
  <c r="J9" i="4" s="1"/>
  <c r="K9" i="4" s="1"/>
  <c r="I20" i="3" l="1"/>
  <c r="J20" i="3" s="1"/>
  <c r="K20" i="3" s="1"/>
  <c r="I19" i="3"/>
  <c r="J19" i="3" s="1"/>
  <c r="K19" i="3" s="1"/>
  <c r="M18" i="3"/>
  <c r="L18" i="3"/>
  <c r="I18" i="3"/>
  <c r="M17" i="3"/>
  <c r="L17" i="3"/>
  <c r="K17" i="3"/>
  <c r="I17" i="3"/>
  <c r="I12" i="3"/>
  <c r="J12" i="3" s="1"/>
  <c r="K12" i="3" s="1"/>
  <c r="J17" i="3" l="1"/>
  <c r="J22" i="3" s="1"/>
  <c r="I22" i="3"/>
  <c r="J18" i="3"/>
  <c r="K18" i="3" s="1"/>
  <c r="I48" i="5"/>
  <c r="J48" i="5" s="1"/>
  <c r="K48" i="5" s="1"/>
  <c r="I47" i="5"/>
  <c r="J47" i="5" s="1"/>
  <c r="K47" i="5" s="1"/>
  <c r="I46" i="5"/>
  <c r="J46" i="5" s="1"/>
  <c r="K46" i="5" s="1"/>
  <c r="I28" i="4"/>
  <c r="J28" i="4" s="1"/>
  <c r="K28" i="4" s="1"/>
  <c r="I9" i="2" l="1"/>
  <c r="J9" i="2" s="1"/>
  <c r="K9" i="2" s="1"/>
  <c r="I223" i="2" l="1"/>
  <c r="J223" i="2" s="1"/>
  <c r="K223" i="2" s="1"/>
  <c r="I222" i="2"/>
  <c r="J222" i="2" s="1"/>
  <c r="K222" i="2" s="1"/>
  <c r="I221" i="2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91" i="1"/>
  <c r="J91" i="1" s="1"/>
  <c r="K91" i="1" s="1"/>
  <c r="L91" i="1"/>
  <c r="M91" i="1"/>
  <c r="I92" i="1"/>
  <c r="J92" i="1" s="1"/>
  <c r="K92" i="1" s="1"/>
  <c r="L92" i="1"/>
  <c r="M92" i="1"/>
  <c r="I93" i="1"/>
  <c r="J93" i="1" s="1"/>
  <c r="K93" i="1" s="1"/>
  <c r="L93" i="1"/>
  <c r="M93" i="1"/>
  <c r="I94" i="1"/>
  <c r="J94" i="1" s="1"/>
  <c r="K94" i="1" s="1"/>
  <c r="L94" i="1"/>
  <c r="M94" i="1"/>
  <c r="I95" i="1"/>
  <c r="J95" i="1" s="1"/>
  <c r="K95" i="1" s="1"/>
  <c r="L95" i="1"/>
  <c r="M95" i="1"/>
  <c r="I96" i="1"/>
  <c r="J96" i="1" s="1"/>
  <c r="K96" i="1" s="1"/>
  <c r="L96" i="1"/>
  <c r="M96" i="1"/>
  <c r="I97" i="1"/>
  <c r="J97" i="1" s="1"/>
  <c r="K97" i="1" s="1"/>
  <c r="L97" i="1"/>
  <c r="M97" i="1"/>
  <c r="I98" i="1"/>
  <c r="J98" i="1" s="1"/>
  <c r="K98" i="1" s="1"/>
  <c r="L98" i="1"/>
  <c r="M98" i="1"/>
  <c r="I99" i="1"/>
  <c r="J99" i="1" s="1"/>
  <c r="K99" i="1" s="1"/>
  <c r="L99" i="1"/>
  <c r="M99" i="1"/>
  <c r="I100" i="1"/>
  <c r="J100" i="1" s="1"/>
  <c r="K100" i="1" s="1"/>
  <c r="L100" i="1"/>
  <c r="M100" i="1"/>
  <c r="J221" i="2" l="1"/>
  <c r="K221" i="2" l="1"/>
  <c r="M10" i="1" l="1"/>
  <c r="L10" i="1"/>
  <c r="K10" i="1"/>
  <c r="M9" i="1"/>
  <c r="L9" i="1"/>
  <c r="K9" i="1"/>
  <c r="L44" i="1" l="1"/>
  <c r="M44" i="1"/>
  <c r="I27" i="4"/>
  <c r="J27" i="4" s="1"/>
  <c r="K27" i="4" s="1"/>
  <c r="I9" i="5" l="1"/>
  <c r="J9" i="5" s="1"/>
  <c r="K9" i="5" s="1"/>
  <c r="I8" i="5"/>
  <c r="I216" i="2"/>
  <c r="J216" i="2" s="1"/>
  <c r="K216" i="2" s="1"/>
  <c r="I215" i="2"/>
  <c r="J215" i="2" s="1"/>
  <c r="K215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J103" i="2" l="1"/>
  <c r="I520" i="2"/>
  <c r="J113" i="1"/>
  <c r="I579" i="1"/>
  <c r="K95" i="4"/>
  <c r="K103" i="2" l="1"/>
  <c r="J520" i="2"/>
  <c r="K113" i="1"/>
  <c r="J579" i="1"/>
  <c r="K44" i="1"/>
  <c r="I45" i="2" l="1"/>
  <c r="J45" i="2" s="1"/>
  <c r="K45" i="2" s="1"/>
  <c r="K520" i="2" l="1"/>
  <c r="K579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75" i="5" l="1"/>
  <c r="L68" i="5"/>
  <c r="L78" i="5"/>
  <c r="L71" i="5"/>
  <c r="L82" i="5"/>
  <c r="L81" i="5"/>
  <c r="L74" i="5"/>
  <c r="L77" i="5"/>
  <c r="L70" i="5"/>
  <c r="L73" i="5"/>
  <c r="L72" i="5"/>
  <c r="L79" i="5"/>
  <c r="L80" i="5"/>
  <c r="L69" i="5"/>
  <c r="L76" i="5"/>
  <c r="L25" i="5"/>
  <c r="L39" i="5"/>
  <c r="L38" i="5"/>
  <c r="L34" i="5"/>
  <c r="L29" i="5"/>
  <c r="L17" i="4"/>
  <c r="L43" i="4"/>
  <c r="L39" i="4"/>
  <c r="L41" i="4"/>
  <c r="L44" i="4"/>
  <c r="L48" i="4"/>
  <c r="L46" i="4"/>
  <c r="L50" i="4"/>
  <c r="L45" i="4"/>
  <c r="L55" i="4"/>
  <c r="L83" i="2"/>
  <c r="L90" i="2"/>
  <c r="L94" i="2"/>
  <c r="L86" i="2"/>
  <c r="L79" i="2"/>
  <c r="L93" i="2"/>
  <c r="L82" i="2"/>
  <c r="L89" i="2"/>
  <c r="L78" i="2"/>
  <c r="L87" i="2"/>
  <c r="L85" i="2"/>
  <c r="L92" i="2"/>
  <c r="L95" i="2"/>
  <c r="L88" i="2"/>
  <c r="L91" i="2"/>
  <c r="L195" i="2"/>
  <c r="L187" i="2"/>
  <c r="L169" i="2"/>
  <c r="L168" i="2"/>
  <c r="L156" i="2"/>
  <c r="L158" i="2"/>
  <c r="L143" i="2"/>
  <c r="L194" i="2"/>
  <c r="L179" i="2"/>
  <c r="L198" i="2"/>
  <c r="L147" i="2"/>
  <c r="L331" i="2"/>
  <c r="L306" i="2"/>
  <c r="L483" i="2"/>
  <c r="L57" i="2"/>
  <c r="L53" i="2"/>
  <c r="L31" i="2"/>
  <c r="L24" i="2"/>
  <c r="L30" i="2"/>
  <c r="L29" i="2"/>
  <c r="L28" i="2"/>
  <c r="L35" i="2"/>
  <c r="L34" i="2"/>
  <c r="L13" i="2"/>
  <c r="L12" i="2"/>
  <c r="L11" i="2"/>
  <c r="L85" i="5"/>
  <c r="L83" i="5"/>
  <c r="L84" i="5"/>
  <c r="L86" i="5"/>
  <c r="L87" i="5"/>
  <c r="L55" i="5"/>
  <c r="L61" i="5"/>
  <c r="L58" i="5"/>
  <c r="L31" i="5"/>
  <c r="L36" i="5"/>
  <c r="L51" i="4"/>
  <c r="L33" i="4"/>
  <c r="L34" i="4"/>
  <c r="L47" i="4"/>
  <c r="L35" i="4"/>
  <c r="L49" i="4"/>
  <c r="L87" i="4"/>
  <c r="L81" i="4"/>
  <c r="L56" i="4"/>
  <c r="L75" i="4"/>
  <c r="L12" i="4"/>
  <c r="L13" i="4"/>
  <c r="L21" i="4"/>
  <c r="L196" i="2"/>
  <c r="L183" i="2"/>
  <c r="L162" i="2"/>
  <c r="L151" i="2"/>
  <c r="L203" i="2"/>
  <c r="L199" i="2"/>
  <c r="L189" i="2"/>
  <c r="L186" i="2"/>
  <c r="L176" i="2"/>
  <c r="L172" i="2"/>
  <c r="L165" i="2"/>
  <c r="L192" i="2"/>
  <c r="L154" i="2"/>
  <c r="L139" i="2"/>
  <c r="L155" i="2"/>
  <c r="L161" i="2"/>
  <c r="L150" i="2"/>
  <c r="L200" i="2"/>
  <c r="L173" i="2"/>
  <c r="L144" i="2"/>
  <c r="L202" i="2"/>
  <c r="L182" i="2"/>
  <c r="L175" i="2"/>
  <c r="L171" i="2"/>
  <c r="L157" i="2"/>
  <c r="L146" i="2"/>
  <c r="L180" i="2"/>
  <c r="L188" i="2"/>
  <c r="L185" i="2"/>
  <c r="L153" i="2"/>
  <c r="L142" i="2"/>
  <c r="L191" i="2"/>
  <c r="L164" i="2"/>
  <c r="L160" i="2"/>
  <c r="L149" i="2"/>
  <c r="L177" i="2"/>
  <c r="L205" i="2"/>
  <c r="L201" i="2"/>
  <c r="L178" i="2"/>
  <c r="L174" i="2"/>
  <c r="L167" i="2"/>
  <c r="L145" i="2"/>
  <c r="L193" i="2"/>
  <c r="L181" i="2"/>
  <c r="L170" i="2"/>
  <c r="L141" i="2"/>
  <c r="L190" i="2"/>
  <c r="L166" i="2"/>
  <c r="L184" i="2"/>
  <c r="L163" i="2"/>
  <c r="L159" i="2"/>
  <c r="L148" i="2"/>
  <c r="L204" i="2"/>
  <c r="L140" i="2"/>
  <c r="L298" i="2"/>
  <c r="L265" i="2"/>
  <c r="L261" i="2"/>
  <c r="L244" i="2"/>
  <c r="L292" i="2"/>
  <c r="L327" i="2"/>
  <c r="L297" i="2"/>
  <c r="L319" i="2"/>
  <c r="L288" i="2"/>
  <c r="L264" i="2"/>
  <c r="L302" i="2"/>
  <c r="L279" i="2"/>
  <c r="L242" i="2"/>
  <c r="L330" i="2"/>
  <c r="L284" i="2"/>
  <c r="L254" i="2"/>
  <c r="L325" i="2"/>
  <c r="L335" i="2"/>
  <c r="L317" i="2"/>
  <c r="L255" i="2"/>
  <c r="L246" i="2"/>
  <c r="L329" i="2"/>
  <c r="L236" i="2"/>
  <c r="L365" i="2"/>
  <c r="L38" i="2"/>
  <c r="L37" i="2"/>
  <c r="L40" i="2"/>
  <c r="L36" i="2"/>
  <c r="L39" i="2"/>
  <c r="L32" i="2"/>
  <c r="L66" i="5"/>
  <c r="L59" i="5"/>
  <c r="L65" i="5"/>
  <c r="L64" i="5"/>
  <c r="L56" i="5"/>
  <c r="L57" i="5"/>
  <c r="L63" i="5"/>
  <c r="L67" i="5"/>
  <c r="L88" i="4"/>
  <c r="L84" i="4"/>
  <c r="L80" i="4"/>
  <c r="L85" i="4"/>
  <c r="L93" i="4"/>
  <c r="L90" i="4"/>
  <c r="L83" i="4"/>
  <c r="L86" i="4"/>
  <c r="L82" i="4"/>
  <c r="L92" i="4"/>
  <c r="L89" i="4"/>
  <c r="L60" i="4"/>
  <c r="L69" i="4"/>
  <c r="L67" i="4"/>
  <c r="L328" i="2"/>
  <c r="L308" i="2"/>
  <c r="L295" i="2"/>
  <c r="L282" i="2"/>
  <c r="L250" i="2"/>
  <c r="L243" i="2"/>
  <c r="L321" i="2"/>
  <c r="L314" i="2"/>
  <c r="L301" i="2"/>
  <c r="L285" i="2"/>
  <c r="L260" i="2"/>
  <c r="L253" i="2"/>
  <c r="L245" i="2"/>
  <c r="L247" i="2"/>
  <c r="L334" i="2"/>
  <c r="L311" i="2"/>
  <c r="L304" i="2"/>
  <c r="L291" i="2"/>
  <c r="L266" i="2"/>
  <c r="L263" i="2"/>
  <c r="L256" i="2"/>
  <c r="L239" i="2"/>
  <c r="L290" i="2"/>
  <c r="L240" i="2"/>
  <c r="L324" i="2"/>
  <c r="L307" i="2"/>
  <c r="L294" i="2"/>
  <c r="L281" i="2"/>
  <c r="L278" i="2"/>
  <c r="L272" i="2"/>
  <c r="L269" i="2"/>
  <c r="L249" i="2"/>
  <c r="L320" i="2"/>
  <c r="L259" i="2"/>
  <c r="L267" i="2"/>
  <c r="L333" i="2"/>
  <c r="L313" i="2"/>
  <c r="L310" i="2"/>
  <c r="L300" i="2"/>
  <c r="L252" i="2"/>
  <c r="L318" i="2"/>
  <c r="L323" i="2"/>
  <c r="L316" i="2"/>
  <c r="L303" i="2"/>
  <c r="L293" i="2"/>
  <c r="L287" i="2"/>
  <c r="L238" i="2"/>
  <c r="L289" i="2"/>
  <c r="L276" i="2"/>
  <c r="L336" i="2"/>
  <c r="L326" i="2"/>
  <c r="L280" i="2"/>
  <c r="L277" i="2"/>
  <c r="L274" i="2"/>
  <c r="L271" i="2"/>
  <c r="L268" i="2"/>
  <c r="L258" i="2"/>
  <c r="L248" i="2"/>
  <c r="L315" i="2"/>
  <c r="L273" i="2"/>
  <c r="L299" i="2"/>
  <c r="L296" i="2"/>
  <c r="L241" i="2"/>
  <c r="L305" i="2"/>
  <c r="L270" i="2"/>
  <c r="L332" i="2"/>
  <c r="L322" i="2"/>
  <c r="L312" i="2"/>
  <c r="L309" i="2"/>
  <c r="L286" i="2"/>
  <c r="L283" i="2"/>
  <c r="L251" i="2"/>
  <c r="L237" i="2"/>
  <c r="L257" i="2"/>
  <c r="L500" i="2"/>
  <c r="L495" i="2"/>
  <c r="L504" i="2"/>
  <c r="L485" i="2"/>
  <c r="L505" i="2"/>
  <c r="L503" i="2"/>
  <c r="L492" i="2"/>
  <c r="L498" i="2"/>
  <c r="L501" i="2"/>
  <c r="L362" i="2"/>
  <c r="L20" i="2"/>
  <c r="L41" i="2"/>
  <c r="L23" i="2"/>
  <c r="L22" i="2"/>
  <c r="L61" i="4"/>
  <c r="L57" i="4"/>
  <c r="L54" i="4"/>
  <c r="L53" i="4"/>
  <c r="L59" i="4"/>
  <c r="L52" i="4"/>
  <c r="L58" i="4"/>
  <c r="L70" i="4"/>
  <c r="L73" i="4"/>
  <c r="L66" i="4"/>
  <c r="L77" i="4"/>
  <c r="L72" i="4"/>
  <c r="L71" i="4"/>
  <c r="L65" i="4"/>
  <c r="L68" i="4"/>
  <c r="L502" i="2"/>
  <c r="L496" i="2"/>
  <c r="L489" i="2"/>
  <c r="L482" i="2"/>
  <c r="L515" i="2"/>
  <c r="L508" i="2"/>
  <c r="L493" i="2"/>
  <c r="L511" i="2"/>
  <c r="L512" i="2"/>
  <c r="L518" i="2"/>
  <c r="L488" i="2"/>
  <c r="L514" i="2"/>
  <c r="L510" i="2"/>
  <c r="L507" i="2"/>
  <c r="L491" i="2"/>
  <c r="L484" i="2"/>
  <c r="L517" i="2"/>
  <c r="L494" i="2"/>
  <c r="L487" i="2"/>
  <c r="L486" i="2"/>
  <c r="L513" i="2"/>
  <c r="L506" i="2"/>
  <c r="L497" i="2"/>
  <c r="L516" i="2"/>
  <c r="L509" i="2"/>
  <c r="L490" i="2"/>
  <c r="L355" i="2"/>
  <c r="L112" i="2"/>
  <c r="L136" i="2"/>
  <c r="L129" i="2"/>
  <c r="L211" i="2"/>
  <c r="L135" i="2"/>
  <c r="L123" i="2"/>
  <c r="L132" i="2"/>
  <c r="L22" i="5"/>
  <c r="L78" i="4"/>
  <c r="L62" i="4"/>
  <c r="L76" i="4"/>
  <c r="L31" i="4"/>
  <c r="L74" i="4"/>
  <c r="L32" i="4"/>
  <c r="L64" i="4"/>
  <c r="L79" i="4"/>
  <c r="L63" i="4"/>
  <c r="L20" i="4"/>
  <c r="L19" i="4"/>
  <c r="L11" i="4"/>
  <c r="L350" i="2"/>
  <c r="L384" i="2"/>
  <c r="L342" i="2"/>
  <c r="L375" i="2"/>
  <c r="L361" i="2"/>
  <c r="L390" i="2"/>
  <c r="L235" i="2"/>
  <c r="L344" i="2"/>
  <c r="L354" i="2"/>
  <c r="L346" i="2"/>
  <c r="L364" i="2"/>
  <c r="L388" i="2"/>
  <c r="L338" i="2"/>
  <c r="L379" i="2"/>
  <c r="L357" i="2"/>
  <c r="L392" i="2"/>
  <c r="L207" i="2"/>
  <c r="L128" i="2"/>
  <c r="L206" i="2"/>
  <c r="L131" i="2"/>
  <c r="L210" i="2"/>
  <c r="L137" i="2"/>
  <c r="L134" i="2"/>
  <c r="L130" i="2"/>
  <c r="L125" i="2"/>
  <c r="L59" i="2"/>
  <c r="L67" i="2"/>
  <c r="L60" i="2"/>
  <c r="L377" i="2"/>
  <c r="L348" i="2"/>
  <c r="L341" i="2"/>
  <c r="L234" i="2"/>
  <c r="L230" i="2"/>
  <c r="L226" i="2"/>
  <c r="L363" i="2"/>
  <c r="L385" i="2"/>
  <c r="L373" i="2"/>
  <c r="L369" i="2"/>
  <c r="L337" i="2"/>
  <c r="L391" i="2"/>
  <c r="L380" i="2"/>
  <c r="L358" i="2"/>
  <c r="L351" i="2"/>
  <c r="L378" i="2"/>
  <c r="L376" i="2"/>
  <c r="L347" i="2"/>
  <c r="L340" i="2"/>
  <c r="L233" i="2"/>
  <c r="L229" i="2"/>
  <c r="L389" i="2"/>
  <c r="L356" i="2"/>
  <c r="L231" i="2"/>
  <c r="L387" i="2"/>
  <c r="L372" i="2"/>
  <c r="L368" i="2"/>
  <c r="L349" i="2"/>
  <c r="L383" i="2"/>
  <c r="L343" i="2"/>
  <c r="L227" i="2"/>
  <c r="L366" i="2"/>
  <c r="L339" i="2"/>
  <c r="L232" i="2"/>
  <c r="L228" i="2"/>
  <c r="L374" i="2"/>
  <c r="L386" i="2"/>
  <c r="L371" i="2"/>
  <c r="L367" i="2"/>
  <c r="L370" i="2"/>
  <c r="L382" i="2"/>
  <c r="L360" i="2"/>
  <c r="L353" i="2"/>
  <c r="L381" i="2"/>
  <c r="L359" i="2"/>
  <c r="L352" i="2"/>
  <c r="L345" i="2"/>
  <c r="L23" i="4"/>
  <c r="L22" i="4"/>
  <c r="L30" i="4"/>
  <c r="L214" i="2"/>
  <c r="L124" i="2"/>
  <c r="L120" i="2"/>
  <c r="L116" i="2"/>
  <c r="L133" i="2"/>
  <c r="L127" i="2"/>
  <c r="L213" i="2"/>
  <c r="L121" i="2"/>
  <c r="L119" i="2"/>
  <c r="L115" i="2"/>
  <c r="L209" i="2"/>
  <c r="L126" i="2"/>
  <c r="L212" i="2"/>
  <c r="L138" i="2"/>
  <c r="L122" i="2"/>
  <c r="L118" i="2"/>
  <c r="L114" i="2"/>
  <c r="L113" i="2"/>
  <c r="L208" i="2"/>
  <c r="L117" i="2"/>
  <c r="L435" i="2"/>
  <c r="L420" i="2"/>
  <c r="L52" i="2"/>
  <c r="L58" i="2"/>
  <c r="L63" i="2"/>
  <c r="L66" i="2"/>
  <c r="L56" i="2"/>
  <c r="L62" i="2"/>
  <c r="L51" i="2"/>
  <c r="L54" i="2"/>
  <c r="L65" i="2"/>
  <c r="L55" i="2"/>
  <c r="L61" i="2"/>
  <c r="L64" i="2"/>
  <c r="L458" i="2"/>
  <c r="L460" i="2"/>
  <c r="L452" i="2"/>
  <c r="L478" i="2"/>
  <c r="L414" i="2"/>
  <c r="L413" i="2"/>
  <c r="L417" i="2"/>
  <c r="L415" i="2"/>
  <c r="L16" i="5"/>
  <c r="L15" i="5"/>
  <c r="L29" i="4"/>
  <c r="L464" i="2"/>
  <c r="L450" i="2"/>
  <c r="L439" i="2"/>
  <c r="L433" i="2"/>
  <c r="L468" i="2"/>
  <c r="L449" i="2"/>
  <c r="L438" i="2"/>
  <c r="L456" i="2"/>
  <c r="L475" i="2"/>
  <c r="L476" i="2"/>
  <c r="L471" i="2"/>
  <c r="L479" i="2"/>
  <c r="L430" i="2"/>
  <c r="L394" i="2"/>
  <c r="L426" i="2"/>
  <c r="L409" i="2"/>
  <c r="L407" i="2"/>
  <c r="L418" i="2"/>
  <c r="L425" i="2"/>
  <c r="L412" i="2"/>
  <c r="L10" i="4"/>
  <c r="L453" i="2"/>
  <c r="L443" i="2"/>
  <c r="L472" i="2"/>
  <c r="L469" i="2"/>
  <c r="L466" i="2"/>
  <c r="L436" i="2"/>
  <c r="L462" i="2"/>
  <c r="L446" i="2"/>
  <c r="L432" i="2"/>
  <c r="L459" i="2"/>
  <c r="L442" i="2"/>
  <c r="L429" i="2"/>
  <c r="L480" i="2"/>
  <c r="L477" i="2"/>
  <c r="L465" i="2"/>
  <c r="L467" i="2"/>
  <c r="L474" i="2"/>
  <c r="L445" i="2"/>
  <c r="L461" i="2"/>
  <c r="L455" i="2"/>
  <c r="L441" i="2"/>
  <c r="L457" i="2"/>
  <c r="L451" i="2"/>
  <c r="L448" i="2"/>
  <c r="L437" i="2"/>
  <c r="L434" i="2"/>
  <c r="L431" i="2"/>
  <c r="L473" i="2"/>
  <c r="L470" i="2"/>
  <c r="L454" i="2"/>
  <c r="L444" i="2"/>
  <c r="L440" i="2"/>
  <c r="L481" i="2"/>
  <c r="L463" i="2"/>
  <c r="L447" i="2"/>
  <c r="L416" i="2"/>
  <c r="L400" i="2"/>
  <c r="L393" i="2"/>
  <c r="L401" i="2"/>
  <c r="L419" i="2"/>
  <c r="L410" i="2"/>
  <c r="L396" i="2"/>
  <c r="L422" i="2"/>
  <c r="L403" i="2"/>
  <c r="L408" i="2"/>
  <c r="L406" i="2"/>
  <c r="L399" i="2"/>
  <c r="L421" i="2"/>
  <c r="L402" i="2"/>
  <c r="L395" i="2"/>
  <c r="L411" i="2"/>
  <c r="L424" i="2"/>
  <c r="L405" i="2"/>
  <c r="L398" i="2"/>
  <c r="L423" i="2"/>
  <c r="L404" i="2"/>
  <c r="L397" i="2"/>
  <c r="L50" i="5"/>
  <c r="L46" i="5"/>
  <c r="L48" i="5"/>
  <c r="L47" i="5"/>
  <c r="M50" i="5"/>
  <c r="M46" i="5"/>
  <c r="M48" i="5"/>
  <c r="M47" i="5"/>
  <c r="L10" i="2"/>
  <c r="L224" i="2"/>
  <c r="L427" i="2"/>
  <c r="L428" i="2"/>
  <c r="L225" i="2"/>
  <c r="L10" i="5"/>
  <c r="L11" i="5"/>
  <c r="M10" i="5"/>
  <c r="M11" i="5"/>
  <c r="L9" i="4"/>
  <c r="M9" i="4"/>
  <c r="L95" i="4"/>
  <c r="M95" i="4"/>
  <c r="L28" i="4"/>
  <c r="M28" i="4"/>
  <c r="L12" i="3"/>
  <c r="L20" i="3"/>
  <c r="L19" i="3"/>
  <c r="M12" i="3"/>
  <c r="M20" i="3"/>
  <c r="M19" i="3"/>
  <c r="L9" i="2"/>
  <c r="L218" i="2"/>
  <c r="L222" i="2"/>
  <c r="L217" i="2"/>
  <c r="L221" i="2"/>
  <c r="L223" i="2"/>
  <c r="L220" i="2"/>
  <c r="L219" i="2"/>
  <c r="L27" i="4"/>
  <c r="M27" i="4"/>
  <c r="L9" i="5"/>
  <c r="M9" i="5"/>
  <c r="L216" i="2"/>
  <c r="L109" i="2"/>
  <c r="L100" i="2"/>
  <c r="L68" i="2"/>
  <c r="L47" i="2"/>
  <c r="L103" i="2"/>
  <c r="L96" i="2"/>
  <c r="L70" i="2"/>
  <c r="L215" i="2"/>
  <c r="L108" i="2"/>
  <c r="L72" i="2"/>
  <c r="L50" i="2"/>
  <c r="L110" i="2"/>
  <c r="L105" i="2"/>
  <c r="L99" i="2"/>
  <c r="L74" i="2"/>
  <c r="L69" i="2"/>
  <c r="L46" i="2"/>
  <c r="L102" i="2"/>
  <c r="L106" i="2"/>
  <c r="L111" i="2"/>
  <c r="L107" i="2"/>
  <c r="L49" i="2"/>
  <c r="L48" i="2"/>
  <c r="L104" i="2"/>
  <c r="L98" i="2"/>
  <c r="L73" i="2"/>
  <c r="L101" i="2"/>
  <c r="L71" i="2"/>
  <c r="L97" i="2"/>
  <c r="L520" i="2"/>
  <c r="L25" i="4"/>
  <c r="M25" i="4"/>
  <c r="L45" i="2"/>
  <c r="L11" i="3"/>
  <c r="M11" i="3"/>
  <c r="L8" i="5"/>
  <c r="L44" i="5"/>
  <c r="L89" i="5"/>
  <c r="M8" i="5"/>
  <c r="M89" i="5"/>
  <c r="M44" i="5"/>
  <c r="L8" i="4"/>
  <c r="M8" i="4"/>
  <c r="L43" i="2"/>
  <c r="L8" i="2"/>
  <c r="K43" i="2" l="1"/>
  <c r="L579" i="1"/>
  <c r="M579" i="1" l="1"/>
  <c r="I11" i="3"/>
  <c r="J11" i="3" s="1"/>
  <c r="K11" i="3" l="1"/>
  <c r="M10" i="2" l="1"/>
  <c r="M224" i="2"/>
  <c r="M428" i="2"/>
  <c r="M427" i="2"/>
  <c r="M225" i="2"/>
  <c r="M9" i="2"/>
  <c r="M218" i="2"/>
  <c r="M222" i="2"/>
  <c r="M217" i="2"/>
  <c r="M221" i="2"/>
  <c r="M220" i="2"/>
  <c r="M219" i="2"/>
  <c r="M223" i="2"/>
  <c r="M216" i="2"/>
  <c r="M109" i="2"/>
  <c r="M100" i="2"/>
  <c r="M68" i="2"/>
  <c r="M47" i="2"/>
  <c r="M106" i="2"/>
  <c r="M71" i="2"/>
  <c r="M103" i="2"/>
  <c r="M96" i="2"/>
  <c r="M70" i="2"/>
  <c r="M215" i="2"/>
  <c r="M108" i="2"/>
  <c r="M72" i="2"/>
  <c r="M50" i="2"/>
  <c r="M105" i="2"/>
  <c r="M99" i="2"/>
  <c r="M74" i="2"/>
  <c r="M69" i="2"/>
  <c r="M46" i="2"/>
  <c r="M110" i="2"/>
  <c r="M48" i="2"/>
  <c r="M102" i="2"/>
  <c r="M111" i="2"/>
  <c r="M107" i="2"/>
  <c r="M49" i="2"/>
  <c r="M104" i="2"/>
  <c r="M98" i="2"/>
  <c r="M73" i="2"/>
  <c r="M101" i="2"/>
  <c r="M97" i="2"/>
  <c r="M520" i="2"/>
  <c r="M45" i="2"/>
  <c r="M43" i="2"/>
  <c r="M8" i="2"/>
  <c r="I8" i="3" l="1"/>
  <c r="I9" i="3" l="1"/>
  <c r="I14" i="3" s="1"/>
  <c r="K89" i="5" l="1"/>
  <c r="J8" i="5"/>
  <c r="K8" i="5" s="1"/>
  <c r="J9" i="3"/>
  <c r="J8" i="3"/>
  <c r="K8" i="3" s="1"/>
  <c r="J14" i="3" l="1"/>
  <c r="K9" i="3"/>
  <c r="L22" i="3"/>
  <c r="M22" i="3"/>
  <c r="L14" i="3"/>
  <c r="M14" i="3"/>
  <c r="K44" i="5" l="1"/>
  <c r="I8" i="2" l="1"/>
  <c r="J8" i="2" s="1"/>
  <c r="K8" i="2" s="1"/>
  <c r="K22" i="3" l="1"/>
  <c r="K14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<sst xmlns="http://schemas.openxmlformats.org/spreadsheetml/2006/main" count="2569" uniqueCount="591">
  <si>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</si>
  <si>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</si>
  <si>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</si>
  <si>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</si>
  <si>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</si>
  <si>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</si>
  <si>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</si>
  <si>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</si>
  <si>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</si>
  <si>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</si>
  <si>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</si>
  <si>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</si>
  <si>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</si>
  <si>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</si>
  <si>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</si>
  <si>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</si>
  <si>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</si>
  <si>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</si>
  <si>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</si>
  <si>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</si>
  <si>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</si>
  <si>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</si>
  <si>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</si>
  <si>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</si>
  <si>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</si>
  <si>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</si>
  <si>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</si>
  <si>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</si>
  <si>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</si>
  <si>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</si>
  <si>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</si>
  <si>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</si>
  <si>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</si>
  <si>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</si>
  <si>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</si>
  <si>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</si>
  <si>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</si>
  <si>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</si>
  <si>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FY2025 GENERAL FUND (DETAIL)</t>
  </si>
  <si>
    <t>FY2025 SCHOOL NUTRITION (DETAIL)</t>
  </si>
  <si>
    <t>FY2025 CAPITAL PROJECTS (DETAIL)</t>
  </si>
  <si>
    <t>FY2025 DEBT SERVICE (DETAIL)</t>
  </si>
  <si>
    <t>FY2025 SPECIAL REVENUE (DETAIL)</t>
  </si>
  <si>
    <t>451000</t>
  </si>
  <si>
    <t>ISSUANCE OF BONDS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</si>
  <si>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</si>
  <si>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</si>
  <si>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</si>
  <si>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</si>
  <si>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</si>
  <si>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</si>
  <si>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</si>
  <si>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</si>
  <si>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</si>
  <si>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</si>
  <si>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</si>
  <si>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</si>
  <si>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</si>
  <si>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</si>
  <si>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</si>
  <si>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</si>
  <si>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</si>
  <si>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</si>
  <si>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</si>
  <si>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</si>
  <si>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</si>
  <si>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</si>
  <si>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</si>
  <si>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</si>
  <si>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</si>
  <si>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419951</t>
  </si>
  <si>
    <t>10% - 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</si>
  <si>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</si>
  <si>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</si>
  <si>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</si>
  <si>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</si>
  <si>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</si>
  <si>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</si>
  <si>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</si>
  <si>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</si>
  <si>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</si>
  <si>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</si>
  <si>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</si>
  <si>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</si>
  <si>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</si>
  <si>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</si>
  <si>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</si>
  <si>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</si>
  <si>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</si>
  <si>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</si>
  <si>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</si>
  <si>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</si>
  <si>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</si>
  <si>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</si>
  <si>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</si>
  <si>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</si>
  <si>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443000</t>
  </si>
  <si>
    <t>CAT GRANTS - DIRECT FED GOVT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</si>
  <si>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</si>
  <si>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</si>
  <si>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</si>
  <si>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</si>
  <si>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</si>
  <si>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</si>
  <si>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</si>
  <si>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</si>
  <si>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</si>
  <si>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</si>
  <si>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</si>
  <si>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</si>
  <si>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</si>
  <si>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</si>
  <si>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</si>
  <si>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</si>
  <si>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</si>
  <si>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</si>
  <si>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</si>
  <si>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</si>
  <si>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</si>
  <si>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</si>
  <si>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</si>
  <si>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</si>
  <si>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</si>
  <si>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</si>
  <si>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</si>
  <si>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</si>
  <si>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</si>
  <si>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</si>
  <si>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</si>
  <si>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</si>
  <si>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</si>
  <si>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516300</t>
  </si>
  <si>
    <t>SCH NURSE/SPEC EDUC NURSE LPN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</si>
  <si>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</si>
  <si>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</si>
  <si>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</si>
  <si>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</si>
  <si>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</si>
  <si>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</si>
  <si>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</si>
  <si>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</si>
  <si>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</si>
  <si>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</si>
  <si>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</si>
  <si>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</si>
  <si>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</si>
  <si>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</si>
  <si>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</si>
  <si>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</si>
  <si>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</si>
  <si>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</si>
  <si>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</si>
  <si>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</si>
  <si>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</si>
  <si>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</si>
  <si>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524000</t>
  </si>
  <si>
    <t>EMPLOYEES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</si>
  <si>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</si>
  <si>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</si>
  <si>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</si>
  <si>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</si>
  <si>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</si>
  <si>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</si>
  <si>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</si>
  <si>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</si>
  <si>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</si>
  <si>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</si>
  <si>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</si>
  <si>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</si>
  <si>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</si>
  <si>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</si>
  <si>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</si>
  <si>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</si>
  <si>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</si>
  <si>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</si>
  <si>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</si>
  <si>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</si>
  <si>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</si>
  <si>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</si>
  <si>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541000</t>
  </si>
  <si>
    <t>WATER-SEWER &amp; CLEANING SERVIC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</si>
  <si>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</si>
  <si>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</si>
  <si>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</si>
  <si>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</si>
  <si>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</si>
  <si>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</si>
  <si>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544400</t>
  </si>
  <si>
    <t>OTHER RENTALS</t>
  </si>
  <si>
    <t>553000</t>
  </si>
  <si>
    <t>COMMUNICATION</t>
  </si>
  <si>
    <t>553200</t>
  </si>
  <si>
    <t>COMMUNICATION-WEB SUBSCRPT/LIC</t>
  </si>
  <si>
    <t>556100</t>
  </si>
  <si>
    <t>TUITION TO OTHER GEORGIA LUAS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</si>
  <si>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</si>
  <si>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</si>
  <si>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</si>
  <si>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</si>
  <si>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</si>
  <si>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</si>
  <si>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</si>
  <si>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</si>
  <si>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</si>
  <si>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</si>
  <si>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</si>
  <si>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</si>
  <si>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</si>
  <si>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</si>
  <si>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</si>
  <si>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</si>
  <si>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</si>
  <si>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</si>
  <si>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</si>
  <si>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</si>
  <si>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</si>
  <si>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</si>
  <si>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</si>
  <si>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</si>
  <si>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</si>
  <si>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</si>
  <si>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</si>
  <si>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</si>
  <si>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</si>
  <si>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</si>
  <si>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</si>
  <si>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</si>
  <si>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</si>
  <si>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</si>
  <si>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</si>
  <si>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</si>
  <si>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</si>
  <si>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</si>
  <si>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</si>
  <si>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</si>
  <si>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</si>
  <si>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</si>
  <si>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</si>
  <si>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</si>
  <si>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</si>
  <si>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</si>
  <si>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</si>
  <si>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</si>
  <si>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</si>
  <si>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</si>
  <si>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</si>
  <si>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</si>
  <si>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</si>
  <si>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</si>
  <si>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</si>
  <si>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</si>
  <si>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</si>
  <si>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</si>
  <si>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</si>
  <si>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</si>
  <si>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</si>
  <si>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</si>
  <si>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</si>
  <si>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</si>
  <si>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</si>
  <si>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</si>
  <si>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551900</t>
  </si>
  <si>
    <t>STUD TRANSP PURCHASED-OTH SRCE</t>
  </si>
  <si>
    <t>552000</t>
  </si>
  <si>
    <t>INSURANCE (OTHR THAN EMPL BEN)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</si>
  <si>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</si>
  <si>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</si>
  <si>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</si>
  <si>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</si>
  <si>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</si>
  <si>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</si>
  <si>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</si>
  <si>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</si>
  <si>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</si>
  <si>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</si>
  <si>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</si>
  <si>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</si>
  <si>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</si>
  <si>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</si>
  <si>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</si>
  <si>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</si>
  <si>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</si>
  <si>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</si>
  <si>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</si>
  <si>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</si>
  <si>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</si>
  <si>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</si>
  <si>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</si>
  <si>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</si>
  <si>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514100</t>
  </si>
  <si>
    <t>SALARY OF SERETARIAL STAFF</t>
  </si>
  <si>
    <t>511100</t>
  </si>
  <si>
    <t>SCHOOL BOARD MEMBERS SALARIES</t>
  </si>
  <si>
    <t>512000</t>
  </si>
  <si>
    <t>SUPERINTENDENT - TECH INST DIR</t>
  </si>
  <si>
    <t>519999</t>
  </si>
  <si>
    <t>EMPLOYEE MASTER GENERIC SALARY</t>
  </si>
  <si>
    <t>527000</t>
  </si>
  <si>
    <t>ON BEHALF PAYMENTS</t>
  </si>
  <si>
    <t>530002</t>
  </si>
  <si>
    <t>OTHER COST-BOARD LEGAL FEES</t>
  </si>
  <si>
    <t>533200</t>
  </si>
  <si>
    <t>DRUG&amp;ALCOHOL TEST-FINGERPRINT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</si>
  <si>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</si>
  <si>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</si>
  <si>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</si>
  <si>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</si>
  <si>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</si>
  <si>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</si>
  <si>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</si>
  <si>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</si>
  <si>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</si>
  <si>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</si>
  <si>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</si>
  <si>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</si>
  <si>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</si>
  <si>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</si>
  <si>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</si>
  <si>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</si>
  <si>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</si>
  <si>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</si>
  <si>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</si>
  <si>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</si>
  <si>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</si>
  <si>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</si>
  <si>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</si>
  <si>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</si>
  <si>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</si>
  <si>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</si>
  <si>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>588000</t>
  </si>
  <si>
    <t>FEDERAL INDIRECT COST CHARGES</t>
  </si>
  <si>
    <t xml:space="preserve">   GENERAL ADMINISTRATION Total</t>
  </si>
  <si>
    <t xml:space="preserve">   SCHOOL ADMINISTRATION</t>
  </si>
  <si>
    <t>513100</t>
  </si>
  <si>
    <t>ASSISTANT PRINCIPAL</t>
  </si>
  <si>
    <t>514800</t>
  </si>
  <si>
    <t>ACCOUNTANT</t>
  </si>
  <si>
    <t>518600</t>
  </si>
  <si>
    <t>CUSTODIAL PERSONNEL</t>
  </si>
  <si>
    <t xml:space="preserve">   SCHOOL ADMINISTRATION Total</t>
  </si>
  <si>
    <t xml:space="preserve">   SUPPORT SERVICES - BUSINESS</t>
  </si>
  <si>
    <t>518100</t>
  </si>
  <si>
    <t>MAINT PERSONNEL-TRANS MECHANIC</t>
  </si>
  <si>
    <t>599000</t>
  </si>
  <si>
    <t>OTHER USES</t>
  </si>
  <si>
    <t>599015</t>
  </si>
  <si>
    <t>PCCARD DEFAULT EXP-M. JOHNSON</t>
  </si>
  <si>
    <t>599016</t>
  </si>
  <si>
    <t>PCCARD DEFAULT EXP-J. MCMAHAN</t>
  </si>
  <si>
    <t>599017</t>
  </si>
  <si>
    <t>PCCARD DEFAULT EXP-M. ORSON</t>
  </si>
  <si>
    <t>599019</t>
  </si>
  <si>
    <t>PCCARD DEFAULT EXP-M. ERWIN</t>
  </si>
  <si>
    <t>599021</t>
  </si>
  <si>
    <t>PCCARD DEFAULT EXP-J. MORLEY</t>
  </si>
  <si>
    <t>599024</t>
  </si>
  <si>
    <t>PCCARD DEFAULT EXP-S. JESTER</t>
  </si>
  <si>
    <t>599025</t>
  </si>
  <si>
    <t>PCCARD DEFAULT EXP-V. TURNER</t>
  </si>
  <si>
    <t>599028</t>
  </si>
  <si>
    <t>PCCARD DEFAULT EXP-W.MCGINNISS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</si>
  <si>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</si>
  <si>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</si>
  <si>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</si>
  <si>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</si>
  <si>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</si>
  <si>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</si>
  <si>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</si>
  <si>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</si>
  <si>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</si>
  <si>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</si>
  <si>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</si>
  <si>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</si>
  <si>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</si>
  <si>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</si>
  <si>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</si>
  <si>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</si>
  <si>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</si>
  <si>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</si>
  <si>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</si>
  <si>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</si>
  <si>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</si>
  <si>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</si>
  <si>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</si>
  <si>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</si>
  <si>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</si>
  <si>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</si>
  <si>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</si>
  <si>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</si>
  <si>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</si>
  <si>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</si>
  <si>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</si>
  <si>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</si>
  <si>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</si>
  <si>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</si>
  <si>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</si>
  <si>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</si>
  <si>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</si>
  <si>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</si>
  <si>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</si>
  <si>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</si>
  <si>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</si>
  <si>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</si>
  <si>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</si>
  <si>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</si>
  <si>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</si>
  <si>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</si>
  <si>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</si>
  <si>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</si>
  <si>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</si>
  <si>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</si>
  <si>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</si>
  <si>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</si>
  <si>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</si>
  <si>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</si>
  <si>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</si>
  <si>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</si>
  <si>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</si>
  <si>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</si>
  <si>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</si>
  <si>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</si>
  <si>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</si>
  <si>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SCHOOL SAFETY AND SECURITY</t>
  </si>
  <si>
    <t>518300</t>
  </si>
  <si>
    <t>SAFETY AND SECURITY PERSONNEL</t>
  </si>
  <si>
    <t xml:space="preserve">   SCHOOL SAFETY AND SECURITY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</si>
  <si>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</si>
  <si>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</si>
  <si>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</si>
  <si>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</si>
  <si>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</si>
  <si>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</si>
  <si>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</si>
  <si>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</si>
  <si>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</si>
  <si>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</si>
  <si>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</si>
  <si>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</si>
  <si>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</si>
  <si>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</si>
  <si>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</si>
  <si>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>530500</t>
  </si>
  <si>
    <t>ATHLETIC EVENT STAFF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</si>
  <si>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</si>
  <si>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</si>
  <si>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</si>
  <si>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</si>
  <si>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</si>
  <si>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</si>
  <si>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</si>
  <si>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</si>
  <si>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</si>
  <si>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</si>
  <si>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</si>
  <si>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</si>
  <si>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</si>
  <si>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</si>
  <si>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</si>
  <si>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</si>
  <si>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</si>
  <si>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</si>
  <si>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</si>
  <si>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</si>
  <si>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</si>
  <si>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</si>
  <si>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</si>
  <si>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413200</t>
  </si>
  <si>
    <t>TUITION - OTHER GEORGIA LUAS</t>
  </si>
  <si>
    <t>436000</t>
  </si>
  <si>
    <t>CAPITAL OUTLAY GRANTS</t>
  </si>
  <si>
    <t>434000</t>
  </si>
  <si>
    <t>GRANTS FROM PRE-K LOTTERY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</si>
  <si>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</si>
  <si>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</si>
  <si>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</si>
  <si>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</si>
  <si>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</si>
  <si>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</si>
  <si>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</si>
  <si>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</si>
  <si>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544300</t>
  </si>
  <si>
    <t>RENTAL OF COMPUTER EQUIPMENT</t>
  </si>
  <si>
    <t>532200</t>
  </si>
  <si>
    <t>CONTRACTED SERV-ART-MUSIC-P.E.</t>
  </si>
  <si>
    <t>561099</t>
  </si>
  <si>
    <t>SURPLUS</t>
  </si>
  <si>
    <t>517800</t>
  </si>
  <si>
    <t>GRADUATION COACH</t>
  </si>
  <si>
    <t>517900</t>
  </si>
  <si>
    <t>REHABILITATION COUNSELOR</t>
  </si>
  <si>
    <t>595000</t>
  </si>
  <si>
    <t>SPECIAL ITEMS</t>
  </si>
  <si>
    <t>553400</t>
  </si>
  <si>
    <t>SBITA greater than 12 months</t>
  </si>
  <si>
    <t>536100</t>
  </si>
  <si>
    <t>PER DIEM AND FEES</t>
  </si>
  <si>
    <t>536200</t>
  </si>
  <si>
    <t>PER DIEM AND FEES - EXPENSES</t>
  </si>
  <si>
    <t xml:space="preserve">   FEDERAL GRANT ADMINISTRATION</t>
  </si>
  <si>
    <t>531000</t>
  </si>
  <si>
    <t>CONTRACTED SERVICE -ADMIN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</si>
  <si>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</si>
  <si>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</si>
  <si>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</si>
  <si>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</si>
  <si>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</si>
  <si>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</si>
  <si>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</si>
  <si>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</si>
  <si>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</si>
  <si>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</si>
  <si>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</si>
  <si>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</si>
  <si>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</si>
  <si>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</si>
  <si>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</si>
  <si>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</si>
  <si>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</si>
  <si>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</si>
  <si>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</si>
  <si>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</si>
  <si>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</si>
  <si>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</si>
  <si>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</si>
  <si>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</si>
  <si>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</si>
  <si>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</si>
  <si>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</si>
  <si>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</si>
  <si>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</si>
  <si>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</si>
  <si>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</si>
  <si>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</si>
  <si>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</si>
  <si>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</si>
  <si>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</si>
  <si>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</si>
  <si>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</si>
  <si>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</si>
  <si>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</si>
  <si>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461000</t>
  </si>
  <si>
    <t>CAPITAL CONTRIBUTIONS</t>
  </si>
  <si>
    <t>464000</t>
  </si>
  <si>
    <t>EXTRAORDINARY ITEMS</t>
  </si>
  <si>
    <t>463000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</si>
  <si>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</si>
  <si>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</si>
  <si>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</si>
  <si>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</si>
  <si>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</si>
  <si>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</si>
  <si>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</si>
  <si>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</si>
  <si>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</si>
  <si>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</si>
  <si>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416111</t>
  </si>
  <si>
    <t>STUDENT SALES - LUNCH</t>
  </si>
  <si>
    <t>416112</t>
  </si>
  <si>
    <t>STUDENT SALES-LUNCH P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</si>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</sst>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91"/>
  <sheetViews>
    <sheetView tabSelected="1" workbookViewId="0">
      <pane ySplit="7" topLeftCell="A8" activePane="bottomLeft" state="frozen"/>
      <selection activeCell="A2" sqref="A2:M2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3">
        <v>45657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6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66" t="s">
        <v>46</v>
      </c>
      <c r="C8" s="51" t="s">
        <v>47</v>
      </c>
      <c r="D8" s="56">
        <v>919668398</v>
      </c>
      <c r="E8" s="56">
        <v>919668398</v>
      </c>
      <c r="F8" s="56">
        <v>54644913.979999997</v>
      </c>
      <c r="G8" s="56">
        <v>863248854.01999998</v>
      </c>
      <c r="H8" s="56">
        <v>0</v>
      </c>
      <c r="I8" s="56">
        <f t="shared" ref="I8" si="0">SUM(G8:H8)</f>
        <v>863248854.01999998</v>
      </c>
      <c r="J8" s="56">
        <f t="shared" ref="J8" si="1">E8-I8</f>
        <v>56419543.980000019</v>
      </c>
      <c r="K8" s="57">
        <f t="shared" ref="K8:K10" si="2">IF(E8=0,"NA",J8/E8)</f>
        <v>6.1347703262062091E-2</v>
      </c>
      <c r="L8" s="57">
        <f t="shared" ref="L8:L10" si="3">IF(E8=0,"NA",(  ( F8 - (E8/$L$6)) / (E8/$L$6)))</f>
        <v>-0.94058193790410094</v>
      </c>
      <c r="M8" s="57">
        <f t="shared" ref="M8:M10" si="4">IF(E8=0,"NA",(  ( G8 - ($M$6*(E8/12))) / ($M$6*(E8/12))))</f>
        <v>0.87730459347587586</v>
      </c>
      <c r="R8" s="53"/>
      <c r="S8" s="53"/>
      <c r="T8" s="53"/>
      <c r="U8" s="53"/>
      <c r="V8" s="53"/>
    </row>
    <row r="9" spans="1:25" s="51" customFormat="1" x14ac:dyDescent="0.2">
      <c r="B9" s="66" t="s">
        <v>48</v>
      </c>
      <c r="C9" s="51" t="s">
        <v>49</v>
      </c>
      <c r="D9" s="56">
        <v>6500000</v>
      </c>
      <c r="E9" s="56">
        <v>6500000</v>
      </c>
      <c r="F9" s="56">
        <v>103301.62</v>
      </c>
      <c r="G9" s="56">
        <v>1418652.42</v>
      </c>
      <c r="H9" s="56">
        <v>0</v>
      </c>
      <c r="I9" s="56">
        <f t="shared" ref="I9:I11" si="5">SUM(G9:H9)</f>
        <v>1418652.42</v>
      </c>
      <c r="J9" s="56">
        <f t="shared" ref="J9:J11" si="6">E9-I9</f>
        <v>5081347.58</v>
      </c>
      <c r="K9" s="57">
        <f t="shared" si="2"/>
        <v>0.78174578153846153</v>
      </c>
      <c r="L9" s="57">
        <f t="shared" si="3"/>
        <v>-0.98410744307692311</v>
      </c>
      <c r="M9" s="57">
        <f t="shared" si="4"/>
        <v>-0.56349156307692305</v>
      </c>
      <c r="R9" s="53"/>
      <c r="S9" s="53"/>
      <c r="T9" s="53"/>
      <c r="U9" s="53"/>
      <c r="V9" s="53"/>
    </row>
    <row r="10" spans="1:25" s="51" customFormat="1" x14ac:dyDescent="0.2">
      <c r="B10" s="66" t="s">
        <v>50</v>
      </c>
      <c r="C10" s="51" t="s">
        <v>51</v>
      </c>
      <c r="D10" s="56">
        <v>3000000</v>
      </c>
      <c r="E10" s="56">
        <v>3000000</v>
      </c>
      <c r="F10" s="56">
        <v>277094.74</v>
      </c>
      <c r="G10" s="56">
        <v>1239971.68</v>
      </c>
      <c r="H10" s="56">
        <v>0</v>
      </c>
      <c r="I10" s="56">
        <f t="shared" si="5"/>
        <v>1239971.68</v>
      </c>
      <c r="J10" s="56">
        <f t="shared" si="6"/>
        <v>1760028.32</v>
      </c>
      <c r="K10" s="57">
        <f t="shared" si="2"/>
        <v>0.5866761066666667</v>
      </c>
      <c r="L10" s="57">
        <f t="shared" si="3"/>
        <v>-0.90763508666666659</v>
      </c>
      <c r="M10" s="57">
        <f t="shared" si="4"/>
        <v>-0.17335221333333337</v>
      </c>
      <c r="R10" s="53"/>
      <c r="S10" s="53"/>
      <c r="T10" s="53"/>
      <c r="U10" s="53"/>
      <c r="V10" s="53"/>
    </row>
    <row r="11" spans="1:25" s="51" customFormat="1" x14ac:dyDescent="0.2">
      <c r="B11" s="66" t="s">
        <v>52</v>
      </c>
      <c r="C11" s="51" t="s">
        <v>53</v>
      </c>
      <c r="D11" s="56">
        <v>33600000</v>
      </c>
      <c r="E11" s="56">
        <v>33600000</v>
      </c>
      <c r="F11" s="56">
        <v>2630913.94</v>
      </c>
      <c r="G11" s="56">
        <v>14675158.699999999</v>
      </c>
      <c r="H11" s="56">
        <v>0</v>
      </c>
      <c r="I11" s="56">
        <f t="shared" si="5"/>
        <v>14675158.699999999</v>
      </c>
      <c r="J11" s="56">
        <f t="shared" si="6"/>
        <v>18924841.300000001</v>
      </c>
      <c r="K11" s="57">
        <f t="shared" ref="K11:K39" si="7">IF(E11=0,"NA",J11/E11)</f>
        <v>0.56323932440476188</v>
      </c>
      <c r="L11" s="57">
        <f t="shared" ref="L11:L39" si="8">IF(E11=0,"NA",(  ( F11 - (E11/$L$6)) / (E11/$L$6)))</f>
        <v>-0.92169898988095234</v>
      </c>
      <c r="M11" s="57">
        <f t="shared" ref="M11:M39" si="9">IF(E11=0,"NA",(  ( G11 - ($M$6*(E11/12))) / ($M$6*(E11/12))))</f>
        <v>-0.12647864880952386</v>
      </c>
      <c r="R11" s="53"/>
      <c r="S11" s="53"/>
      <c r="T11" s="53"/>
      <c r="U11" s="53"/>
      <c r="V11" s="53"/>
    </row>
    <row r="12" spans="1:25" s="51" customFormat="1" x14ac:dyDescent="0.2">
      <c r="B12" s="66" t="s">
        <v>54</v>
      </c>
      <c r="C12" s="51" t="s">
        <v>55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39" si="10">SUM(G12:H12)</f>
        <v>0</v>
      </c>
      <c r="J12" s="56">
        <f t="shared" ref="J12:J39" si="11">E12-I12</f>
        <v>0</v>
      </c>
      <c r="K12" s="57" t="str">
        <f t="shared" si="7"/>
        <v>NA</v>
      </c>
      <c r="L12" s="57" t="str">
        <f t="shared" si="8"/>
        <v>NA</v>
      </c>
      <c r="M12" s="57" t="str">
        <f t="shared" si="9"/>
        <v>NA</v>
      </c>
      <c r="R12" s="53"/>
      <c r="S12" s="53"/>
      <c r="T12" s="53"/>
      <c r="U12" s="53"/>
      <c r="V12" s="53"/>
    </row>
    <row r="13" spans="1:25" s="51" customFormat="1" x14ac:dyDescent="0.2">
      <c r="B13" s="66" t="s">
        <v>56</v>
      </c>
      <c r="C13" s="51" t="s">
        <v>57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7"/>
        <v>NA</v>
      </c>
      <c r="L13" s="57" t="str">
        <f t="shared" si="8"/>
        <v>NA</v>
      </c>
      <c r="M13" s="57" t="str">
        <f t="shared" si="9"/>
        <v>NA</v>
      </c>
      <c r="R13" s="53"/>
      <c r="S13" s="53"/>
      <c r="T13" s="53"/>
      <c r="U13" s="53"/>
      <c r="V13" s="53"/>
    </row>
    <row r="14" spans="1:25" s="51" customFormat="1" x14ac:dyDescent="0.2">
      <c r="B14" s="66" t="s">
        <v>58</v>
      </c>
      <c r="C14" s="51" t="s">
        <v>59</v>
      </c>
      <c r="D14" s="56">
        <v>775000</v>
      </c>
      <c r="E14" s="56">
        <v>775000</v>
      </c>
      <c r="F14" s="56">
        <v>15893.2</v>
      </c>
      <c r="G14" s="56">
        <v>836421.18</v>
      </c>
      <c r="H14" s="56">
        <v>0</v>
      </c>
      <c r="I14" s="56">
        <f t="shared" si="10"/>
        <v>836421.18</v>
      </c>
      <c r="J14" s="56">
        <f t="shared" si="11"/>
        <v>-61421.180000000051</v>
      </c>
      <c r="K14" s="57">
        <f t="shared" si="7"/>
        <v>-7.9253135483871029E-2</v>
      </c>
      <c r="L14" s="57">
        <f t="shared" si="8"/>
        <v>-0.97949264516129042</v>
      </c>
      <c r="M14" s="57">
        <f t="shared" si="9"/>
        <v>1.1585062709677421</v>
      </c>
      <c r="R14" s="53"/>
      <c r="S14" s="53"/>
      <c r="T14" s="53"/>
      <c r="U14" s="53"/>
      <c r="V14" s="53"/>
    </row>
    <row r="15" spans="1:25" s="51" customFormat="1" x14ac:dyDescent="0.2">
      <c r="B15" s="66" t="s">
        <v>60</v>
      </c>
      <c r="C15" s="51" t="s">
        <v>61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62</v>
      </c>
      <c r="C16" s="51" t="s">
        <v>63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ref="I16" si="12">SUM(G16:H16)</f>
        <v>0</v>
      </c>
      <c r="J16" s="56">
        <f t="shared" ref="J16:J38" si="13">E16-I16</f>
        <v>0</v>
      </c>
      <c r="K16" s="57" t="str">
        <f t="shared" ref="K16:K38" si="14">IF(E16=0,"NA",J16/E16)</f>
        <v>NA</v>
      </c>
      <c r="L16" s="57" t="str">
        <f t="shared" ref="L16:L38" si="15">IF(E16=0,"NA",(  ( F16 - (E16/$L$6)) / (E16/$L$6)))</f>
        <v>NA</v>
      </c>
      <c r="M16" s="57" t="str">
        <f t="shared" ref="M16:M38" si="16">IF(E16=0,"NA",(  ( G16 - ($M$6*(E16/12))) / ($M$6*(E16/12))))</f>
        <v>NA</v>
      </c>
      <c r="R16" s="53"/>
      <c r="S16" s="53"/>
      <c r="T16" s="53"/>
      <c r="U16" s="53"/>
      <c r="V16" s="53"/>
    </row>
    <row r="17" spans="1:22" s="51" customFormat="1" x14ac:dyDescent="0.2">
      <c r="B17" s="66" t="s">
        <v>64</v>
      </c>
      <c r="C17" s="51" t="s">
        <v>65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3" si="17">SUM(G17:H17)</f>
        <v>0</v>
      </c>
      <c r="J17" s="56">
        <f t="shared" si="13"/>
        <v>0</v>
      </c>
      <c r="K17" s="57" t="str">
        <f t="shared" si="14"/>
        <v>NA</v>
      </c>
      <c r="L17" s="57" t="str">
        <f t="shared" si="15"/>
        <v>NA</v>
      </c>
      <c r="M17" s="57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66</v>
      </c>
      <c r="C18" s="51" t="s">
        <v>67</v>
      </c>
      <c r="D18" s="56">
        <v>5000000</v>
      </c>
      <c r="E18" s="56">
        <v>5000000</v>
      </c>
      <c r="F18" s="56">
        <v>0</v>
      </c>
      <c r="G18" s="56">
        <v>0</v>
      </c>
      <c r="H18" s="56">
        <v>0</v>
      </c>
      <c r="I18" s="56">
        <f t="shared" si="17"/>
        <v>0</v>
      </c>
      <c r="J18" s="56">
        <f t="shared" si="13"/>
        <v>5000000</v>
      </c>
      <c r="K18" s="57">
        <f t="shared" si="14"/>
        <v>1</v>
      </c>
      <c r="L18" s="57">
        <f t="shared" si="15"/>
        <v>-1</v>
      </c>
      <c r="M18" s="57">
        <f t="shared" si="16"/>
        <v>-1</v>
      </c>
      <c r="R18" s="53"/>
      <c r="S18" s="53"/>
      <c r="T18" s="53"/>
      <c r="U18" s="53"/>
      <c r="V18" s="53"/>
    </row>
    <row r="19" spans="1:22" s="51" customFormat="1" x14ac:dyDescent="0.2">
      <c r="B19" s="66" t="s">
        <v>68</v>
      </c>
      <c r="C19" s="51" t="s">
        <v>69</v>
      </c>
      <c r="D19" s="56">
        <v>1730000</v>
      </c>
      <c r="E19" s="56">
        <v>1730000</v>
      </c>
      <c r="F19" s="56">
        <v>110830.62</v>
      </c>
      <c r="G19" s="56">
        <v>850867.83000000007</v>
      </c>
      <c r="H19" s="56">
        <v>0</v>
      </c>
      <c r="I19" s="56">
        <f t="shared" si="17"/>
        <v>850867.83000000007</v>
      </c>
      <c r="J19" s="56">
        <f t="shared" si="13"/>
        <v>879132.16999999993</v>
      </c>
      <c r="K19" s="57">
        <f t="shared" si="14"/>
        <v>0.50816888439306351</v>
      </c>
      <c r="L19" s="57">
        <f t="shared" si="15"/>
        <v>-0.93593605780346811</v>
      </c>
      <c r="M19" s="57">
        <f t="shared" si="16"/>
        <v>-1.6337768786127083E-2</v>
      </c>
      <c r="R19" s="53"/>
      <c r="S19" s="53"/>
      <c r="T19" s="53"/>
      <c r="U19" s="53"/>
      <c r="V19" s="53"/>
    </row>
    <row r="20" spans="1:22" s="51" customFormat="1" x14ac:dyDescent="0.2">
      <c r="B20" s="66" t="s">
        <v>70</v>
      </c>
      <c r="C20" s="51" t="s">
        <v>71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7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B21" s="66" t="s">
        <v>72</v>
      </c>
      <c r="C21" s="51" t="s">
        <v>73</v>
      </c>
      <c r="D21" s="56">
        <v>0</v>
      </c>
      <c r="E21" s="56">
        <v>0</v>
      </c>
      <c r="F21" s="56">
        <v>700</v>
      </c>
      <c r="G21" s="56">
        <v>1706.63</v>
      </c>
      <c r="H21" s="56">
        <v>0</v>
      </c>
      <c r="I21" s="56">
        <f t="shared" si="17"/>
        <v>1706.63</v>
      </c>
      <c r="J21" s="56">
        <f t="shared" si="13"/>
        <v>-1706.63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74</v>
      </c>
      <c r="B22" s="74"/>
      <c r="C22" s="63"/>
      <c r="D22" s="64">
        <v>970273398</v>
      </c>
      <c r="E22" s="64">
        <v>970273398</v>
      </c>
      <c r="F22" s="64">
        <v>57783648.099999994</v>
      </c>
      <c r="G22" s="64">
        <v>882271632.45999992</v>
      </c>
      <c r="H22" s="64">
        <v>0</v>
      </c>
      <c r="I22" s="64">
        <f t="shared" si="17"/>
        <v>882271632.45999992</v>
      </c>
      <c r="J22" s="64">
        <f t="shared" si="13"/>
        <v>88001765.540000081</v>
      </c>
      <c r="K22" s="65">
        <f t="shared" si="14"/>
        <v>9.0697906096772196E-2</v>
      </c>
      <c r="L22" s="65">
        <f t="shared" si="15"/>
        <v>-0.94044601426865049</v>
      </c>
      <c r="M22" s="65">
        <f t="shared" si="16"/>
        <v>0.81860418780645561</v>
      </c>
      <c r="R22" s="53"/>
      <c r="S22" s="53"/>
      <c r="T22" s="53"/>
      <c r="U22" s="53"/>
      <c r="V22" s="53"/>
    </row>
    <row r="23" spans="1:22" s="51" customFormat="1" x14ac:dyDescent="0.2">
      <c r="A23" s="51" t="s">
        <v>20</v>
      </c>
      <c r="B23" s="66" t="s">
        <v>21</v>
      </c>
      <c r="C23" s="51" t="s">
        <v>22</v>
      </c>
      <c r="D23" s="56">
        <v>15000000</v>
      </c>
      <c r="E23" s="56">
        <v>15000000</v>
      </c>
      <c r="F23" s="56">
        <v>2803664.89</v>
      </c>
      <c r="G23" s="56">
        <v>11207934.24</v>
      </c>
      <c r="H23" s="56">
        <v>0</v>
      </c>
      <c r="I23" s="56">
        <f t="shared" si="17"/>
        <v>11207934.24</v>
      </c>
      <c r="J23" s="56">
        <f t="shared" si="13"/>
        <v>3792065.76</v>
      </c>
      <c r="K23" s="57">
        <f t="shared" si="14"/>
        <v>0.25280438399999999</v>
      </c>
      <c r="L23" s="57">
        <f t="shared" si="15"/>
        <v>-0.81308900733333334</v>
      </c>
      <c r="M23" s="57">
        <f t="shared" si="16"/>
        <v>0.49439123200000001</v>
      </c>
      <c r="R23" s="53"/>
      <c r="S23" s="53"/>
      <c r="T23" s="53"/>
      <c r="U23" s="53"/>
      <c r="V23" s="53"/>
    </row>
    <row r="24" spans="1:22" s="51" customFormat="1" x14ac:dyDescent="0.2">
      <c r="A24" s="63" t="s">
        <v>23</v>
      </c>
      <c r="B24" s="74"/>
      <c r="C24" s="63"/>
      <c r="D24" s="64">
        <v>15000000</v>
      </c>
      <c r="E24" s="64">
        <v>15000000</v>
      </c>
      <c r="F24" s="64">
        <v>2803664.89</v>
      </c>
      <c r="G24" s="64">
        <v>11207934.24</v>
      </c>
      <c r="H24" s="64">
        <v>0</v>
      </c>
      <c r="I24" s="64">
        <f t="shared" ref="I24:I25" si="18">SUM(G24:H24)</f>
        <v>11207934.24</v>
      </c>
      <c r="J24" s="64">
        <f t="shared" si="13"/>
        <v>3792065.76</v>
      </c>
      <c r="K24" s="65">
        <f t="shared" si="14"/>
        <v>0.25280438399999999</v>
      </c>
      <c r="L24" s="65">
        <f t="shared" si="15"/>
        <v>-0.81308900733333334</v>
      </c>
      <c r="M24" s="65">
        <f t="shared" si="16"/>
        <v>0.49439123200000001</v>
      </c>
      <c r="R24" s="53"/>
      <c r="S24" s="53"/>
      <c r="T24" s="53"/>
      <c r="U24" s="53"/>
      <c r="V24" s="53"/>
    </row>
    <row r="25" spans="1:22" s="51" customFormat="1" x14ac:dyDescent="0.2">
      <c r="A25" s="51" t="s">
        <v>75</v>
      </c>
      <c r="B25" s="66" t="s">
        <v>76</v>
      </c>
      <c r="C25" s="51" t="s">
        <v>77</v>
      </c>
      <c r="D25" s="56">
        <v>669730614</v>
      </c>
      <c r="E25" s="56">
        <v>669730614</v>
      </c>
      <c r="F25" s="56">
        <v>63464722.200000003</v>
      </c>
      <c r="G25" s="56">
        <v>289065351.60000002</v>
      </c>
      <c r="H25" s="56">
        <v>0</v>
      </c>
      <c r="I25" s="56">
        <f t="shared" si="18"/>
        <v>289065351.60000002</v>
      </c>
      <c r="J25" s="56">
        <f t="shared" si="13"/>
        <v>380665262.39999998</v>
      </c>
      <c r="K25" s="57">
        <f t="shared" si="14"/>
        <v>0.5683856381097131</v>
      </c>
      <c r="L25" s="57">
        <f t="shared" si="15"/>
        <v>-0.90523843337404908</v>
      </c>
      <c r="M25" s="57">
        <f t="shared" si="16"/>
        <v>-0.13677127621942628</v>
      </c>
      <c r="R25" s="53"/>
      <c r="S25" s="53"/>
      <c r="T25" s="53"/>
      <c r="U25" s="53"/>
      <c r="V25" s="53"/>
    </row>
    <row r="26" spans="1:22" s="51" customFormat="1" x14ac:dyDescent="0.2">
      <c r="B26" s="66" t="s">
        <v>78</v>
      </c>
      <c r="C26" s="51" t="s">
        <v>79</v>
      </c>
      <c r="D26" s="56">
        <v>39838074</v>
      </c>
      <c r="E26" s="56">
        <v>39838074</v>
      </c>
      <c r="F26" s="56">
        <v>3317963</v>
      </c>
      <c r="G26" s="56">
        <v>19925400</v>
      </c>
      <c r="H26" s="56">
        <v>0</v>
      </c>
      <c r="I26" s="56">
        <f t="shared" ref="I26:I38" si="19">SUM(G26:H26)</f>
        <v>19925400</v>
      </c>
      <c r="J26" s="56">
        <f t="shared" si="13"/>
        <v>19912674</v>
      </c>
      <c r="K26" s="57">
        <f t="shared" si="14"/>
        <v>0.49984027842309847</v>
      </c>
      <c r="L26" s="57">
        <f t="shared" si="15"/>
        <v>-0.91671376984740782</v>
      </c>
      <c r="M26" s="57">
        <f t="shared" si="16"/>
        <v>3.1944315380306787E-4</v>
      </c>
      <c r="R26" s="53"/>
      <c r="S26" s="53"/>
      <c r="T26" s="53"/>
      <c r="U26" s="53"/>
      <c r="V26" s="53"/>
    </row>
    <row r="27" spans="1:22" s="51" customFormat="1" x14ac:dyDescent="0.2">
      <c r="B27" s="66" t="s">
        <v>80</v>
      </c>
      <c r="C27" s="51" t="s">
        <v>81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9"/>
        <v>0</v>
      </c>
      <c r="J27" s="56">
        <f t="shared" ref="J27:J37" si="20">E27-I27</f>
        <v>0</v>
      </c>
      <c r="K27" s="57" t="str">
        <f t="shared" ref="K27:K37" si="21">IF(E27=0,"NA",J27/E27)</f>
        <v>NA</v>
      </c>
      <c r="L27" s="57" t="str">
        <f t="shared" ref="L27:L37" si="22">IF(E27=0,"NA",(  ( F27 - (E27/$L$6)) / (E27/$L$6)))</f>
        <v>NA</v>
      </c>
      <c r="M27" s="57" t="str">
        <f t="shared" ref="M27:M37" si="23">IF(E27=0,"NA",(  ( G27 - ($M$6*(E27/12))) / ($M$6*(E27/12))))</f>
        <v>NA</v>
      </c>
      <c r="R27" s="53"/>
      <c r="S27" s="53"/>
      <c r="T27" s="53"/>
      <c r="U27" s="53"/>
      <c r="V27" s="53"/>
    </row>
    <row r="28" spans="1:22" s="51" customFormat="1" x14ac:dyDescent="0.2">
      <c r="B28" s="66" t="s">
        <v>82</v>
      </c>
      <c r="C28" s="51" t="s">
        <v>83</v>
      </c>
      <c r="D28" s="56">
        <v>17951797</v>
      </c>
      <c r="E28" s="56">
        <v>17951797</v>
      </c>
      <c r="F28" s="56">
        <v>1496670</v>
      </c>
      <c r="G28" s="56">
        <v>8537552.1999999993</v>
      </c>
      <c r="H28" s="56">
        <v>0</v>
      </c>
      <c r="I28" s="56">
        <f t="shared" ref="I28:I34" si="24">SUM(G28:H28)</f>
        <v>8537552.1999999993</v>
      </c>
      <c r="J28" s="56">
        <f t="shared" si="20"/>
        <v>9414244.8000000007</v>
      </c>
      <c r="K28" s="57">
        <f t="shared" si="21"/>
        <v>0.52441796216835568</v>
      </c>
      <c r="L28" s="57">
        <f t="shared" si="22"/>
        <v>-0.916628402159405</v>
      </c>
      <c r="M28" s="57">
        <f t="shared" si="23"/>
        <v>-4.8835924336711335E-2</v>
      </c>
      <c r="R28" s="53"/>
      <c r="S28" s="53"/>
      <c r="T28" s="53"/>
      <c r="U28" s="53"/>
      <c r="V28" s="53"/>
    </row>
    <row r="29" spans="1:22" s="51" customFormat="1" x14ac:dyDescent="0.2">
      <c r="B29" s="66" t="s">
        <v>84</v>
      </c>
      <c r="C29" s="51" t="s">
        <v>85</v>
      </c>
      <c r="D29" s="56">
        <v>-183008042</v>
      </c>
      <c r="E29" s="56">
        <v>-183008042</v>
      </c>
      <c r="F29" s="56">
        <v>-15250638</v>
      </c>
      <c r="G29" s="56">
        <v>-91504214</v>
      </c>
      <c r="H29" s="56">
        <v>0</v>
      </c>
      <c r="I29" s="56">
        <f t="shared" si="24"/>
        <v>-91504214</v>
      </c>
      <c r="J29" s="56">
        <f t="shared" si="20"/>
        <v>-91503828</v>
      </c>
      <c r="K29" s="57">
        <f t="shared" si="21"/>
        <v>0.49999894540153594</v>
      </c>
      <c r="L29" s="57">
        <f t="shared" si="22"/>
        <v>-0.91666684243307739</v>
      </c>
      <c r="M29" s="57">
        <f t="shared" si="23"/>
        <v>2.1091969280781663E-6</v>
      </c>
      <c r="R29" s="53"/>
      <c r="S29" s="53"/>
      <c r="T29" s="53"/>
      <c r="U29" s="53"/>
      <c r="V29" s="53"/>
    </row>
    <row r="30" spans="1:22" s="51" customFormat="1" x14ac:dyDescent="0.2">
      <c r="B30" s="66" t="s">
        <v>86</v>
      </c>
      <c r="C30" s="51" t="s">
        <v>87</v>
      </c>
      <c r="D30" s="56">
        <v>13212300</v>
      </c>
      <c r="E30" s="56">
        <v>13709859</v>
      </c>
      <c r="F30" s="56">
        <v>0</v>
      </c>
      <c r="G30" s="56">
        <v>3803622</v>
      </c>
      <c r="H30" s="56">
        <v>0</v>
      </c>
      <c r="I30" s="56">
        <f t="shared" si="24"/>
        <v>3803622</v>
      </c>
      <c r="J30" s="56">
        <f t="shared" si="20"/>
        <v>9906237</v>
      </c>
      <c r="K30" s="57">
        <f t="shared" si="21"/>
        <v>0.7225630110419079</v>
      </c>
      <c r="L30" s="57">
        <f t="shared" si="22"/>
        <v>-1</v>
      </c>
      <c r="M30" s="57">
        <f t="shared" si="23"/>
        <v>-0.44512602208381574</v>
      </c>
      <c r="R30" s="53"/>
      <c r="S30" s="53"/>
      <c r="T30" s="53"/>
      <c r="U30" s="53"/>
      <c r="V30" s="53"/>
    </row>
    <row r="31" spans="1:22" s="51" customFormat="1" x14ac:dyDescent="0.2">
      <c r="B31" s="66" t="s">
        <v>88</v>
      </c>
      <c r="C31" s="51" t="s">
        <v>89</v>
      </c>
      <c r="D31" s="56">
        <v>188000</v>
      </c>
      <c r="E31" s="56">
        <v>188000</v>
      </c>
      <c r="F31" s="56">
        <v>0</v>
      </c>
      <c r="G31" s="56">
        <v>0</v>
      </c>
      <c r="H31" s="56">
        <v>0</v>
      </c>
      <c r="I31" s="56">
        <f t="shared" si="24"/>
        <v>0</v>
      </c>
      <c r="J31" s="56">
        <f t="shared" si="20"/>
        <v>188000</v>
      </c>
      <c r="K31" s="57">
        <f t="shared" si="21"/>
        <v>1</v>
      </c>
      <c r="L31" s="57">
        <f t="shared" si="22"/>
        <v>-1</v>
      </c>
      <c r="M31" s="57">
        <f t="shared" si="23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90</v>
      </c>
      <c r="C32" s="51" t="s">
        <v>91</v>
      </c>
      <c r="D32" s="56">
        <v>1917413</v>
      </c>
      <c r="E32" s="56">
        <v>1917413</v>
      </c>
      <c r="F32" s="56">
        <v>0</v>
      </c>
      <c r="G32" s="56">
        <v>0</v>
      </c>
      <c r="H32" s="56">
        <v>0</v>
      </c>
      <c r="I32" s="56">
        <f t="shared" si="24"/>
        <v>0</v>
      </c>
      <c r="J32" s="56">
        <f t="shared" si="20"/>
        <v>1917413</v>
      </c>
      <c r="K32" s="57">
        <f t="shared" si="21"/>
        <v>1</v>
      </c>
      <c r="L32" s="57">
        <f t="shared" si="22"/>
        <v>-1</v>
      </c>
      <c r="M32" s="57">
        <f t="shared" si="23"/>
        <v>-1</v>
      </c>
      <c r="R32" s="53"/>
      <c r="S32" s="53"/>
      <c r="T32" s="53"/>
      <c r="U32" s="53"/>
      <c r="V32" s="53"/>
    </row>
    <row r="33" spans="1:25" s="51" customFormat="1" x14ac:dyDescent="0.2">
      <c r="B33" s="66" t="s">
        <v>92</v>
      </c>
      <c r="C33" s="51" t="s">
        <v>93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4"/>
        <v>0</v>
      </c>
      <c r="J33" s="56">
        <f t="shared" si="20"/>
        <v>0</v>
      </c>
      <c r="K33" s="57" t="str">
        <f t="shared" si="21"/>
        <v>NA</v>
      </c>
      <c r="L33" s="57" t="str">
        <f t="shared" si="22"/>
        <v>NA</v>
      </c>
      <c r="M33" s="57" t="str">
        <f t="shared" si="23"/>
        <v>NA</v>
      </c>
      <c r="R33" s="53"/>
      <c r="S33" s="53"/>
      <c r="T33" s="53"/>
      <c r="U33" s="53"/>
      <c r="V33" s="53"/>
    </row>
    <row r="34" spans="1:25" s="51" customFormat="1" x14ac:dyDescent="0.2">
      <c r="A34" s="63" t="s">
        <v>94</v>
      </c>
      <c r="B34" s="74"/>
      <c r="C34" s="63"/>
      <c r="D34" s="64">
        <v>559830156</v>
      </c>
      <c r="E34" s="64">
        <v>560327715</v>
      </c>
      <c r="F34" s="64">
        <v>53028717.200000003</v>
      </c>
      <c r="G34" s="64">
        <v>229827711.80000001</v>
      </c>
      <c r="H34" s="64">
        <v>0</v>
      </c>
      <c r="I34" s="64">
        <f t="shared" si="24"/>
        <v>229827711.80000001</v>
      </c>
      <c r="J34" s="64">
        <f t="shared" si="20"/>
        <v>330500003.19999999</v>
      </c>
      <c r="K34" s="65">
        <f t="shared" si="21"/>
        <v>0.58983340347532154</v>
      </c>
      <c r="L34" s="65">
        <f t="shared" si="22"/>
        <v>-0.90536124524913075</v>
      </c>
      <c r="M34" s="65">
        <f t="shared" si="23"/>
        <v>-0.1796668069506431</v>
      </c>
      <c r="R34" s="53"/>
      <c r="S34" s="53"/>
      <c r="T34" s="53"/>
      <c r="U34" s="53"/>
      <c r="V34" s="53"/>
    </row>
    <row r="35" spans="1:25" s="51" customFormat="1" x14ac:dyDescent="0.2">
      <c r="A35" s="51" t="s">
        <v>95</v>
      </c>
      <c r="B35" s="66" t="s">
        <v>96</v>
      </c>
      <c r="C35" s="51" t="s">
        <v>97</v>
      </c>
      <c r="D35" s="56">
        <v>0</v>
      </c>
      <c r="E35" s="56">
        <v>8725000</v>
      </c>
      <c r="F35" s="56">
        <v>0</v>
      </c>
      <c r="G35" s="56">
        <v>0</v>
      </c>
      <c r="H35" s="56">
        <v>0</v>
      </c>
      <c r="I35" s="56">
        <f t="shared" ref="I35:I37" si="25">SUM(G35:H35)</f>
        <v>0</v>
      </c>
      <c r="J35" s="56">
        <f t="shared" si="20"/>
        <v>8725000</v>
      </c>
      <c r="K35" s="57">
        <f t="shared" si="21"/>
        <v>1</v>
      </c>
      <c r="L35" s="57">
        <f t="shared" si="22"/>
        <v>-1</v>
      </c>
      <c r="M35" s="57">
        <f t="shared" si="23"/>
        <v>-1</v>
      </c>
      <c r="R35" s="53"/>
      <c r="S35" s="53"/>
      <c r="T35" s="53"/>
      <c r="U35" s="53"/>
      <c r="V35" s="53"/>
    </row>
    <row r="36" spans="1:25" s="51" customFormat="1" x14ac:dyDescent="0.2">
      <c r="B36" s="66" t="s">
        <v>98</v>
      </c>
      <c r="C36" s="51" t="s">
        <v>99</v>
      </c>
      <c r="D36" s="56">
        <v>0</v>
      </c>
      <c r="E36" s="56">
        <v>-1650000</v>
      </c>
      <c r="F36" s="56">
        <v>0</v>
      </c>
      <c r="G36" s="56">
        <v>0</v>
      </c>
      <c r="H36" s="56">
        <v>0</v>
      </c>
      <c r="I36" s="56">
        <f t="shared" si="25"/>
        <v>0</v>
      </c>
      <c r="J36" s="56">
        <f t="shared" si="20"/>
        <v>-1650000</v>
      </c>
      <c r="K36" s="57">
        <f t="shared" si="21"/>
        <v>1</v>
      </c>
      <c r="L36" s="57">
        <f t="shared" si="22"/>
        <v>-1</v>
      </c>
      <c r="M36" s="57">
        <f t="shared" si="23"/>
        <v>-1</v>
      </c>
      <c r="R36" s="53"/>
      <c r="S36" s="53"/>
      <c r="T36" s="53"/>
      <c r="U36" s="53"/>
      <c r="V36" s="53"/>
    </row>
    <row r="37" spans="1:25" s="51" customFormat="1" x14ac:dyDescent="0.2">
      <c r="A37" s="63" t="s">
        <v>100</v>
      </c>
      <c r="B37" s="74"/>
      <c r="C37" s="63"/>
      <c r="D37" s="64">
        <v>0</v>
      </c>
      <c r="E37" s="64">
        <v>7075000</v>
      </c>
      <c r="F37" s="64">
        <v>0</v>
      </c>
      <c r="G37" s="64">
        <v>0</v>
      </c>
      <c r="H37" s="64">
        <v>0</v>
      </c>
      <c r="I37" s="64">
        <f t="shared" si="25"/>
        <v>0</v>
      </c>
      <c r="J37" s="64">
        <f t="shared" si="20"/>
        <v>7075000</v>
      </c>
      <c r="K37" s="65">
        <f t="shared" si="21"/>
        <v>1</v>
      </c>
      <c r="L37" s="65">
        <f t="shared" si="22"/>
        <v>-1</v>
      </c>
      <c r="M37" s="65">
        <f t="shared" si="23"/>
        <v>-1</v>
      </c>
      <c r="R37" s="53"/>
      <c r="S37" s="53"/>
      <c r="T37" s="53"/>
      <c r="U37" s="53"/>
      <c r="V37" s="53"/>
    </row>
    <row r="38" spans="1:25" s="51" customFormat="1" x14ac:dyDescent="0.2">
      <c r="A38" s="51" t="s">
        <v>24</v>
      </c>
      <c r="B38" s="66" t="s">
        <v>25</v>
      </c>
      <c r="C38" s="51" t="s">
        <v>26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9"/>
        <v>0</v>
      </c>
      <c r="J38" s="56">
        <f t="shared" si="13"/>
        <v>0</v>
      </c>
      <c r="K38" s="57" t="str">
        <f t="shared" si="14"/>
        <v>NA</v>
      </c>
      <c r="L38" s="57" t="str">
        <f t="shared" si="15"/>
        <v>NA</v>
      </c>
      <c r="M38" s="57" t="str">
        <f t="shared" si="16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101</v>
      </c>
      <c r="C39" s="51" t="s">
        <v>102</v>
      </c>
      <c r="D39" s="56">
        <v>0</v>
      </c>
      <c r="E39" s="56">
        <v>0</v>
      </c>
      <c r="F39" s="56">
        <v>0</v>
      </c>
      <c r="G39" s="56">
        <v>109545.11</v>
      </c>
      <c r="H39" s="56">
        <v>0</v>
      </c>
      <c r="I39" s="56">
        <f t="shared" si="10"/>
        <v>109545.11</v>
      </c>
      <c r="J39" s="56">
        <f t="shared" si="11"/>
        <v>-109545.11</v>
      </c>
      <c r="K39" s="57" t="str">
        <f t="shared" si="7"/>
        <v>NA</v>
      </c>
      <c r="L39" s="57" t="str">
        <f t="shared" si="8"/>
        <v>NA</v>
      </c>
      <c r="M39" s="57" t="str">
        <f t="shared" si="9"/>
        <v>NA</v>
      </c>
      <c r="R39" s="53"/>
      <c r="S39" s="53"/>
      <c r="T39" s="53"/>
      <c r="U39" s="53"/>
      <c r="V39" s="53"/>
    </row>
    <row r="40" spans="1:25" s="51" customFormat="1" x14ac:dyDescent="0.2">
      <c r="B40" s="66" t="s">
        <v>103</v>
      </c>
      <c r="C40" s="51" t="s">
        <v>104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ref="I40:I42" si="26">SUM(G40:H40)</f>
        <v>0</v>
      </c>
      <c r="J40" s="56">
        <f t="shared" ref="J40:J42" si="27">E40-I40</f>
        <v>0</v>
      </c>
      <c r="K40" s="57" t="str">
        <f t="shared" ref="K40:K42" si="28">IF(E40=0,"NA",J40/E40)</f>
        <v>NA</v>
      </c>
      <c r="L40" s="57" t="str">
        <f t="shared" ref="L40:L42" si="29">IF(E40=0,"NA",(  ( F40 - (E40/$L$6)) / (E40/$L$6)))</f>
        <v>NA</v>
      </c>
      <c r="M40" s="57" t="str">
        <f t="shared" ref="M40:M42" si="30">IF(E40=0,"NA",(  ( G40 - ($M$6*(E40/12))) / ($M$6*(E40/12))))</f>
        <v>NA</v>
      </c>
      <c r="R40" s="53"/>
      <c r="S40" s="53"/>
      <c r="T40" s="53"/>
      <c r="U40" s="53"/>
      <c r="V40" s="53"/>
    </row>
    <row r="41" spans="1:25" s="51" customFormat="1" x14ac:dyDescent="0.2">
      <c r="B41" s="66" t="s">
        <v>105</v>
      </c>
      <c r="C41" s="51" t="s">
        <v>106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26"/>
        <v>0</v>
      </c>
      <c r="J41" s="56">
        <f t="shared" si="27"/>
        <v>0</v>
      </c>
      <c r="K41" s="57" t="str">
        <f t="shared" si="28"/>
        <v>NA</v>
      </c>
      <c r="L41" s="57" t="str">
        <f t="shared" si="29"/>
        <v>NA</v>
      </c>
      <c r="M41" s="57" t="str">
        <f t="shared" si="30"/>
        <v>NA</v>
      </c>
      <c r="R41" s="53"/>
      <c r="S41" s="53"/>
      <c r="T41" s="53"/>
      <c r="U41" s="53"/>
      <c r="V41" s="53"/>
    </row>
    <row r="42" spans="1:25" s="51" customFormat="1" x14ac:dyDescent="0.2">
      <c r="A42" s="63" t="s">
        <v>27</v>
      </c>
      <c r="B42" s="74"/>
      <c r="C42" s="63"/>
      <c r="D42" s="64">
        <v>0</v>
      </c>
      <c r="E42" s="64">
        <v>0</v>
      </c>
      <c r="F42" s="64">
        <v>0</v>
      </c>
      <c r="G42" s="64">
        <v>109545.11</v>
      </c>
      <c r="H42" s="64">
        <v>0</v>
      </c>
      <c r="I42" s="64">
        <f t="shared" si="26"/>
        <v>109545.11</v>
      </c>
      <c r="J42" s="64">
        <f t="shared" si="27"/>
        <v>-109545.11</v>
      </c>
      <c r="K42" s="65" t="str">
        <f t="shared" si="28"/>
        <v>NA</v>
      </c>
      <c r="L42" s="65" t="str">
        <f t="shared" si="29"/>
        <v>NA</v>
      </c>
      <c r="M42" s="65" t="str">
        <f t="shared" si="30"/>
        <v>NA</v>
      </c>
      <c r="R42" s="53"/>
      <c r="S42" s="53"/>
      <c r="T42" s="53"/>
      <c r="U42" s="53"/>
      <c r="V42" s="53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4" customFormat="1" ht="15.75" x14ac:dyDescent="0.25">
      <c r="A44" s="25" t="s">
        <v>12</v>
      </c>
      <c r="B44" s="32"/>
      <c r="C44" s="25"/>
      <c r="D44" s="6">
        <f>+D22+D24+D34+D37+D42</f>
        <v>1545103554</v>
      </c>
      <c r="E44" s="6">
        <f t="shared" ref="E44:J44" si="31">+E22+E24+E34+E37+E42</f>
        <v>1552676113</v>
      </c>
      <c r="F44" s="6">
        <f t="shared" si="31"/>
        <v>113616030.19</v>
      </c>
      <c r="G44" s="6">
        <f t="shared" si="31"/>
        <v>1123416823.6099999</v>
      </c>
      <c r="H44" s="6">
        <f t="shared" si="31"/>
        <v>0</v>
      </c>
      <c r="I44" s="6">
        <f t="shared" si="31"/>
        <v>1123416823.6099999</v>
      </c>
      <c r="J44" s="6">
        <f t="shared" si="31"/>
        <v>429259289.39000005</v>
      </c>
      <c r="K44" s="38">
        <f>IF(E44=0,"NA",J44/E44)</f>
        <v>0.27646415488456738</v>
      </c>
      <c r="L44" s="38">
        <f>IF(E44=0,"NA",(  ( F44 - (E44/12)) / (E44/12)))</f>
        <v>-0.12190807157732063</v>
      </c>
      <c r="M44" s="38">
        <f>IF(E44=0,"NA",(  ( G44 - ($M$6*(E44/12))) / ($M$6*(E44/12))))</f>
        <v>0.44707169023086518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s="17" customFormat="1" ht="12" customHeight="1" x14ac:dyDescent="0.2">
      <c r="B45" s="43"/>
      <c r="D45" s="18"/>
      <c r="E45" s="18"/>
      <c r="F45" s="18"/>
      <c r="G45" s="18"/>
      <c r="H45" s="18"/>
      <c r="I45" s="18"/>
      <c r="J45" s="18"/>
      <c r="K45" s="37"/>
      <c r="L45" s="37"/>
      <c r="M45" s="37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s="51" customFormat="1" x14ac:dyDescent="0.2">
      <c r="A46" s="51" t="s">
        <v>107</v>
      </c>
      <c r="B46" s="66" t="s">
        <v>108</v>
      </c>
      <c r="C46" s="51" t="s">
        <v>109</v>
      </c>
      <c r="D46" s="56">
        <v>447376792.34999818</v>
      </c>
      <c r="E46" s="56">
        <v>446819357.17999822</v>
      </c>
      <c r="F46" s="56">
        <v>46404213.059999906</v>
      </c>
      <c r="G46" s="56">
        <v>193486489.8799994</v>
      </c>
      <c r="H46" s="56">
        <v>0</v>
      </c>
      <c r="I46" s="56">
        <f t="shared" ref="I46" si="32">SUM(G46:H46)</f>
        <v>193486489.8799994</v>
      </c>
      <c r="J46" s="56">
        <f t="shared" ref="J46" si="33">E46-I46</f>
        <v>253332867.29999882</v>
      </c>
      <c r="K46" s="57">
        <f t="shared" ref="K46" si="34">IF(E46=0,"NA",J46/E46)</f>
        <v>0.56696932044048698</v>
      </c>
      <c r="L46" s="57">
        <f t="shared" ref="L46" si="35">IF(E46=0,"NA",(  ( F46 - (E46/$L$6)) / (E46/$L$6)))</f>
        <v>-0.89614547285312385</v>
      </c>
      <c r="M46" s="57">
        <f t="shared" ref="M46" si="36">IF(E46=0,"NA",(  ( G46 - ($M$6*(E46/12))) / ($M$6*(E46/12))))</f>
        <v>-0.13393864088097385</v>
      </c>
      <c r="R46" s="53"/>
      <c r="S46" s="53"/>
      <c r="T46" s="53"/>
      <c r="U46" s="53"/>
      <c r="V46" s="53"/>
    </row>
    <row r="47" spans="1:25" s="51" customFormat="1" x14ac:dyDescent="0.2">
      <c r="B47" s="66" t="s">
        <v>110</v>
      </c>
      <c r="C47" s="51" t="s">
        <v>111</v>
      </c>
      <c r="D47" s="56">
        <v>1885000</v>
      </c>
      <c r="E47" s="56">
        <v>1978000</v>
      </c>
      <c r="F47" s="56">
        <v>229026.74000000002</v>
      </c>
      <c r="G47" s="56">
        <v>678103.34000000008</v>
      </c>
      <c r="H47" s="56">
        <v>0</v>
      </c>
      <c r="I47" s="56">
        <f t="shared" ref="I47:I121" si="37">SUM(G47:H47)</f>
        <v>678103.34000000008</v>
      </c>
      <c r="J47" s="56">
        <f t="shared" ref="J47:J121" si="38">E47-I47</f>
        <v>1299896.6599999999</v>
      </c>
      <c r="K47" s="57">
        <f t="shared" ref="K47:K121" si="39">IF(E47=0,"NA",J47/E47)</f>
        <v>0.65717728008088971</v>
      </c>
      <c r="L47" s="57">
        <f t="shared" ref="L47:L121" si="40">IF(E47=0,"NA",(  ( F47 - (E47/$L$6)) / (E47/$L$6)))</f>
        <v>-0.88421297269969668</v>
      </c>
      <c r="M47" s="57">
        <f t="shared" ref="M47:M121" si="41">IF(E47=0,"NA",(  ( G47 - ($M$6*(E47/12))) / ($M$6*(E47/12))))</f>
        <v>-0.31435456016177948</v>
      </c>
      <c r="R47" s="53"/>
      <c r="S47" s="53"/>
      <c r="T47" s="53"/>
      <c r="U47" s="53"/>
      <c r="V47" s="53"/>
    </row>
    <row r="48" spans="1:25" s="51" customFormat="1" x14ac:dyDescent="0.2">
      <c r="B48" s="66" t="s">
        <v>112</v>
      </c>
      <c r="C48" s="51" t="s">
        <v>111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7"/>
        <v>0</v>
      </c>
      <c r="J48" s="56">
        <f t="shared" si="38"/>
        <v>0</v>
      </c>
      <c r="K48" s="57" t="str">
        <f t="shared" si="39"/>
        <v>NA</v>
      </c>
      <c r="L48" s="57" t="str">
        <f t="shared" si="40"/>
        <v>NA</v>
      </c>
      <c r="M48" s="57" t="str">
        <f t="shared" si="41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113</v>
      </c>
      <c r="C49" s="51" t="s">
        <v>114</v>
      </c>
      <c r="D49" s="56">
        <v>930671.75</v>
      </c>
      <c r="E49" s="56">
        <v>515909</v>
      </c>
      <c r="F49" s="56">
        <v>0</v>
      </c>
      <c r="G49" s="56">
        <v>0</v>
      </c>
      <c r="H49" s="56">
        <v>0</v>
      </c>
      <c r="I49" s="56">
        <f t="shared" si="37"/>
        <v>0</v>
      </c>
      <c r="J49" s="56">
        <f t="shared" si="38"/>
        <v>515909</v>
      </c>
      <c r="K49" s="57">
        <f t="shared" si="39"/>
        <v>1</v>
      </c>
      <c r="L49" s="57">
        <f t="shared" si="40"/>
        <v>-1</v>
      </c>
      <c r="M49" s="57">
        <f t="shared" si="41"/>
        <v>-1</v>
      </c>
      <c r="R49" s="53"/>
      <c r="S49" s="53"/>
      <c r="T49" s="53"/>
      <c r="U49" s="53"/>
      <c r="V49" s="53"/>
    </row>
    <row r="50" spans="2:22" s="51" customFormat="1" x14ac:dyDescent="0.2">
      <c r="B50" s="66" t="s">
        <v>115</v>
      </c>
      <c r="C50" s="51" t="s">
        <v>116</v>
      </c>
      <c r="D50" s="56">
        <v>0</v>
      </c>
      <c r="E50" s="56">
        <v>101000</v>
      </c>
      <c r="F50" s="56">
        <v>5521.38</v>
      </c>
      <c r="G50" s="56">
        <v>61419.6</v>
      </c>
      <c r="H50" s="56">
        <v>0</v>
      </c>
      <c r="I50" s="56">
        <f t="shared" si="37"/>
        <v>61419.6</v>
      </c>
      <c r="J50" s="56">
        <f t="shared" si="38"/>
        <v>39580.400000000001</v>
      </c>
      <c r="K50" s="57">
        <f t="shared" si="39"/>
        <v>0.39188514851485151</v>
      </c>
      <c r="L50" s="57">
        <f t="shared" si="40"/>
        <v>-0.94533287128712862</v>
      </c>
      <c r="M50" s="57">
        <f t="shared" si="41"/>
        <v>0.21622970297029701</v>
      </c>
      <c r="R50" s="53"/>
      <c r="S50" s="53"/>
      <c r="T50" s="53"/>
      <c r="U50" s="53"/>
      <c r="V50" s="53"/>
    </row>
    <row r="51" spans="2:22" s="51" customFormat="1" x14ac:dyDescent="0.2">
      <c r="B51" s="66" t="s">
        <v>117</v>
      </c>
      <c r="C51" s="51" t="s">
        <v>118</v>
      </c>
      <c r="D51" s="56">
        <v>0</v>
      </c>
      <c r="E51" s="56">
        <v>15911</v>
      </c>
      <c r="F51" s="56">
        <v>0</v>
      </c>
      <c r="G51" s="56">
        <v>1867.51</v>
      </c>
      <c r="H51" s="56">
        <v>0</v>
      </c>
      <c r="I51" s="56">
        <f t="shared" si="37"/>
        <v>1867.51</v>
      </c>
      <c r="J51" s="56">
        <f t="shared" si="38"/>
        <v>14043.49</v>
      </c>
      <c r="K51" s="57">
        <f t="shared" si="39"/>
        <v>0.88262774181383952</v>
      </c>
      <c r="L51" s="57">
        <f t="shared" si="40"/>
        <v>-1</v>
      </c>
      <c r="M51" s="57">
        <f t="shared" si="41"/>
        <v>-0.76525548362767892</v>
      </c>
      <c r="R51" s="53"/>
      <c r="S51" s="53"/>
      <c r="T51" s="53"/>
      <c r="U51" s="53"/>
      <c r="V51" s="53"/>
    </row>
    <row r="52" spans="2:22" s="51" customFormat="1" x14ac:dyDescent="0.2">
      <c r="B52" s="66" t="s">
        <v>119</v>
      </c>
      <c r="C52" s="51" t="s">
        <v>120</v>
      </c>
      <c r="D52" s="56">
        <v>44328950.24000001</v>
      </c>
      <c r="E52" s="56">
        <v>44315404.49000001</v>
      </c>
      <c r="F52" s="56">
        <v>3216391.100000001</v>
      </c>
      <c r="G52" s="56">
        <v>13370574.909999996</v>
      </c>
      <c r="H52" s="56">
        <v>0</v>
      </c>
      <c r="I52" s="56">
        <f t="shared" si="37"/>
        <v>13370574.909999996</v>
      </c>
      <c r="J52" s="56">
        <f t="shared" si="38"/>
        <v>30944829.580000013</v>
      </c>
      <c r="K52" s="57">
        <f t="shared" si="39"/>
        <v>0.69828606860584719</v>
      </c>
      <c r="L52" s="57">
        <f t="shared" si="40"/>
        <v>-0.92742047292548591</v>
      </c>
      <c r="M52" s="57">
        <f t="shared" si="41"/>
        <v>-0.39657213721169426</v>
      </c>
      <c r="R52" s="53"/>
      <c r="S52" s="53"/>
      <c r="T52" s="53"/>
      <c r="U52" s="53"/>
      <c r="V52" s="53"/>
    </row>
    <row r="53" spans="2:22" s="51" customFormat="1" x14ac:dyDescent="0.2">
      <c r="B53" s="66" t="s">
        <v>121</v>
      </c>
      <c r="C53" s="51" t="s">
        <v>122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ref="I53:I90" si="42">SUM(G53:H53)</f>
        <v>0</v>
      </c>
      <c r="J53" s="56">
        <f t="shared" ref="J53:J90" si="43">E53-I53</f>
        <v>0</v>
      </c>
      <c r="K53" s="57" t="str">
        <f t="shared" ref="K53:K90" si="44">IF(E53=0,"NA",J53/E53)</f>
        <v>NA</v>
      </c>
      <c r="L53" s="57" t="str">
        <f t="shared" ref="L53:L90" si="45">IF(E53=0,"NA",(  ( F53 - (E53/$L$6)) / (E53/$L$6)))</f>
        <v>NA</v>
      </c>
      <c r="M53" s="57" t="str">
        <f t="shared" ref="M53:M90" si="46">IF(E53=0,"NA",(  ( G53 - ($M$6*(E53/12))) / ($M$6*(E53/12))))</f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123</v>
      </c>
      <c r="C54" s="51" t="s">
        <v>124</v>
      </c>
      <c r="D54" s="56">
        <v>25017302.889999982</v>
      </c>
      <c r="E54" s="56">
        <v>25009640.249999981</v>
      </c>
      <c r="F54" s="56">
        <v>2337136.2799999989</v>
      </c>
      <c r="G54" s="56">
        <v>11248156.600000007</v>
      </c>
      <c r="H54" s="56">
        <v>0</v>
      </c>
      <c r="I54" s="56">
        <f t="shared" si="42"/>
        <v>11248156.600000007</v>
      </c>
      <c r="J54" s="56">
        <f t="shared" si="43"/>
        <v>13761483.649999974</v>
      </c>
      <c r="K54" s="57">
        <f t="shared" si="44"/>
        <v>0.55024716519063022</v>
      </c>
      <c r="L54" s="57">
        <f t="shared" si="45"/>
        <v>-0.90655058382936959</v>
      </c>
      <c r="M54" s="57">
        <f t="shared" si="46"/>
        <v>-0.10049433038126045</v>
      </c>
      <c r="R54" s="53"/>
      <c r="S54" s="53"/>
      <c r="T54" s="53"/>
      <c r="U54" s="53"/>
      <c r="V54" s="53"/>
    </row>
    <row r="55" spans="2:22" s="51" customFormat="1" x14ac:dyDescent="0.2">
      <c r="B55" s="66" t="s">
        <v>125</v>
      </c>
      <c r="C55" s="51" t="s">
        <v>126</v>
      </c>
      <c r="D55" s="56">
        <v>9227324.3199999984</v>
      </c>
      <c r="E55" s="56">
        <v>9227324.3199999984</v>
      </c>
      <c r="F55" s="56">
        <v>0</v>
      </c>
      <c r="G55" s="56">
        <v>0</v>
      </c>
      <c r="H55" s="56">
        <v>0</v>
      </c>
      <c r="I55" s="56">
        <f t="shared" si="42"/>
        <v>0</v>
      </c>
      <c r="J55" s="56">
        <f t="shared" si="43"/>
        <v>9227324.3199999984</v>
      </c>
      <c r="K55" s="57">
        <f t="shared" si="44"/>
        <v>1</v>
      </c>
      <c r="L55" s="57">
        <f t="shared" si="45"/>
        <v>-1</v>
      </c>
      <c r="M55" s="57">
        <f t="shared" si="46"/>
        <v>-1</v>
      </c>
      <c r="R55" s="53"/>
      <c r="S55" s="53"/>
      <c r="T55" s="53"/>
      <c r="U55" s="53"/>
      <c r="V55" s="53"/>
    </row>
    <row r="56" spans="2:22" s="51" customFormat="1" x14ac:dyDescent="0.2">
      <c r="B56" s="66" t="s">
        <v>127</v>
      </c>
      <c r="C56" s="51" t="s">
        <v>128</v>
      </c>
      <c r="D56" s="56">
        <v>0</v>
      </c>
      <c r="E56" s="56">
        <v>0</v>
      </c>
      <c r="F56" s="56">
        <v>24483.34</v>
      </c>
      <c r="G56" s="56">
        <v>106857.51999999999</v>
      </c>
      <c r="H56" s="56">
        <v>0</v>
      </c>
      <c r="I56" s="56">
        <f t="shared" si="42"/>
        <v>106857.51999999999</v>
      </c>
      <c r="J56" s="56">
        <f t="shared" si="43"/>
        <v>-106857.51999999999</v>
      </c>
      <c r="K56" s="57" t="str">
        <f t="shared" si="44"/>
        <v>NA</v>
      </c>
      <c r="L56" s="57" t="str">
        <f t="shared" si="45"/>
        <v>NA</v>
      </c>
      <c r="M56" s="57" t="str">
        <f t="shared" si="46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129</v>
      </c>
      <c r="C57" s="51" t="s">
        <v>130</v>
      </c>
      <c r="D57" s="56">
        <v>83317</v>
      </c>
      <c r="E57" s="56">
        <v>83317</v>
      </c>
      <c r="F57" s="56">
        <v>0</v>
      </c>
      <c r="G57" s="56">
        <v>0</v>
      </c>
      <c r="H57" s="56">
        <v>0</v>
      </c>
      <c r="I57" s="56">
        <f t="shared" si="42"/>
        <v>0</v>
      </c>
      <c r="J57" s="56">
        <f t="shared" si="43"/>
        <v>83317</v>
      </c>
      <c r="K57" s="57">
        <f t="shared" si="44"/>
        <v>1</v>
      </c>
      <c r="L57" s="57">
        <f t="shared" si="45"/>
        <v>-1</v>
      </c>
      <c r="M57" s="57">
        <f t="shared" si="46"/>
        <v>-1</v>
      </c>
      <c r="R57" s="53"/>
      <c r="S57" s="53"/>
      <c r="T57" s="53"/>
      <c r="U57" s="53"/>
      <c r="V57" s="53"/>
    </row>
    <row r="58" spans="2:22" s="51" customFormat="1" x14ac:dyDescent="0.2">
      <c r="B58" s="66" t="s">
        <v>131</v>
      </c>
      <c r="C58" s="51" t="s">
        <v>132</v>
      </c>
      <c r="D58" s="56">
        <v>47283.68</v>
      </c>
      <c r="E58" s="56">
        <v>47283.68</v>
      </c>
      <c r="F58" s="56">
        <v>0</v>
      </c>
      <c r="G58" s="56">
        <v>0</v>
      </c>
      <c r="H58" s="56">
        <v>0</v>
      </c>
      <c r="I58" s="56">
        <f t="shared" si="42"/>
        <v>0</v>
      </c>
      <c r="J58" s="56">
        <f t="shared" si="43"/>
        <v>47283.68</v>
      </c>
      <c r="K58" s="57">
        <f t="shared" si="44"/>
        <v>1</v>
      </c>
      <c r="L58" s="57">
        <f t="shared" si="45"/>
        <v>-1</v>
      </c>
      <c r="M58" s="57">
        <f t="shared" si="46"/>
        <v>-1</v>
      </c>
      <c r="R58" s="53"/>
      <c r="S58" s="53"/>
      <c r="T58" s="53"/>
      <c r="U58" s="53"/>
      <c r="V58" s="53"/>
    </row>
    <row r="59" spans="2:22" s="51" customFormat="1" x14ac:dyDescent="0.2">
      <c r="B59" s="66" t="s">
        <v>133</v>
      </c>
      <c r="C59" s="51" t="s">
        <v>134</v>
      </c>
      <c r="D59" s="56">
        <v>9558767.5199999996</v>
      </c>
      <c r="E59" s="56">
        <v>9558767.5199999996</v>
      </c>
      <c r="F59" s="56">
        <v>584302.82999999996</v>
      </c>
      <c r="G59" s="56">
        <v>2567218.34</v>
      </c>
      <c r="H59" s="56">
        <v>0</v>
      </c>
      <c r="I59" s="56">
        <f t="shared" si="42"/>
        <v>2567218.34</v>
      </c>
      <c r="J59" s="56">
        <f t="shared" si="43"/>
        <v>6991549.1799999997</v>
      </c>
      <c r="K59" s="57">
        <f t="shared" si="44"/>
        <v>0.73142789228542715</v>
      </c>
      <c r="L59" s="57">
        <f t="shared" si="45"/>
        <v>-0.93887257653484602</v>
      </c>
      <c r="M59" s="57">
        <f t="shared" si="46"/>
        <v>-0.46285578457085441</v>
      </c>
      <c r="R59" s="53"/>
      <c r="S59" s="53"/>
      <c r="T59" s="53"/>
      <c r="U59" s="53"/>
      <c r="V59" s="53"/>
    </row>
    <row r="60" spans="2:22" s="51" customFormat="1" x14ac:dyDescent="0.2">
      <c r="B60" s="66" t="s">
        <v>135</v>
      </c>
      <c r="C60" s="51" t="s">
        <v>136</v>
      </c>
      <c r="D60" s="56">
        <v>0</v>
      </c>
      <c r="E60" s="56">
        <v>0</v>
      </c>
      <c r="F60" s="56">
        <v>54095.62</v>
      </c>
      <c r="G60" s="56">
        <v>199873.52999999997</v>
      </c>
      <c r="H60" s="56">
        <v>0</v>
      </c>
      <c r="I60" s="56">
        <f t="shared" si="42"/>
        <v>199873.52999999997</v>
      </c>
      <c r="J60" s="56">
        <f t="shared" si="43"/>
        <v>-199873.52999999997</v>
      </c>
      <c r="K60" s="57" t="str">
        <f t="shared" si="44"/>
        <v>NA</v>
      </c>
      <c r="L60" s="57" t="str">
        <f t="shared" si="45"/>
        <v>NA</v>
      </c>
      <c r="M60" s="57" t="str">
        <f t="shared" si="46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137</v>
      </c>
      <c r="C61" s="51" t="s">
        <v>138</v>
      </c>
      <c r="D61" s="56">
        <v>0</v>
      </c>
      <c r="E61" s="56">
        <v>0</v>
      </c>
      <c r="F61" s="56">
        <v>31149.439999999999</v>
      </c>
      <c r="G61" s="56">
        <v>121176.02</v>
      </c>
      <c r="H61" s="56">
        <v>0</v>
      </c>
      <c r="I61" s="56">
        <f t="shared" si="42"/>
        <v>121176.02</v>
      </c>
      <c r="J61" s="56">
        <f t="shared" si="43"/>
        <v>-121176.02</v>
      </c>
      <c r="K61" s="57" t="str">
        <f t="shared" si="44"/>
        <v>NA</v>
      </c>
      <c r="L61" s="57" t="str">
        <f t="shared" si="45"/>
        <v>NA</v>
      </c>
      <c r="M61" s="57" t="str">
        <f t="shared" si="46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139</v>
      </c>
      <c r="C62" s="51" t="s">
        <v>140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42"/>
        <v>0</v>
      </c>
      <c r="J62" s="56">
        <f t="shared" si="43"/>
        <v>0</v>
      </c>
      <c r="K62" s="57" t="str">
        <f t="shared" si="44"/>
        <v>NA</v>
      </c>
      <c r="L62" s="57" t="str">
        <f t="shared" si="45"/>
        <v>NA</v>
      </c>
      <c r="M62" s="57" t="str">
        <f t="shared" si="46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141</v>
      </c>
      <c r="C63" s="51" t="s">
        <v>142</v>
      </c>
      <c r="D63" s="56">
        <v>7354915.3200000077</v>
      </c>
      <c r="E63" s="56">
        <v>7339915.3200000077</v>
      </c>
      <c r="F63" s="56">
        <v>0</v>
      </c>
      <c r="G63" s="56">
        <v>0</v>
      </c>
      <c r="H63" s="56">
        <v>0</v>
      </c>
      <c r="I63" s="56">
        <f t="shared" ref="I63:I79" si="47">SUM(G63:H63)</f>
        <v>0</v>
      </c>
      <c r="J63" s="56">
        <f t="shared" ref="J63:J79" si="48">E63-I63</f>
        <v>7339915.3200000077</v>
      </c>
      <c r="K63" s="57">
        <f t="shared" ref="K63:K79" si="49">IF(E63=0,"NA",J63/E63)</f>
        <v>1</v>
      </c>
      <c r="L63" s="57">
        <f t="shared" ref="L63:L79" si="50">IF(E63=0,"NA",(  ( F63 - (E63/$L$6)) / (E63/$L$6)))</f>
        <v>-1</v>
      </c>
      <c r="M63" s="57">
        <f t="shared" ref="M63:M79" si="51">IF(E63=0,"NA",(  ( G63 - ($M$6*(E63/12))) / ($M$6*(E63/12))))</f>
        <v>-1</v>
      </c>
      <c r="R63" s="53"/>
      <c r="S63" s="53"/>
      <c r="T63" s="53"/>
      <c r="U63" s="53"/>
      <c r="V63" s="53"/>
    </row>
    <row r="64" spans="2:22" s="51" customFormat="1" x14ac:dyDescent="0.2">
      <c r="B64" s="66" t="s">
        <v>143</v>
      </c>
      <c r="C64" s="51" t="s">
        <v>144</v>
      </c>
      <c r="D64" s="56">
        <v>-12107184.460000001</v>
      </c>
      <c r="E64" s="56">
        <v>-12029684.460000001</v>
      </c>
      <c r="F64" s="56">
        <v>9634.5</v>
      </c>
      <c r="G64" s="56">
        <v>34321.119999999995</v>
      </c>
      <c r="H64" s="56">
        <v>0</v>
      </c>
      <c r="I64" s="56">
        <f t="shared" si="47"/>
        <v>34321.119999999995</v>
      </c>
      <c r="J64" s="56">
        <f t="shared" si="48"/>
        <v>-12064005.58</v>
      </c>
      <c r="K64" s="57">
        <f t="shared" si="49"/>
        <v>1.0028530357644974</v>
      </c>
      <c r="L64" s="57">
        <f t="shared" si="50"/>
        <v>-1.0008008938249409</v>
      </c>
      <c r="M64" s="57">
        <f t="shared" si="51"/>
        <v>-1.0057060715289952</v>
      </c>
      <c r="R64" s="53"/>
      <c r="S64" s="53"/>
      <c r="T64" s="53"/>
      <c r="U64" s="53"/>
      <c r="V64" s="53"/>
    </row>
    <row r="65" spans="2:22" s="51" customFormat="1" x14ac:dyDescent="0.2">
      <c r="B65" s="66" t="s">
        <v>145</v>
      </c>
      <c r="C65" s="51" t="s">
        <v>146</v>
      </c>
      <c r="D65" s="56">
        <v>101793</v>
      </c>
      <c r="E65" s="56">
        <v>101793</v>
      </c>
      <c r="F65" s="56">
        <v>393.75</v>
      </c>
      <c r="G65" s="56">
        <v>6038.75</v>
      </c>
      <c r="H65" s="56">
        <v>0</v>
      </c>
      <c r="I65" s="56">
        <f t="shared" si="47"/>
        <v>6038.75</v>
      </c>
      <c r="J65" s="56">
        <f t="shared" si="48"/>
        <v>95754.25</v>
      </c>
      <c r="K65" s="57">
        <f t="shared" si="49"/>
        <v>0.94067617616142563</v>
      </c>
      <c r="L65" s="57">
        <f t="shared" si="50"/>
        <v>-0.9961318558250567</v>
      </c>
      <c r="M65" s="57">
        <f t="shared" si="51"/>
        <v>-0.88135235232285125</v>
      </c>
      <c r="R65" s="53"/>
      <c r="S65" s="53"/>
      <c r="T65" s="53"/>
      <c r="U65" s="53"/>
      <c r="V65" s="53"/>
    </row>
    <row r="66" spans="2:22" s="51" customFormat="1" x14ac:dyDescent="0.2">
      <c r="B66" s="66" t="s">
        <v>147</v>
      </c>
      <c r="C66" s="51" t="s">
        <v>148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7"/>
        <v>0</v>
      </c>
      <c r="J66" s="56">
        <f t="shared" si="48"/>
        <v>0</v>
      </c>
      <c r="K66" s="57" t="str">
        <f t="shared" si="49"/>
        <v>NA</v>
      </c>
      <c r="L66" s="57" t="str">
        <f t="shared" si="50"/>
        <v>NA</v>
      </c>
      <c r="M66" s="57" t="str">
        <f t="shared" si="51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149</v>
      </c>
      <c r="C67" s="51" t="s">
        <v>150</v>
      </c>
      <c r="D67" s="56">
        <v>114666435</v>
      </c>
      <c r="E67" s="56">
        <v>114632156.45999999</v>
      </c>
      <c r="F67" s="56">
        <v>13032235.459999997</v>
      </c>
      <c r="G67" s="56">
        <v>47202806.849999979</v>
      </c>
      <c r="H67" s="56">
        <v>0</v>
      </c>
      <c r="I67" s="56">
        <f t="shared" si="47"/>
        <v>47202806.849999979</v>
      </c>
      <c r="J67" s="56">
        <f t="shared" si="48"/>
        <v>67429349.610000014</v>
      </c>
      <c r="K67" s="57">
        <f t="shared" si="49"/>
        <v>0.58822368602590991</v>
      </c>
      <c r="L67" s="57">
        <f t="shared" si="50"/>
        <v>-0.8863125682840356</v>
      </c>
      <c r="M67" s="57">
        <f t="shared" si="51"/>
        <v>-0.1764473720518199</v>
      </c>
      <c r="R67" s="53"/>
      <c r="S67" s="53"/>
      <c r="T67" s="53"/>
      <c r="U67" s="53"/>
      <c r="V67" s="53"/>
    </row>
    <row r="68" spans="2:22" s="51" customFormat="1" x14ac:dyDescent="0.2">
      <c r="B68" s="66" t="s">
        <v>151</v>
      </c>
      <c r="C68" s="51" t="s">
        <v>152</v>
      </c>
      <c r="D68" s="56">
        <v>0</v>
      </c>
      <c r="E68" s="56">
        <v>0</v>
      </c>
      <c r="F68" s="56">
        <v>867117.91999999993</v>
      </c>
      <c r="G68" s="56">
        <v>3833019.9900000021</v>
      </c>
      <c r="H68" s="56">
        <v>0</v>
      </c>
      <c r="I68" s="56">
        <f t="shared" si="47"/>
        <v>3833019.9900000021</v>
      </c>
      <c r="J68" s="56">
        <f t="shared" si="48"/>
        <v>-3833019.9900000021</v>
      </c>
      <c r="K68" s="57" t="str">
        <f t="shared" si="49"/>
        <v>NA</v>
      </c>
      <c r="L68" s="57" t="str">
        <f t="shared" si="50"/>
        <v>NA</v>
      </c>
      <c r="M68" s="57" t="str">
        <f t="shared" si="51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153</v>
      </c>
      <c r="C69" s="51" t="s">
        <v>154</v>
      </c>
      <c r="D69" s="56">
        <v>109111522.10000002</v>
      </c>
      <c r="E69" s="56">
        <v>109176598.18000002</v>
      </c>
      <c r="F69" s="56">
        <v>11544560.750000017</v>
      </c>
      <c r="G69" s="56">
        <v>46916176.950000025</v>
      </c>
      <c r="H69" s="56">
        <v>0</v>
      </c>
      <c r="I69" s="56">
        <f t="shared" si="47"/>
        <v>46916176.950000025</v>
      </c>
      <c r="J69" s="56">
        <f t="shared" si="48"/>
        <v>62260421.229999997</v>
      </c>
      <c r="K69" s="57">
        <f t="shared" si="49"/>
        <v>0.57027258833757499</v>
      </c>
      <c r="L69" s="57">
        <f t="shared" si="50"/>
        <v>-0.89425791843260738</v>
      </c>
      <c r="M69" s="57">
        <f t="shared" si="51"/>
        <v>-0.14054517667514996</v>
      </c>
      <c r="R69" s="53"/>
      <c r="S69" s="53"/>
      <c r="T69" s="53"/>
      <c r="U69" s="53"/>
      <c r="V69" s="53"/>
    </row>
    <row r="70" spans="2:22" s="51" customFormat="1" x14ac:dyDescent="0.2">
      <c r="B70" s="66" t="s">
        <v>155</v>
      </c>
      <c r="C70" s="51" t="s">
        <v>156</v>
      </c>
      <c r="D70" s="56">
        <v>0</v>
      </c>
      <c r="E70" s="56">
        <v>0</v>
      </c>
      <c r="F70" s="56">
        <v>4479.3999999999996</v>
      </c>
      <c r="G70" s="56">
        <v>17881.29</v>
      </c>
      <c r="H70" s="56">
        <v>0</v>
      </c>
      <c r="I70" s="56">
        <f t="shared" si="47"/>
        <v>17881.29</v>
      </c>
      <c r="J70" s="56">
        <f t="shared" si="48"/>
        <v>-17881.29</v>
      </c>
      <c r="K70" s="57" t="str">
        <f t="shared" si="49"/>
        <v>NA</v>
      </c>
      <c r="L70" s="57" t="str">
        <f t="shared" si="50"/>
        <v>NA</v>
      </c>
      <c r="M70" s="57" t="str">
        <f t="shared" si="51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157</v>
      </c>
      <c r="C71" s="51" t="s">
        <v>158</v>
      </c>
      <c r="D71" s="56">
        <v>0</v>
      </c>
      <c r="E71" s="56">
        <v>0</v>
      </c>
      <c r="F71" s="56">
        <v>4556.38</v>
      </c>
      <c r="G71" s="56">
        <v>4556.38</v>
      </c>
      <c r="H71" s="56">
        <v>0</v>
      </c>
      <c r="I71" s="56">
        <f t="shared" si="47"/>
        <v>4556.38</v>
      </c>
      <c r="J71" s="56">
        <f t="shared" si="48"/>
        <v>-4556.38</v>
      </c>
      <c r="K71" s="57" t="str">
        <f t="shared" si="49"/>
        <v>NA</v>
      </c>
      <c r="L71" s="57" t="str">
        <f t="shared" si="50"/>
        <v>NA</v>
      </c>
      <c r="M71" s="57" t="str">
        <f t="shared" si="51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159</v>
      </c>
      <c r="C72" s="51" t="s">
        <v>160</v>
      </c>
      <c r="D72" s="56">
        <v>8500000</v>
      </c>
      <c r="E72" s="56">
        <v>8500000</v>
      </c>
      <c r="F72" s="56">
        <v>-1768.68</v>
      </c>
      <c r="G72" s="56">
        <v>3129516.96</v>
      </c>
      <c r="H72" s="56">
        <v>0</v>
      </c>
      <c r="I72" s="56">
        <f t="shared" si="47"/>
        <v>3129516.96</v>
      </c>
      <c r="J72" s="56">
        <f t="shared" si="48"/>
        <v>5370483.04</v>
      </c>
      <c r="K72" s="57">
        <f t="shared" si="49"/>
        <v>0.63182153411764708</v>
      </c>
      <c r="L72" s="57">
        <f t="shared" si="50"/>
        <v>-1.0002080799999999</v>
      </c>
      <c r="M72" s="57">
        <f t="shared" si="51"/>
        <v>-0.26364306823529415</v>
      </c>
      <c r="R72" s="53"/>
      <c r="S72" s="53"/>
      <c r="T72" s="53"/>
      <c r="U72" s="53"/>
      <c r="V72" s="53"/>
    </row>
    <row r="73" spans="2:22" s="51" customFormat="1" x14ac:dyDescent="0.2">
      <c r="B73" s="66" t="s">
        <v>161</v>
      </c>
      <c r="C73" s="51" t="s">
        <v>162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47"/>
        <v>0</v>
      </c>
      <c r="J73" s="56">
        <f t="shared" si="48"/>
        <v>0</v>
      </c>
      <c r="K73" s="57" t="str">
        <f t="shared" si="49"/>
        <v>NA</v>
      </c>
      <c r="L73" s="57" t="str">
        <f t="shared" si="50"/>
        <v>NA</v>
      </c>
      <c r="M73" s="57" t="str">
        <f t="shared" si="51"/>
        <v>NA</v>
      </c>
      <c r="R73" s="53"/>
      <c r="S73" s="53"/>
      <c r="T73" s="53"/>
      <c r="U73" s="53"/>
      <c r="V73" s="53"/>
    </row>
    <row r="74" spans="2:22" s="51" customFormat="1" x14ac:dyDescent="0.2">
      <c r="B74" s="66" t="s">
        <v>163</v>
      </c>
      <c r="C74" s="51" t="s">
        <v>164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7"/>
        <v>0</v>
      </c>
      <c r="J74" s="56">
        <f t="shared" si="48"/>
        <v>0</v>
      </c>
      <c r="K74" s="57" t="str">
        <f t="shared" si="49"/>
        <v>NA</v>
      </c>
      <c r="L74" s="57" t="str">
        <f t="shared" si="50"/>
        <v>NA</v>
      </c>
      <c r="M74" s="57" t="str">
        <f t="shared" si="51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165</v>
      </c>
      <c r="C75" s="51" t="s">
        <v>166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47"/>
        <v>0</v>
      </c>
      <c r="J75" s="56">
        <f t="shared" si="48"/>
        <v>0</v>
      </c>
      <c r="K75" s="57" t="str">
        <f t="shared" si="49"/>
        <v>NA</v>
      </c>
      <c r="L75" s="57" t="str">
        <f t="shared" si="50"/>
        <v>NA</v>
      </c>
      <c r="M75" s="57" t="str">
        <f t="shared" si="51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167</v>
      </c>
      <c r="C76" s="51" t="s">
        <v>168</v>
      </c>
      <c r="D76" s="56">
        <v>0</v>
      </c>
      <c r="E76" s="56">
        <v>0</v>
      </c>
      <c r="F76" s="56">
        <v>3206.9400000000005</v>
      </c>
      <c r="G76" s="56">
        <v>14786.380000000003</v>
      </c>
      <c r="H76" s="56">
        <v>0</v>
      </c>
      <c r="I76" s="56">
        <f t="shared" si="47"/>
        <v>14786.380000000003</v>
      </c>
      <c r="J76" s="56">
        <f t="shared" si="48"/>
        <v>-14786.380000000003</v>
      </c>
      <c r="K76" s="57" t="str">
        <f t="shared" si="49"/>
        <v>NA</v>
      </c>
      <c r="L76" s="57" t="str">
        <f t="shared" si="50"/>
        <v>NA</v>
      </c>
      <c r="M76" s="57" t="str">
        <f t="shared" si="51"/>
        <v>NA</v>
      </c>
      <c r="R76" s="53"/>
      <c r="S76" s="53"/>
      <c r="T76" s="53"/>
      <c r="U76" s="53"/>
      <c r="V76" s="53"/>
    </row>
    <row r="77" spans="2:22" s="51" customFormat="1" x14ac:dyDescent="0.2">
      <c r="B77" s="66" t="s">
        <v>169</v>
      </c>
      <c r="C77" s="51" t="s">
        <v>170</v>
      </c>
      <c r="D77" s="56">
        <v>19675370.799999971</v>
      </c>
      <c r="E77" s="56">
        <v>19598743.329999972</v>
      </c>
      <c r="F77" s="56">
        <v>380449.39999999991</v>
      </c>
      <c r="G77" s="56">
        <v>2073006.3900000025</v>
      </c>
      <c r="H77" s="56">
        <v>0</v>
      </c>
      <c r="I77" s="56">
        <f t="shared" si="47"/>
        <v>2073006.3900000025</v>
      </c>
      <c r="J77" s="56">
        <f t="shared" si="48"/>
        <v>17525736.939999968</v>
      </c>
      <c r="K77" s="57">
        <f t="shared" si="49"/>
        <v>0.8942275861724851</v>
      </c>
      <c r="L77" s="57">
        <f t="shared" si="50"/>
        <v>-0.98058807171490214</v>
      </c>
      <c r="M77" s="57">
        <f t="shared" si="51"/>
        <v>-0.78845517234497042</v>
      </c>
      <c r="R77" s="53"/>
      <c r="S77" s="53"/>
      <c r="T77" s="53"/>
      <c r="U77" s="53"/>
      <c r="V77" s="53"/>
    </row>
    <row r="78" spans="2:22" s="51" customFormat="1" x14ac:dyDescent="0.2">
      <c r="B78" s="66" t="s">
        <v>171</v>
      </c>
      <c r="C78" s="51" t="s">
        <v>172</v>
      </c>
      <c r="D78" s="56">
        <v>4223439.3</v>
      </c>
      <c r="E78" s="56">
        <v>5364164.4000000004</v>
      </c>
      <c r="F78" s="56">
        <v>195578.02000000002</v>
      </c>
      <c r="G78" s="56">
        <v>661795.07000000007</v>
      </c>
      <c r="H78" s="56">
        <v>1155394.6299999999</v>
      </c>
      <c r="I78" s="56">
        <f t="shared" si="47"/>
        <v>1817189.7</v>
      </c>
      <c r="J78" s="56">
        <f t="shared" si="48"/>
        <v>3546974.7</v>
      </c>
      <c r="K78" s="57">
        <f t="shared" si="49"/>
        <v>0.6612352708653001</v>
      </c>
      <c r="L78" s="57">
        <f t="shared" si="50"/>
        <v>-0.96353989076099167</v>
      </c>
      <c r="M78" s="57">
        <f t="shared" si="51"/>
        <v>-0.75325324853951159</v>
      </c>
      <c r="R78" s="53"/>
      <c r="S78" s="53"/>
      <c r="T78" s="53"/>
      <c r="U78" s="53"/>
      <c r="V78" s="53"/>
    </row>
    <row r="79" spans="2:22" s="51" customFormat="1" x14ac:dyDescent="0.2">
      <c r="B79" s="66" t="s">
        <v>173</v>
      </c>
      <c r="C79" s="51" t="s">
        <v>174</v>
      </c>
      <c r="D79" s="56">
        <v>1530558</v>
      </c>
      <c r="E79" s="56">
        <v>1567058</v>
      </c>
      <c r="F79" s="56">
        <v>8601.81</v>
      </c>
      <c r="G79" s="56">
        <v>1421735.31</v>
      </c>
      <c r="H79" s="56">
        <v>72631.8</v>
      </c>
      <c r="I79" s="56">
        <f t="shared" si="47"/>
        <v>1494367.11</v>
      </c>
      <c r="J79" s="56">
        <f t="shared" si="48"/>
        <v>72690.889999999898</v>
      </c>
      <c r="K79" s="57">
        <f t="shared" si="49"/>
        <v>4.6386853581679745E-2</v>
      </c>
      <c r="L79" s="57">
        <f t="shared" si="50"/>
        <v>-0.99451085409729567</v>
      </c>
      <c r="M79" s="57">
        <f t="shared" si="51"/>
        <v>0.81452800087807864</v>
      </c>
      <c r="R79" s="53"/>
      <c r="S79" s="53"/>
      <c r="T79" s="53"/>
      <c r="U79" s="53"/>
      <c r="V79" s="53"/>
    </row>
    <row r="80" spans="2:22" s="51" customFormat="1" x14ac:dyDescent="0.2">
      <c r="B80" s="66" t="s">
        <v>175</v>
      </c>
      <c r="C80" s="51" t="s">
        <v>176</v>
      </c>
      <c r="D80" s="56">
        <v>0</v>
      </c>
      <c r="E80" s="56">
        <v>17000</v>
      </c>
      <c r="F80" s="56">
        <v>3000</v>
      </c>
      <c r="G80" s="56">
        <v>5317.96</v>
      </c>
      <c r="H80" s="56">
        <v>0.4</v>
      </c>
      <c r="I80" s="56">
        <f t="shared" si="42"/>
        <v>5318.36</v>
      </c>
      <c r="J80" s="56">
        <f t="shared" si="43"/>
        <v>11681.64</v>
      </c>
      <c r="K80" s="57">
        <f t="shared" si="44"/>
        <v>0.68715529411764698</v>
      </c>
      <c r="L80" s="57">
        <f t="shared" si="45"/>
        <v>-0.82352941176470584</v>
      </c>
      <c r="M80" s="57">
        <f t="shared" si="46"/>
        <v>-0.37435764705882352</v>
      </c>
      <c r="R80" s="53"/>
      <c r="S80" s="53"/>
      <c r="T80" s="53"/>
      <c r="U80" s="53"/>
      <c r="V80" s="53"/>
    </row>
    <row r="81" spans="2:22" s="51" customFormat="1" x14ac:dyDescent="0.2">
      <c r="B81" s="66" t="s">
        <v>177</v>
      </c>
      <c r="C81" s="51" t="s">
        <v>178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42"/>
        <v>0</v>
      </c>
      <c r="J81" s="56">
        <f t="shared" si="43"/>
        <v>0</v>
      </c>
      <c r="K81" s="57" t="str">
        <f t="shared" si="44"/>
        <v>NA</v>
      </c>
      <c r="L81" s="57" t="str">
        <f t="shared" si="45"/>
        <v>NA</v>
      </c>
      <c r="M81" s="57" t="str">
        <f t="shared" si="46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179</v>
      </c>
      <c r="C82" s="51" t="s">
        <v>180</v>
      </c>
      <c r="D82" s="56">
        <v>0</v>
      </c>
      <c r="E82" s="56">
        <v>7000</v>
      </c>
      <c r="F82" s="56">
        <v>0</v>
      </c>
      <c r="G82" s="56">
        <v>0</v>
      </c>
      <c r="H82" s="56">
        <v>4270</v>
      </c>
      <c r="I82" s="56">
        <f t="shared" si="42"/>
        <v>4270</v>
      </c>
      <c r="J82" s="56">
        <f t="shared" si="43"/>
        <v>2730</v>
      </c>
      <c r="K82" s="57">
        <f t="shared" si="44"/>
        <v>0.39</v>
      </c>
      <c r="L82" s="57">
        <f t="shared" si="45"/>
        <v>-1</v>
      </c>
      <c r="M82" s="57">
        <f t="shared" si="46"/>
        <v>-1</v>
      </c>
      <c r="R82" s="53"/>
      <c r="S82" s="53"/>
      <c r="T82" s="53"/>
      <c r="U82" s="53"/>
      <c r="V82" s="53"/>
    </row>
    <row r="83" spans="2:22" s="51" customFormat="1" x14ac:dyDescent="0.2">
      <c r="B83" s="66" t="s">
        <v>181</v>
      </c>
      <c r="C83" s="51" t="s">
        <v>182</v>
      </c>
      <c r="D83" s="56">
        <v>1097700</v>
      </c>
      <c r="E83" s="56">
        <v>1100270</v>
      </c>
      <c r="F83" s="56">
        <v>131000.34999999999</v>
      </c>
      <c r="G83" s="56">
        <v>1997354.42</v>
      </c>
      <c r="H83" s="56">
        <v>542525.72</v>
      </c>
      <c r="I83" s="56">
        <f t="shared" si="42"/>
        <v>2539880.1399999997</v>
      </c>
      <c r="J83" s="56">
        <f t="shared" si="43"/>
        <v>-1439610.1399999997</v>
      </c>
      <c r="K83" s="57">
        <f t="shared" si="44"/>
        <v>-1.3084153344179152</v>
      </c>
      <c r="L83" s="57">
        <f t="shared" si="45"/>
        <v>-0.88093799703709097</v>
      </c>
      <c r="M83" s="57">
        <f t="shared" si="46"/>
        <v>2.6306623283375896</v>
      </c>
      <c r="R83" s="53"/>
      <c r="S83" s="53"/>
      <c r="T83" s="53"/>
      <c r="U83" s="53"/>
      <c r="V83" s="53"/>
    </row>
    <row r="84" spans="2:22" s="51" customFormat="1" x14ac:dyDescent="0.2">
      <c r="B84" s="66" t="s">
        <v>183</v>
      </c>
      <c r="C84" s="51" t="s">
        <v>184</v>
      </c>
      <c r="D84" s="56">
        <v>36200</v>
      </c>
      <c r="E84" s="56">
        <v>125200</v>
      </c>
      <c r="F84" s="56">
        <v>0</v>
      </c>
      <c r="G84" s="56">
        <v>79917</v>
      </c>
      <c r="H84" s="56">
        <v>1900</v>
      </c>
      <c r="I84" s="56">
        <f t="shared" si="42"/>
        <v>81817</v>
      </c>
      <c r="J84" s="56">
        <f t="shared" si="43"/>
        <v>43383</v>
      </c>
      <c r="K84" s="57">
        <f t="shared" si="44"/>
        <v>0.34650958466453674</v>
      </c>
      <c r="L84" s="57">
        <f t="shared" si="45"/>
        <v>-1</v>
      </c>
      <c r="M84" s="57">
        <f t="shared" si="46"/>
        <v>0.276629392971246</v>
      </c>
      <c r="R84" s="53"/>
      <c r="S84" s="53"/>
      <c r="T84" s="53"/>
      <c r="U84" s="53"/>
      <c r="V84" s="53"/>
    </row>
    <row r="85" spans="2:22" s="51" customFormat="1" x14ac:dyDescent="0.2">
      <c r="B85" s="66" t="s">
        <v>185</v>
      </c>
      <c r="C85" s="51" t="s">
        <v>186</v>
      </c>
      <c r="D85" s="56">
        <v>85863</v>
      </c>
      <c r="E85" s="56">
        <v>85863</v>
      </c>
      <c r="F85" s="56">
        <v>0</v>
      </c>
      <c r="G85" s="56">
        <v>827.6</v>
      </c>
      <c r="H85" s="56">
        <v>0</v>
      </c>
      <c r="I85" s="56">
        <f t="shared" si="42"/>
        <v>827.6</v>
      </c>
      <c r="J85" s="56">
        <f t="shared" si="43"/>
        <v>85035.4</v>
      </c>
      <c r="K85" s="57">
        <f t="shared" si="44"/>
        <v>0.99036138965561415</v>
      </c>
      <c r="L85" s="57">
        <f t="shared" si="45"/>
        <v>-1</v>
      </c>
      <c r="M85" s="57">
        <f t="shared" si="46"/>
        <v>-0.98072277931122842</v>
      </c>
      <c r="R85" s="53"/>
      <c r="S85" s="53"/>
      <c r="T85" s="53"/>
      <c r="U85" s="53"/>
      <c r="V85" s="53"/>
    </row>
    <row r="86" spans="2:22" s="51" customFormat="1" x14ac:dyDescent="0.2">
      <c r="B86" s="66" t="s">
        <v>187</v>
      </c>
      <c r="C86" s="51" t="s">
        <v>188</v>
      </c>
      <c r="D86" s="56">
        <v>0</v>
      </c>
      <c r="E86" s="56">
        <v>6000</v>
      </c>
      <c r="F86" s="56">
        <v>0</v>
      </c>
      <c r="G86" s="56">
        <v>4870.75</v>
      </c>
      <c r="H86" s="56">
        <v>0</v>
      </c>
      <c r="I86" s="56">
        <f t="shared" si="42"/>
        <v>4870.75</v>
      </c>
      <c r="J86" s="56">
        <f t="shared" si="43"/>
        <v>1129.25</v>
      </c>
      <c r="K86" s="57">
        <f t="shared" si="44"/>
        <v>0.18820833333333334</v>
      </c>
      <c r="L86" s="57">
        <f t="shared" si="45"/>
        <v>-1</v>
      </c>
      <c r="M86" s="57">
        <f t="shared" si="46"/>
        <v>0.62358333333333338</v>
      </c>
      <c r="R86" s="53"/>
      <c r="S86" s="53"/>
      <c r="T86" s="53"/>
      <c r="U86" s="53"/>
      <c r="V86" s="53"/>
    </row>
    <row r="87" spans="2:22" s="51" customFormat="1" x14ac:dyDescent="0.2">
      <c r="B87" s="66" t="s">
        <v>189</v>
      </c>
      <c r="C87" s="51" t="s">
        <v>190</v>
      </c>
      <c r="D87" s="56">
        <v>43850</v>
      </c>
      <c r="E87" s="56">
        <v>16364.05</v>
      </c>
      <c r="F87" s="56">
        <v>0</v>
      </c>
      <c r="G87" s="56">
        <v>271.3</v>
      </c>
      <c r="H87" s="56">
        <v>0</v>
      </c>
      <c r="I87" s="56">
        <f t="shared" si="42"/>
        <v>271.3</v>
      </c>
      <c r="J87" s="56">
        <f t="shared" si="43"/>
        <v>16092.75</v>
      </c>
      <c r="K87" s="57">
        <f t="shared" si="44"/>
        <v>0.98342097463647449</v>
      </c>
      <c r="L87" s="57">
        <f t="shared" si="45"/>
        <v>-1</v>
      </c>
      <c r="M87" s="57">
        <f t="shared" si="46"/>
        <v>-0.96684194927294886</v>
      </c>
      <c r="R87" s="53"/>
      <c r="S87" s="53"/>
      <c r="T87" s="53"/>
      <c r="U87" s="53"/>
      <c r="V87" s="53"/>
    </row>
    <row r="88" spans="2:22" s="51" customFormat="1" x14ac:dyDescent="0.2">
      <c r="B88" s="66" t="s">
        <v>191</v>
      </c>
      <c r="C88" s="51" t="s">
        <v>192</v>
      </c>
      <c r="D88" s="56">
        <v>1530380</v>
      </c>
      <c r="E88" s="56">
        <v>2626022.52</v>
      </c>
      <c r="F88" s="56">
        <v>130000.72</v>
      </c>
      <c r="G88" s="56">
        <v>1293060.1299999999</v>
      </c>
      <c r="H88" s="56">
        <v>162845.09000000003</v>
      </c>
      <c r="I88" s="56">
        <f t="shared" si="42"/>
        <v>1455905.22</v>
      </c>
      <c r="J88" s="56">
        <f t="shared" si="43"/>
        <v>1170117.3</v>
      </c>
      <c r="K88" s="57">
        <f t="shared" si="44"/>
        <v>0.44558540191041468</v>
      </c>
      <c r="L88" s="57">
        <f t="shared" si="45"/>
        <v>-0.9504951998659934</v>
      </c>
      <c r="M88" s="57">
        <f t="shared" si="46"/>
        <v>-1.5194942044899235E-2</v>
      </c>
      <c r="R88" s="53"/>
      <c r="S88" s="53"/>
      <c r="T88" s="53"/>
      <c r="U88" s="53"/>
      <c r="V88" s="53"/>
    </row>
    <row r="89" spans="2:22" s="51" customFormat="1" x14ac:dyDescent="0.2">
      <c r="B89" s="66" t="s">
        <v>193</v>
      </c>
      <c r="C89" s="51" t="s">
        <v>194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42"/>
        <v>0</v>
      </c>
      <c r="J89" s="56">
        <f t="shared" si="43"/>
        <v>0</v>
      </c>
      <c r="K89" s="57" t="str">
        <f t="shared" si="44"/>
        <v>NA</v>
      </c>
      <c r="L89" s="57" t="str">
        <f t="shared" si="45"/>
        <v>NA</v>
      </c>
      <c r="M89" s="57" t="str">
        <f t="shared" si="46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195</v>
      </c>
      <c r="C90" s="51" t="s">
        <v>196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42"/>
        <v>0</v>
      </c>
      <c r="J90" s="56">
        <f t="shared" si="43"/>
        <v>0</v>
      </c>
      <c r="K90" s="57" t="str">
        <f t="shared" si="44"/>
        <v>NA</v>
      </c>
      <c r="L90" s="57" t="str">
        <f t="shared" si="45"/>
        <v>NA</v>
      </c>
      <c r="M90" s="57" t="str">
        <f t="shared" si="46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197</v>
      </c>
      <c r="C91" s="51" t="s">
        <v>198</v>
      </c>
      <c r="D91" s="56">
        <v>16500</v>
      </c>
      <c r="E91" s="56">
        <v>16500</v>
      </c>
      <c r="F91" s="56">
        <v>0</v>
      </c>
      <c r="G91" s="56">
        <v>0</v>
      </c>
      <c r="H91" s="56">
        <v>0</v>
      </c>
      <c r="I91" s="56">
        <f t="shared" si="37"/>
        <v>0</v>
      </c>
      <c r="J91" s="56">
        <f t="shared" si="38"/>
        <v>16500</v>
      </c>
      <c r="K91" s="57">
        <f t="shared" si="39"/>
        <v>1</v>
      </c>
      <c r="L91" s="57">
        <f t="shared" si="40"/>
        <v>-1</v>
      </c>
      <c r="M91" s="57">
        <f t="shared" si="41"/>
        <v>-1</v>
      </c>
      <c r="R91" s="53"/>
      <c r="S91" s="53"/>
      <c r="T91" s="53"/>
      <c r="U91" s="53"/>
      <c r="V91" s="53"/>
    </row>
    <row r="92" spans="2:22" s="51" customFormat="1" x14ac:dyDescent="0.2">
      <c r="B92" s="66" t="s">
        <v>199</v>
      </c>
      <c r="C92" s="51" t="s">
        <v>200</v>
      </c>
      <c r="D92" s="56">
        <v>823050</v>
      </c>
      <c r="E92" s="56">
        <v>948846.52</v>
      </c>
      <c r="F92" s="56">
        <v>30223.859999999997</v>
      </c>
      <c r="G92" s="56">
        <v>189574.87999999998</v>
      </c>
      <c r="H92" s="56">
        <v>0</v>
      </c>
      <c r="I92" s="56">
        <f t="shared" si="37"/>
        <v>189574.87999999998</v>
      </c>
      <c r="J92" s="56">
        <f t="shared" si="38"/>
        <v>759271.64</v>
      </c>
      <c r="K92" s="57">
        <f t="shared" si="39"/>
        <v>0.80020490563637203</v>
      </c>
      <c r="L92" s="57">
        <f t="shared" si="40"/>
        <v>-0.96814673462679723</v>
      </c>
      <c r="M92" s="57">
        <f t="shared" si="41"/>
        <v>-0.60040981127274407</v>
      </c>
      <c r="R92" s="53"/>
      <c r="S92" s="53"/>
      <c r="T92" s="53"/>
      <c r="U92" s="53"/>
      <c r="V92" s="53"/>
    </row>
    <row r="93" spans="2:22" s="51" customFormat="1" x14ac:dyDescent="0.2">
      <c r="B93" s="66" t="s">
        <v>201</v>
      </c>
      <c r="C93" s="51" t="s">
        <v>202</v>
      </c>
      <c r="D93" s="56">
        <v>1399654</v>
      </c>
      <c r="E93" s="56">
        <v>985551</v>
      </c>
      <c r="F93" s="56">
        <v>73387.08</v>
      </c>
      <c r="G93" s="56">
        <v>522505.48</v>
      </c>
      <c r="H93" s="56">
        <v>0</v>
      </c>
      <c r="I93" s="56">
        <f t="shared" si="37"/>
        <v>522505.48</v>
      </c>
      <c r="J93" s="56">
        <f t="shared" si="38"/>
        <v>463045.52</v>
      </c>
      <c r="K93" s="57">
        <f t="shared" si="39"/>
        <v>0.46983415368661796</v>
      </c>
      <c r="L93" s="57">
        <f t="shared" si="40"/>
        <v>-0.92553700417330009</v>
      </c>
      <c r="M93" s="57">
        <f t="shared" si="41"/>
        <v>6.0331692626764077E-2</v>
      </c>
      <c r="R93" s="53"/>
      <c r="S93" s="53"/>
      <c r="T93" s="53"/>
      <c r="U93" s="53"/>
      <c r="V93" s="53"/>
    </row>
    <row r="94" spans="2:22" s="51" customFormat="1" x14ac:dyDescent="0.2">
      <c r="B94" s="66" t="s">
        <v>203</v>
      </c>
      <c r="C94" s="51" t="s">
        <v>204</v>
      </c>
      <c r="D94" s="56">
        <v>62568382.320000008</v>
      </c>
      <c r="E94" s="56">
        <v>62568382.320000008</v>
      </c>
      <c r="F94" s="56">
        <v>5774083.4600000009</v>
      </c>
      <c r="G94" s="56">
        <v>34575327.119999997</v>
      </c>
      <c r="H94" s="56">
        <v>0</v>
      </c>
      <c r="I94" s="56">
        <f t="shared" si="37"/>
        <v>34575327.119999997</v>
      </c>
      <c r="J94" s="56">
        <f t="shared" si="38"/>
        <v>27993055.20000001</v>
      </c>
      <c r="K94" s="57">
        <f t="shared" si="39"/>
        <v>0.44739937588336881</v>
      </c>
      <c r="L94" s="57">
        <f t="shared" si="40"/>
        <v>-0.9077156345441536</v>
      </c>
      <c r="M94" s="57">
        <f t="shared" si="41"/>
        <v>0.10520124823326239</v>
      </c>
      <c r="R94" s="53"/>
      <c r="S94" s="53"/>
      <c r="T94" s="53"/>
      <c r="U94" s="53"/>
      <c r="V94" s="53"/>
    </row>
    <row r="95" spans="2:22" s="51" customFormat="1" x14ac:dyDescent="0.2">
      <c r="B95" s="66" t="s">
        <v>205</v>
      </c>
      <c r="C95" s="51" t="s">
        <v>206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37"/>
        <v>0</v>
      </c>
      <c r="J95" s="56">
        <f t="shared" si="38"/>
        <v>0</v>
      </c>
      <c r="K95" s="57" t="str">
        <f t="shared" si="39"/>
        <v>NA</v>
      </c>
      <c r="L95" s="57" t="str">
        <f t="shared" si="40"/>
        <v>NA</v>
      </c>
      <c r="M95" s="57" t="str">
        <f t="shared" si="41"/>
        <v>NA</v>
      </c>
      <c r="R95" s="53"/>
      <c r="S95" s="53"/>
      <c r="T95" s="53"/>
      <c r="U95" s="53"/>
      <c r="V95" s="53"/>
    </row>
    <row r="96" spans="2:22" s="51" customFormat="1" x14ac:dyDescent="0.2">
      <c r="B96" s="66" t="s">
        <v>207</v>
      </c>
      <c r="C96" s="51" t="s">
        <v>208</v>
      </c>
      <c r="D96" s="56">
        <v>2700568.88</v>
      </c>
      <c r="E96" s="56">
        <v>7437517.0800000029</v>
      </c>
      <c r="F96" s="56">
        <v>200881.48000000007</v>
      </c>
      <c r="G96" s="56">
        <v>1636868.1099999999</v>
      </c>
      <c r="H96" s="56">
        <v>653320.55000000028</v>
      </c>
      <c r="I96" s="56">
        <f t="shared" si="37"/>
        <v>2290188.66</v>
      </c>
      <c r="J96" s="56">
        <f t="shared" si="38"/>
        <v>5147328.4200000027</v>
      </c>
      <c r="K96" s="57">
        <f t="shared" si="39"/>
        <v>0.69207618142370719</v>
      </c>
      <c r="L96" s="57">
        <f t="shared" si="40"/>
        <v>-0.97299078740401357</v>
      </c>
      <c r="M96" s="57">
        <f t="shared" si="41"/>
        <v>-0.55983479637266276</v>
      </c>
      <c r="R96" s="53"/>
      <c r="S96" s="53"/>
      <c r="T96" s="53"/>
      <c r="U96" s="53"/>
      <c r="V96" s="53"/>
    </row>
    <row r="97" spans="2:22" s="51" customFormat="1" x14ac:dyDescent="0.2">
      <c r="B97" s="66" t="s">
        <v>209</v>
      </c>
      <c r="C97" s="51" t="s">
        <v>210</v>
      </c>
      <c r="D97" s="56">
        <v>22500</v>
      </c>
      <c r="E97" s="56">
        <v>-4500</v>
      </c>
      <c r="F97" s="56">
        <v>0</v>
      </c>
      <c r="G97" s="56">
        <v>1696.18</v>
      </c>
      <c r="H97" s="56">
        <v>378.9</v>
      </c>
      <c r="I97" s="56">
        <f t="shared" si="37"/>
        <v>2075.08</v>
      </c>
      <c r="J97" s="56">
        <f t="shared" si="38"/>
        <v>-6575.08</v>
      </c>
      <c r="K97" s="57">
        <f t="shared" si="39"/>
        <v>1.4611288888888889</v>
      </c>
      <c r="L97" s="57">
        <f t="shared" si="40"/>
        <v>-1</v>
      </c>
      <c r="M97" s="57">
        <f t="shared" si="41"/>
        <v>-1.753857777777778</v>
      </c>
      <c r="R97" s="53"/>
      <c r="S97" s="53"/>
      <c r="T97" s="53"/>
      <c r="U97" s="53"/>
      <c r="V97" s="53"/>
    </row>
    <row r="98" spans="2:22" s="51" customFormat="1" x14ac:dyDescent="0.2">
      <c r="B98" s="66" t="s">
        <v>211</v>
      </c>
      <c r="C98" s="51" t="s">
        <v>212</v>
      </c>
      <c r="D98" s="56">
        <v>140962</v>
      </c>
      <c r="E98" s="56">
        <v>338875.63</v>
      </c>
      <c r="F98" s="56">
        <v>3011.7600000000007</v>
      </c>
      <c r="G98" s="56">
        <v>80801.780000000042</v>
      </c>
      <c r="H98" s="56">
        <v>33239.400000000009</v>
      </c>
      <c r="I98" s="56">
        <f t="shared" si="37"/>
        <v>114041.18000000005</v>
      </c>
      <c r="J98" s="56">
        <f t="shared" si="38"/>
        <v>224834.44999999995</v>
      </c>
      <c r="K98" s="57">
        <f t="shared" si="39"/>
        <v>0.66347187609802438</v>
      </c>
      <c r="L98" s="57">
        <f t="shared" si="40"/>
        <v>-0.9911124916241395</v>
      </c>
      <c r="M98" s="57">
        <f t="shared" si="41"/>
        <v>-0.52311837826756657</v>
      </c>
      <c r="R98" s="53"/>
      <c r="S98" s="53"/>
      <c r="T98" s="53"/>
      <c r="U98" s="53"/>
      <c r="V98" s="53"/>
    </row>
    <row r="99" spans="2:22" s="51" customFormat="1" x14ac:dyDescent="0.2">
      <c r="B99" s="66" t="s">
        <v>213</v>
      </c>
      <c r="C99" s="51" t="s">
        <v>214</v>
      </c>
      <c r="D99" s="56">
        <v>7869441.5899999999</v>
      </c>
      <c r="E99" s="56">
        <v>8135323.9299999997</v>
      </c>
      <c r="F99" s="56">
        <v>937.97</v>
      </c>
      <c r="G99" s="56">
        <v>5479841.6900000004</v>
      </c>
      <c r="H99" s="56">
        <v>1511094.44</v>
      </c>
      <c r="I99" s="56">
        <f t="shared" si="37"/>
        <v>6990936.1300000008</v>
      </c>
      <c r="J99" s="56">
        <f t="shared" si="38"/>
        <v>1144387.7999999989</v>
      </c>
      <c r="K99" s="57">
        <f t="shared" si="39"/>
        <v>0.14066898993166446</v>
      </c>
      <c r="L99" s="57">
        <f t="shared" si="40"/>
        <v>-0.99988470403783913</v>
      </c>
      <c r="M99" s="57">
        <f t="shared" si="41"/>
        <v>0.34717234056099855</v>
      </c>
      <c r="R99" s="53"/>
      <c r="S99" s="53"/>
      <c r="T99" s="53"/>
      <c r="U99" s="53"/>
      <c r="V99" s="53"/>
    </row>
    <row r="100" spans="2:22" s="51" customFormat="1" x14ac:dyDescent="0.2">
      <c r="B100" s="66" t="s">
        <v>215</v>
      </c>
      <c r="C100" s="51" t="s">
        <v>216</v>
      </c>
      <c r="D100" s="56">
        <v>661268</v>
      </c>
      <c r="E100" s="56">
        <v>2652366.4699999988</v>
      </c>
      <c r="F100" s="56">
        <v>85466.47</v>
      </c>
      <c r="G100" s="56">
        <v>662757.30000000005</v>
      </c>
      <c r="H100" s="56">
        <v>321791.77999999991</v>
      </c>
      <c r="I100" s="56">
        <f t="shared" si="37"/>
        <v>984549.08</v>
      </c>
      <c r="J100" s="56">
        <f t="shared" si="38"/>
        <v>1667817.3899999987</v>
      </c>
      <c r="K100" s="57">
        <f t="shared" si="39"/>
        <v>0.62880352653530547</v>
      </c>
      <c r="L100" s="57">
        <f t="shared" si="40"/>
        <v>-0.96777727702160243</v>
      </c>
      <c r="M100" s="57">
        <f t="shared" si="41"/>
        <v>-0.50025208997608817</v>
      </c>
      <c r="R100" s="53"/>
      <c r="S100" s="53"/>
      <c r="T100" s="53"/>
      <c r="U100" s="53"/>
      <c r="V100" s="53"/>
    </row>
    <row r="101" spans="2:22" s="51" customFormat="1" x14ac:dyDescent="0.2">
      <c r="B101" s="66" t="s">
        <v>217</v>
      </c>
      <c r="C101" s="51" t="s">
        <v>218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37"/>
        <v>0</v>
      </c>
      <c r="J101" s="56">
        <f t="shared" si="38"/>
        <v>0</v>
      </c>
      <c r="K101" s="57" t="str">
        <f t="shared" si="39"/>
        <v>NA</v>
      </c>
      <c r="L101" s="57" t="str">
        <f t="shared" si="40"/>
        <v>NA</v>
      </c>
      <c r="M101" s="57" t="str">
        <f t="shared" si="41"/>
        <v>NA</v>
      </c>
      <c r="R101" s="53"/>
      <c r="S101" s="53"/>
      <c r="T101" s="53"/>
      <c r="U101" s="53"/>
      <c r="V101" s="53"/>
    </row>
    <row r="102" spans="2:22" s="51" customFormat="1" x14ac:dyDescent="0.2">
      <c r="B102" s="66" t="s">
        <v>219</v>
      </c>
      <c r="C102" s="51" t="s">
        <v>220</v>
      </c>
      <c r="D102" s="56">
        <v>745400</v>
      </c>
      <c r="E102" s="56">
        <v>1050491.97</v>
      </c>
      <c r="F102" s="56">
        <v>35791.03</v>
      </c>
      <c r="G102" s="56">
        <v>161281.28000000003</v>
      </c>
      <c r="H102" s="56">
        <v>63036.779999999992</v>
      </c>
      <c r="I102" s="56">
        <f t="shared" si="37"/>
        <v>224318.06000000003</v>
      </c>
      <c r="J102" s="56">
        <f t="shared" si="38"/>
        <v>826173.90999999992</v>
      </c>
      <c r="K102" s="57">
        <f t="shared" si="39"/>
        <v>0.78646380324068532</v>
      </c>
      <c r="L102" s="57">
        <f t="shared" si="40"/>
        <v>-0.96592926835985238</v>
      </c>
      <c r="M102" s="57">
        <f t="shared" si="41"/>
        <v>-0.6929414320035211</v>
      </c>
      <c r="R102" s="53"/>
      <c r="S102" s="53"/>
      <c r="T102" s="53"/>
      <c r="U102" s="53"/>
      <c r="V102" s="53"/>
    </row>
    <row r="103" spans="2:22" s="51" customFormat="1" x14ac:dyDescent="0.2">
      <c r="B103" s="66" t="s">
        <v>221</v>
      </c>
      <c r="C103" s="51" t="s">
        <v>222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7"/>
        <v>0</v>
      </c>
      <c r="J103" s="56">
        <f t="shared" si="38"/>
        <v>0</v>
      </c>
      <c r="K103" s="57" t="str">
        <f t="shared" si="39"/>
        <v>NA</v>
      </c>
      <c r="L103" s="57" t="str">
        <f t="shared" si="40"/>
        <v>NA</v>
      </c>
      <c r="M103" s="57" t="str">
        <f t="shared" si="41"/>
        <v>NA</v>
      </c>
      <c r="R103" s="53"/>
      <c r="S103" s="53"/>
      <c r="T103" s="53"/>
      <c r="U103" s="53"/>
      <c r="V103" s="53"/>
    </row>
    <row r="104" spans="2:22" s="51" customFormat="1" x14ac:dyDescent="0.2">
      <c r="B104" s="66" t="s">
        <v>223</v>
      </c>
      <c r="C104" s="51" t="s">
        <v>224</v>
      </c>
      <c r="D104" s="56">
        <v>713172.1</v>
      </c>
      <c r="E104" s="56">
        <v>1349361.2</v>
      </c>
      <c r="F104" s="56">
        <v>4989.45</v>
      </c>
      <c r="G104" s="56">
        <v>194975.42</v>
      </c>
      <c r="H104" s="56">
        <v>824068.5</v>
      </c>
      <c r="I104" s="56">
        <f t="shared" si="37"/>
        <v>1019043.92</v>
      </c>
      <c r="J104" s="56">
        <f t="shared" si="38"/>
        <v>330317.27999999991</v>
      </c>
      <c r="K104" s="57">
        <f t="shared" si="39"/>
        <v>0.2447953001761129</v>
      </c>
      <c r="L104" s="57">
        <f t="shared" si="40"/>
        <v>-0.99630236144332596</v>
      </c>
      <c r="M104" s="57">
        <f t="shared" si="41"/>
        <v>-0.71101078050858424</v>
      </c>
      <c r="R104" s="53"/>
      <c r="S104" s="53"/>
      <c r="T104" s="53"/>
      <c r="U104" s="53"/>
      <c r="V104" s="53"/>
    </row>
    <row r="105" spans="2:22" s="51" customFormat="1" x14ac:dyDescent="0.2">
      <c r="B105" s="66" t="s">
        <v>225</v>
      </c>
      <c r="C105" s="51" t="s">
        <v>226</v>
      </c>
      <c r="D105" s="56">
        <v>5486524.4000000004</v>
      </c>
      <c r="E105" s="56">
        <v>6413964.2999999998</v>
      </c>
      <c r="F105" s="56">
        <v>2294889.6799999997</v>
      </c>
      <c r="G105" s="56">
        <v>5905698.9900000002</v>
      </c>
      <c r="H105" s="56">
        <v>414835.7</v>
      </c>
      <c r="I105" s="56">
        <f t="shared" si="37"/>
        <v>6320534.6900000004</v>
      </c>
      <c r="J105" s="56">
        <f t="shared" si="38"/>
        <v>93429.609999999404</v>
      </c>
      <c r="K105" s="57">
        <f t="shared" si="39"/>
        <v>1.4566593393729897E-2</v>
      </c>
      <c r="L105" s="57">
        <f t="shared" si="40"/>
        <v>-0.64220417004815578</v>
      </c>
      <c r="M105" s="57">
        <f t="shared" si="41"/>
        <v>0.84151289710171895</v>
      </c>
      <c r="R105" s="53"/>
      <c r="S105" s="53"/>
      <c r="T105" s="53"/>
      <c r="U105" s="53"/>
      <c r="V105" s="53"/>
    </row>
    <row r="106" spans="2:22" s="51" customFormat="1" x14ac:dyDescent="0.2">
      <c r="B106" s="66" t="s">
        <v>227</v>
      </c>
      <c r="C106" s="51" t="s">
        <v>228</v>
      </c>
      <c r="D106" s="56">
        <v>55650</v>
      </c>
      <c r="E106" s="56">
        <v>101800.42</v>
      </c>
      <c r="F106" s="56">
        <v>5543.0599999999995</v>
      </c>
      <c r="G106" s="56">
        <v>34718.53</v>
      </c>
      <c r="H106" s="56">
        <v>11218.79</v>
      </c>
      <c r="I106" s="56">
        <f t="shared" si="37"/>
        <v>45937.32</v>
      </c>
      <c r="J106" s="56">
        <f t="shared" si="38"/>
        <v>55863.1</v>
      </c>
      <c r="K106" s="57">
        <f t="shared" si="39"/>
        <v>0.54875117411106944</v>
      </c>
      <c r="L106" s="57">
        <f t="shared" si="40"/>
        <v>-0.94554973348832949</v>
      </c>
      <c r="M106" s="57">
        <f t="shared" si="41"/>
        <v>-0.31790988681579124</v>
      </c>
      <c r="R106" s="53"/>
      <c r="S106" s="53"/>
      <c r="T106" s="53"/>
      <c r="U106" s="53"/>
      <c r="V106" s="53"/>
    </row>
    <row r="107" spans="2:22" s="51" customFormat="1" x14ac:dyDescent="0.2">
      <c r="B107" s="66" t="s">
        <v>229</v>
      </c>
      <c r="C107" s="51" t="s">
        <v>230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7"/>
        <v>0</v>
      </c>
      <c r="J107" s="56">
        <f t="shared" si="38"/>
        <v>0</v>
      </c>
      <c r="K107" s="57" t="str">
        <f t="shared" si="39"/>
        <v>NA</v>
      </c>
      <c r="L107" s="57" t="str">
        <f t="shared" si="40"/>
        <v>NA</v>
      </c>
      <c r="M107" s="57" t="str">
        <f t="shared" si="41"/>
        <v>NA</v>
      </c>
      <c r="R107" s="53"/>
      <c r="S107" s="53"/>
      <c r="T107" s="53"/>
      <c r="U107" s="53"/>
      <c r="V107" s="53"/>
    </row>
    <row r="108" spans="2:22" s="51" customFormat="1" x14ac:dyDescent="0.2">
      <c r="B108" s="66" t="s">
        <v>231</v>
      </c>
      <c r="C108" s="51" t="s">
        <v>232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7"/>
        <v>0</v>
      </c>
      <c r="J108" s="56">
        <f t="shared" si="38"/>
        <v>0</v>
      </c>
      <c r="K108" s="57" t="str">
        <f t="shared" si="39"/>
        <v>NA</v>
      </c>
      <c r="L108" s="57" t="str">
        <f t="shared" si="40"/>
        <v>NA</v>
      </c>
      <c r="M108" s="57" t="str">
        <f t="shared" si="41"/>
        <v>NA</v>
      </c>
      <c r="R108" s="53"/>
      <c r="S108" s="53"/>
      <c r="T108" s="53"/>
      <c r="U108" s="53"/>
      <c r="V108" s="53"/>
    </row>
    <row r="109" spans="2:22" s="51" customFormat="1" x14ac:dyDescent="0.2">
      <c r="B109" s="66" t="s">
        <v>233</v>
      </c>
      <c r="C109" s="51" t="s">
        <v>234</v>
      </c>
      <c r="D109" s="56">
        <v>1878340</v>
      </c>
      <c r="E109" s="56">
        <v>1648449</v>
      </c>
      <c r="F109" s="56">
        <v>7229</v>
      </c>
      <c r="G109" s="56">
        <v>331229</v>
      </c>
      <c r="H109" s="56">
        <v>129606.22</v>
      </c>
      <c r="I109" s="56">
        <f t="shared" si="37"/>
        <v>460835.22</v>
      </c>
      <c r="J109" s="56">
        <f t="shared" si="38"/>
        <v>1187613.78</v>
      </c>
      <c r="K109" s="57">
        <f t="shared" si="39"/>
        <v>0.72044314382792551</v>
      </c>
      <c r="L109" s="57">
        <f t="shared" si="40"/>
        <v>-0.99561466566451251</v>
      </c>
      <c r="M109" s="57">
        <f t="shared" si="41"/>
        <v>-0.59813254762507062</v>
      </c>
      <c r="R109" s="53"/>
      <c r="S109" s="53"/>
      <c r="T109" s="53"/>
      <c r="U109" s="53"/>
      <c r="V109" s="53"/>
    </row>
    <row r="110" spans="2:22" s="51" customFormat="1" x14ac:dyDescent="0.2">
      <c r="B110" s="66" t="s">
        <v>235</v>
      </c>
      <c r="C110" s="51" t="s">
        <v>236</v>
      </c>
      <c r="D110" s="56">
        <v>20000</v>
      </c>
      <c r="E110" s="56">
        <v>20000</v>
      </c>
      <c r="F110" s="56">
        <v>0</v>
      </c>
      <c r="G110" s="56">
        <v>0</v>
      </c>
      <c r="H110" s="56">
        <v>0</v>
      </c>
      <c r="I110" s="56">
        <f t="shared" si="37"/>
        <v>0</v>
      </c>
      <c r="J110" s="56">
        <f t="shared" si="38"/>
        <v>20000</v>
      </c>
      <c r="K110" s="57">
        <f t="shared" si="39"/>
        <v>1</v>
      </c>
      <c r="L110" s="57">
        <f t="shared" si="40"/>
        <v>-1</v>
      </c>
      <c r="M110" s="57">
        <f t="shared" si="41"/>
        <v>-1</v>
      </c>
      <c r="R110" s="53"/>
      <c r="S110" s="53"/>
      <c r="T110" s="53"/>
      <c r="U110" s="53"/>
      <c r="V110" s="53"/>
    </row>
    <row r="111" spans="2:22" s="51" customFormat="1" x14ac:dyDescent="0.2">
      <c r="B111" s="66" t="s">
        <v>237</v>
      </c>
      <c r="C111" s="51" t="s">
        <v>238</v>
      </c>
      <c r="D111" s="56">
        <v>809712</v>
      </c>
      <c r="E111" s="56">
        <v>966362.56</v>
      </c>
      <c r="F111" s="56">
        <v>187117.84</v>
      </c>
      <c r="G111" s="56">
        <v>349119.27</v>
      </c>
      <c r="H111" s="56">
        <v>93200.45</v>
      </c>
      <c r="I111" s="56">
        <f t="shared" si="37"/>
        <v>442319.72000000003</v>
      </c>
      <c r="J111" s="56">
        <f t="shared" si="38"/>
        <v>524042.84</v>
      </c>
      <c r="K111" s="57">
        <f t="shared" si="39"/>
        <v>0.54228388152786056</v>
      </c>
      <c r="L111" s="57">
        <f t="shared" si="40"/>
        <v>-0.80636890568276987</v>
      </c>
      <c r="M111" s="57">
        <f t="shared" si="41"/>
        <v>-0.27745696190878921</v>
      </c>
      <c r="R111" s="53"/>
      <c r="S111" s="53"/>
      <c r="T111" s="53"/>
      <c r="U111" s="53"/>
      <c r="V111" s="53"/>
    </row>
    <row r="112" spans="2:22" s="51" customFormat="1" x14ac:dyDescent="0.2">
      <c r="B112" s="66" t="s">
        <v>239</v>
      </c>
      <c r="C112" s="51" t="s">
        <v>240</v>
      </c>
      <c r="D112" s="56">
        <v>1064369.93</v>
      </c>
      <c r="E112" s="56">
        <v>1064369.93</v>
      </c>
      <c r="F112" s="56">
        <v>0</v>
      </c>
      <c r="G112" s="56">
        <v>0</v>
      </c>
      <c r="H112" s="56">
        <v>0</v>
      </c>
      <c r="I112" s="56">
        <f t="shared" si="37"/>
        <v>0</v>
      </c>
      <c r="J112" s="56">
        <f t="shared" si="38"/>
        <v>1064369.93</v>
      </c>
      <c r="K112" s="57">
        <f t="shared" si="39"/>
        <v>1</v>
      </c>
      <c r="L112" s="57">
        <f t="shared" si="40"/>
        <v>-1</v>
      </c>
      <c r="M112" s="57">
        <f t="shared" si="41"/>
        <v>-1</v>
      </c>
      <c r="R112" s="53"/>
      <c r="S112" s="53"/>
      <c r="T112" s="53"/>
      <c r="U112" s="53"/>
      <c r="V112" s="53"/>
    </row>
    <row r="113" spans="1:22" s="51" customFormat="1" x14ac:dyDescent="0.2">
      <c r="A113" s="63" t="s">
        <v>241</v>
      </c>
      <c r="B113" s="74"/>
      <c r="C113" s="63"/>
      <c r="D113" s="64">
        <v>881281747.02999818</v>
      </c>
      <c r="E113" s="64">
        <v>891600040.56999815</v>
      </c>
      <c r="F113" s="64">
        <v>87902918.649999917</v>
      </c>
      <c r="G113" s="64">
        <v>380665392.8799994</v>
      </c>
      <c r="H113" s="64">
        <v>5995359.1500000004</v>
      </c>
      <c r="I113" s="64">
        <f t="shared" si="37"/>
        <v>386660752.02999938</v>
      </c>
      <c r="J113" s="64">
        <f t="shared" si="38"/>
        <v>504939288.53999877</v>
      </c>
      <c r="K113" s="65">
        <f t="shared" si="39"/>
        <v>0.56632936918350973</v>
      </c>
      <c r="L113" s="65">
        <f t="shared" si="40"/>
        <v>-0.90140992076020565</v>
      </c>
      <c r="M113" s="65">
        <f t="shared" si="41"/>
        <v>-0.14610727779545465</v>
      </c>
      <c r="R113" s="53"/>
      <c r="S113" s="53"/>
      <c r="T113" s="53"/>
      <c r="U113" s="53"/>
      <c r="V113" s="53"/>
    </row>
    <row r="114" spans="1:22" s="51" customFormat="1" x14ac:dyDescent="0.2">
      <c r="A114" s="51" t="s">
        <v>242</v>
      </c>
      <c r="B114" s="66" t="s">
        <v>108</v>
      </c>
      <c r="C114" s="51" t="s">
        <v>109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37"/>
        <v>0</v>
      </c>
      <c r="J114" s="56">
        <f t="shared" si="38"/>
        <v>0</v>
      </c>
      <c r="K114" s="57" t="str">
        <f t="shared" si="39"/>
        <v>NA</v>
      </c>
      <c r="L114" s="57" t="str">
        <f t="shared" si="40"/>
        <v>NA</v>
      </c>
      <c r="M114" s="57" t="str">
        <f t="shared" si="41"/>
        <v>NA</v>
      </c>
      <c r="R114" s="53"/>
      <c r="S114" s="53"/>
      <c r="T114" s="53"/>
      <c r="U114" s="53"/>
      <c r="V114" s="53"/>
    </row>
    <row r="115" spans="1:22" s="51" customFormat="1" x14ac:dyDescent="0.2">
      <c r="B115" s="66" t="s">
        <v>112</v>
      </c>
      <c r="C115" s="51" t="s">
        <v>111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7"/>
        <v>0</v>
      </c>
      <c r="J115" s="56">
        <f t="shared" si="38"/>
        <v>0</v>
      </c>
      <c r="K115" s="57" t="str">
        <f t="shared" si="39"/>
        <v>NA</v>
      </c>
      <c r="L115" s="57" t="str">
        <f t="shared" si="40"/>
        <v>NA</v>
      </c>
      <c r="M115" s="57" t="str">
        <f t="shared" si="41"/>
        <v>NA</v>
      </c>
      <c r="R115" s="53"/>
      <c r="S115" s="53"/>
      <c r="T115" s="53"/>
      <c r="U115" s="53"/>
      <c r="V115" s="53"/>
    </row>
    <row r="116" spans="1:22" s="51" customFormat="1" x14ac:dyDescent="0.2">
      <c r="B116" s="66" t="s">
        <v>115</v>
      </c>
      <c r="C116" s="51" t="s">
        <v>116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7"/>
        <v>0</v>
      </c>
      <c r="J116" s="56">
        <f t="shared" si="38"/>
        <v>0</v>
      </c>
      <c r="K116" s="57" t="str">
        <f t="shared" si="39"/>
        <v>NA</v>
      </c>
      <c r="L116" s="57" t="str">
        <f t="shared" si="40"/>
        <v>NA</v>
      </c>
      <c r="M116" s="57" t="str">
        <f t="shared" si="41"/>
        <v>NA</v>
      </c>
      <c r="R116" s="53"/>
      <c r="S116" s="53"/>
      <c r="T116" s="53"/>
      <c r="U116" s="53"/>
      <c r="V116" s="53"/>
    </row>
    <row r="117" spans="1:22" s="51" customFormat="1" x14ac:dyDescent="0.2">
      <c r="B117" s="66" t="s">
        <v>123</v>
      </c>
      <c r="C117" s="51" t="s">
        <v>124</v>
      </c>
      <c r="D117" s="56">
        <v>0</v>
      </c>
      <c r="E117" s="56">
        <v>0</v>
      </c>
      <c r="F117" s="56">
        <v>1050</v>
      </c>
      <c r="G117" s="56">
        <v>4942.5</v>
      </c>
      <c r="H117" s="56">
        <v>0</v>
      </c>
      <c r="I117" s="56">
        <f t="shared" si="37"/>
        <v>4942.5</v>
      </c>
      <c r="J117" s="56">
        <f t="shared" si="38"/>
        <v>-4942.5</v>
      </c>
      <c r="K117" s="57" t="str">
        <f t="shared" si="39"/>
        <v>NA</v>
      </c>
      <c r="L117" s="57" t="str">
        <f t="shared" si="40"/>
        <v>NA</v>
      </c>
      <c r="M117" s="57" t="str">
        <f t="shared" si="41"/>
        <v>NA</v>
      </c>
      <c r="R117" s="53"/>
      <c r="S117" s="53"/>
      <c r="T117" s="53"/>
      <c r="U117" s="53"/>
      <c r="V117" s="53"/>
    </row>
    <row r="118" spans="1:22" s="51" customFormat="1" x14ac:dyDescent="0.2">
      <c r="B118" s="66" t="s">
        <v>125</v>
      </c>
      <c r="C118" s="51" t="s">
        <v>126</v>
      </c>
      <c r="D118" s="56">
        <v>2499351.4299999997</v>
      </c>
      <c r="E118" s="56">
        <v>2440136.8299999996</v>
      </c>
      <c r="F118" s="56">
        <v>188103.25</v>
      </c>
      <c r="G118" s="56">
        <v>1182573.0800000003</v>
      </c>
      <c r="H118" s="56">
        <v>0</v>
      </c>
      <c r="I118" s="56">
        <f t="shared" si="37"/>
        <v>1182573.0800000003</v>
      </c>
      <c r="J118" s="56">
        <f t="shared" si="38"/>
        <v>1257563.7499999993</v>
      </c>
      <c r="K118" s="57">
        <f t="shared" si="39"/>
        <v>0.51536607887681429</v>
      </c>
      <c r="L118" s="57">
        <f t="shared" si="40"/>
        <v>-0.92291282698273935</v>
      </c>
      <c r="M118" s="57">
        <f t="shared" si="41"/>
        <v>-3.0732157753628517E-2</v>
      </c>
      <c r="R118" s="53"/>
      <c r="S118" s="53"/>
      <c r="T118" s="53"/>
      <c r="U118" s="53"/>
      <c r="V118" s="53"/>
    </row>
    <row r="119" spans="1:22" s="51" customFormat="1" x14ac:dyDescent="0.2">
      <c r="B119" s="66" t="s">
        <v>127</v>
      </c>
      <c r="C119" s="51" t="s">
        <v>128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7"/>
        <v>0</v>
      </c>
      <c r="J119" s="56">
        <f t="shared" si="38"/>
        <v>0</v>
      </c>
      <c r="K119" s="57" t="str">
        <f t="shared" si="39"/>
        <v>NA</v>
      </c>
      <c r="L119" s="57" t="str">
        <f t="shared" si="40"/>
        <v>NA</v>
      </c>
      <c r="M119" s="57" t="str">
        <f t="shared" si="41"/>
        <v>NA</v>
      </c>
      <c r="R119" s="53"/>
      <c r="S119" s="53"/>
      <c r="T119" s="53"/>
      <c r="U119" s="53"/>
      <c r="V119" s="53"/>
    </row>
    <row r="120" spans="1:22" s="51" customFormat="1" x14ac:dyDescent="0.2">
      <c r="B120" s="66" t="s">
        <v>131</v>
      </c>
      <c r="C120" s="51" t="s">
        <v>132</v>
      </c>
      <c r="D120" s="56">
        <v>6414786.179999996</v>
      </c>
      <c r="E120" s="56">
        <v>6414786.179999996</v>
      </c>
      <c r="F120" s="56">
        <v>537200.8200000003</v>
      </c>
      <c r="G120" s="56">
        <v>2502454.4000000004</v>
      </c>
      <c r="H120" s="56">
        <v>0</v>
      </c>
      <c r="I120" s="56">
        <f t="shared" si="37"/>
        <v>2502454.4000000004</v>
      </c>
      <c r="J120" s="56">
        <f t="shared" si="38"/>
        <v>3912331.7799999956</v>
      </c>
      <c r="K120" s="57">
        <f t="shared" si="39"/>
        <v>0.60989278055718421</v>
      </c>
      <c r="L120" s="57">
        <f t="shared" si="40"/>
        <v>-0.91625584938826432</v>
      </c>
      <c r="M120" s="57">
        <f t="shared" si="41"/>
        <v>-0.21978556111436845</v>
      </c>
      <c r="R120" s="53"/>
      <c r="S120" s="53"/>
      <c r="T120" s="53"/>
      <c r="U120" s="53"/>
      <c r="V120" s="53"/>
    </row>
    <row r="121" spans="1:22" s="51" customFormat="1" x14ac:dyDescent="0.2">
      <c r="B121" s="66" t="s">
        <v>133</v>
      </c>
      <c r="C121" s="51" t="s">
        <v>134</v>
      </c>
      <c r="D121" s="56">
        <v>120347</v>
      </c>
      <c r="E121" s="56">
        <v>120347</v>
      </c>
      <c r="F121" s="56">
        <v>0</v>
      </c>
      <c r="G121" s="56">
        <v>0</v>
      </c>
      <c r="H121" s="56">
        <v>0</v>
      </c>
      <c r="I121" s="56">
        <f t="shared" si="37"/>
        <v>0</v>
      </c>
      <c r="J121" s="56">
        <f t="shared" si="38"/>
        <v>120347</v>
      </c>
      <c r="K121" s="57">
        <f t="shared" si="39"/>
        <v>1</v>
      </c>
      <c r="L121" s="57">
        <f t="shared" si="40"/>
        <v>-1</v>
      </c>
      <c r="M121" s="57">
        <f t="shared" si="41"/>
        <v>-1</v>
      </c>
      <c r="R121" s="53"/>
      <c r="S121" s="53"/>
      <c r="T121" s="53"/>
      <c r="U121" s="53"/>
      <c r="V121" s="53"/>
    </row>
    <row r="122" spans="1:22" s="51" customFormat="1" x14ac:dyDescent="0.2">
      <c r="B122" s="66" t="s">
        <v>135</v>
      </c>
      <c r="C122" s="51" t="s">
        <v>136</v>
      </c>
      <c r="D122" s="56">
        <v>9451279.5299999919</v>
      </c>
      <c r="E122" s="56">
        <v>9451279.5299999919</v>
      </c>
      <c r="F122" s="56">
        <v>858557.82000000018</v>
      </c>
      <c r="G122" s="56">
        <v>3570764.4400000009</v>
      </c>
      <c r="H122" s="56">
        <v>0</v>
      </c>
      <c r="I122" s="56">
        <f t="shared" ref="I122:I487" si="52">SUM(G122:H122)</f>
        <v>3570764.4400000009</v>
      </c>
      <c r="J122" s="56">
        <f t="shared" ref="J122:J487" si="53">E122-I122</f>
        <v>5880515.0899999905</v>
      </c>
      <c r="K122" s="57">
        <f t="shared" ref="K122:K487" si="54">IF(E122=0,"NA",J122/E122)</f>
        <v>0.62219248423816276</v>
      </c>
      <c r="L122" s="57">
        <f t="shared" ref="L122:L487" si="55">IF(E122=0,"NA",(  ( F122 - (E122/$L$6)) / (E122/$L$6)))</f>
        <v>-0.90915962042231535</v>
      </c>
      <c r="M122" s="57">
        <f t="shared" ref="M122:M487" si="56">IF(E122=0,"NA",(  ( G122 - ($M$6*(E122/12))) / ($M$6*(E122/12))))</f>
        <v>-0.24438496847632568</v>
      </c>
      <c r="R122" s="53"/>
      <c r="S122" s="53"/>
      <c r="T122" s="53"/>
      <c r="U122" s="53"/>
      <c r="V122" s="53"/>
    </row>
    <row r="123" spans="1:22" s="51" customFormat="1" x14ac:dyDescent="0.2">
      <c r="B123" s="66" t="s">
        <v>137</v>
      </c>
      <c r="C123" s="51" t="s">
        <v>138</v>
      </c>
      <c r="D123" s="56">
        <v>12753657.079999989</v>
      </c>
      <c r="E123" s="56">
        <v>12711144.359999988</v>
      </c>
      <c r="F123" s="56">
        <v>1991806.42</v>
      </c>
      <c r="G123" s="56">
        <v>8545415.3800000008</v>
      </c>
      <c r="H123" s="56">
        <v>0</v>
      </c>
      <c r="I123" s="56">
        <f t="shared" si="52"/>
        <v>8545415.3800000008</v>
      </c>
      <c r="J123" s="56">
        <f t="shared" si="53"/>
        <v>4165728.9799999874</v>
      </c>
      <c r="K123" s="57">
        <f t="shared" si="54"/>
        <v>0.32772257650608505</v>
      </c>
      <c r="L123" s="57">
        <f t="shared" si="55"/>
        <v>-0.84330235236192364</v>
      </c>
      <c r="M123" s="57">
        <f t="shared" si="56"/>
        <v>0.34455484698782995</v>
      </c>
      <c r="R123" s="53"/>
      <c r="S123" s="53"/>
      <c r="T123" s="53"/>
      <c r="U123" s="53"/>
      <c r="V123" s="53"/>
    </row>
    <row r="124" spans="1:22" s="51" customFormat="1" x14ac:dyDescent="0.2">
      <c r="B124" s="66" t="s">
        <v>139</v>
      </c>
      <c r="C124" s="51" t="s">
        <v>140</v>
      </c>
      <c r="D124" s="56">
        <v>2628297.81</v>
      </c>
      <c r="E124" s="56">
        <v>2628297.81</v>
      </c>
      <c r="F124" s="56">
        <v>242019.85</v>
      </c>
      <c r="G124" s="56">
        <v>1408733.6400000001</v>
      </c>
      <c r="H124" s="56">
        <v>0</v>
      </c>
      <c r="I124" s="56">
        <f t="shared" si="52"/>
        <v>1408733.6400000001</v>
      </c>
      <c r="J124" s="56">
        <f t="shared" si="53"/>
        <v>1219564.17</v>
      </c>
      <c r="K124" s="57">
        <f t="shared" si="54"/>
        <v>0.46401293086341683</v>
      </c>
      <c r="L124" s="57">
        <f t="shared" si="55"/>
        <v>-0.90791764575567635</v>
      </c>
      <c r="M124" s="57">
        <f t="shared" si="56"/>
        <v>7.1974138273166316E-2</v>
      </c>
      <c r="R124" s="53"/>
      <c r="S124" s="53"/>
      <c r="T124" s="53"/>
      <c r="U124" s="53"/>
      <c r="V124" s="53"/>
    </row>
    <row r="125" spans="1:22" s="51" customFormat="1" x14ac:dyDescent="0.2">
      <c r="B125" s="66" t="s">
        <v>141</v>
      </c>
      <c r="C125" s="51" t="s">
        <v>142</v>
      </c>
      <c r="D125" s="56">
        <v>3008380.44</v>
      </c>
      <c r="E125" s="56">
        <v>3008380.44</v>
      </c>
      <c r="F125" s="56">
        <v>758769.1399999999</v>
      </c>
      <c r="G125" s="56">
        <v>3438523.9</v>
      </c>
      <c r="H125" s="56">
        <v>0</v>
      </c>
      <c r="I125" s="56">
        <f t="shared" si="52"/>
        <v>3438523.9</v>
      </c>
      <c r="J125" s="56">
        <f t="shared" si="53"/>
        <v>-430143.45999999996</v>
      </c>
      <c r="K125" s="57">
        <f t="shared" si="54"/>
        <v>-0.14298173671146458</v>
      </c>
      <c r="L125" s="57">
        <f t="shared" si="55"/>
        <v>-0.74778152061113645</v>
      </c>
      <c r="M125" s="57">
        <f t="shared" si="56"/>
        <v>1.2859634734229293</v>
      </c>
      <c r="R125" s="53"/>
      <c r="S125" s="53"/>
      <c r="T125" s="53"/>
      <c r="U125" s="53"/>
      <c r="V125" s="53"/>
    </row>
    <row r="126" spans="1:22" s="51" customFormat="1" x14ac:dyDescent="0.2">
      <c r="B126" s="66" t="s">
        <v>143</v>
      </c>
      <c r="C126" s="51" t="s">
        <v>144</v>
      </c>
      <c r="D126" s="56">
        <v>19078708</v>
      </c>
      <c r="E126" s="56">
        <v>10930708</v>
      </c>
      <c r="F126" s="56">
        <v>33831.32</v>
      </c>
      <c r="G126" s="56">
        <v>111451.12</v>
      </c>
      <c r="H126" s="56">
        <v>0</v>
      </c>
      <c r="I126" s="56">
        <f t="shared" si="52"/>
        <v>111451.12</v>
      </c>
      <c r="J126" s="56">
        <f t="shared" si="53"/>
        <v>10819256.880000001</v>
      </c>
      <c r="K126" s="57">
        <f t="shared" si="54"/>
        <v>0.98980385168097074</v>
      </c>
      <c r="L126" s="57">
        <f t="shared" si="55"/>
        <v>-0.99690492875667336</v>
      </c>
      <c r="M126" s="57">
        <f t="shared" si="56"/>
        <v>-0.97960770336194136</v>
      </c>
      <c r="R126" s="53"/>
      <c r="S126" s="53"/>
      <c r="T126" s="53"/>
      <c r="U126" s="53"/>
      <c r="V126" s="53"/>
    </row>
    <row r="127" spans="1:22" s="51" customFormat="1" x14ac:dyDescent="0.2">
      <c r="B127" s="66" t="s">
        <v>145</v>
      </c>
      <c r="C127" s="51" t="s">
        <v>146</v>
      </c>
      <c r="D127" s="56">
        <v>60000</v>
      </c>
      <c r="E127" s="56">
        <v>60000</v>
      </c>
      <c r="F127" s="56">
        <v>0</v>
      </c>
      <c r="G127" s="56">
        <v>3420</v>
      </c>
      <c r="H127" s="56">
        <v>0</v>
      </c>
      <c r="I127" s="56">
        <f t="shared" si="52"/>
        <v>3420</v>
      </c>
      <c r="J127" s="56">
        <f t="shared" si="53"/>
        <v>56580</v>
      </c>
      <c r="K127" s="57">
        <f t="shared" si="54"/>
        <v>0.94299999999999995</v>
      </c>
      <c r="L127" s="57">
        <f t="shared" si="55"/>
        <v>-1</v>
      </c>
      <c r="M127" s="57">
        <f t="shared" si="56"/>
        <v>-0.88600000000000001</v>
      </c>
      <c r="R127" s="53"/>
      <c r="S127" s="53"/>
      <c r="T127" s="53"/>
      <c r="U127" s="53"/>
      <c r="V127" s="53"/>
    </row>
    <row r="128" spans="1:22" s="51" customFormat="1" x14ac:dyDescent="0.2">
      <c r="B128" s="66" t="s">
        <v>149</v>
      </c>
      <c r="C128" s="51" t="s">
        <v>150</v>
      </c>
      <c r="D128" s="56">
        <v>9462700</v>
      </c>
      <c r="E128" s="56">
        <v>9441605.5099999998</v>
      </c>
      <c r="F128" s="56">
        <v>1137957.9099999999</v>
      </c>
      <c r="G128" s="56">
        <v>4393715.49</v>
      </c>
      <c r="H128" s="56">
        <v>0</v>
      </c>
      <c r="I128" s="56">
        <f t="shared" si="52"/>
        <v>4393715.49</v>
      </c>
      <c r="J128" s="56">
        <f t="shared" si="53"/>
        <v>5047890.0199999996</v>
      </c>
      <c r="K128" s="57">
        <f t="shared" si="54"/>
        <v>0.53464318273556</v>
      </c>
      <c r="L128" s="57">
        <f t="shared" si="55"/>
        <v>-0.87947410969514228</v>
      </c>
      <c r="M128" s="57">
        <f t="shared" si="56"/>
        <v>-6.9286365471119896E-2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151</v>
      </c>
      <c r="C129" s="51" t="s">
        <v>152</v>
      </c>
      <c r="D129" s="56">
        <v>0</v>
      </c>
      <c r="E129" s="56">
        <v>0</v>
      </c>
      <c r="F129" s="56">
        <v>72555.360000000001</v>
      </c>
      <c r="G129" s="56">
        <v>363611.11999999976</v>
      </c>
      <c r="H129" s="56">
        <v>0</v>
      </c>
      <c r="I129" s="56">
        <f t="shared" si="52"/>
        <v>363611.11999999976</v>
      </c>
      <c r="J129" s="56">
        <f t="shared" si="53"/>
        <v>-363611.11999999976</v>
      </c>
      <c r="K129" s="57" t="str">
        <f t="shared" si="54"/>
        <v>NA</v>
      </c>
      <c r="L129" s="57" t="str">
        <f t="shared" si="55"/>
        <v>NA</v>
      </c>
      <c r="M129" s="57" t="str">
        <f t="shared" si="56"/>
        <v>NA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153</v>
      </c>
      <c r="C130" s="51" t="s">
        <v>154</v>
      </c>
      <c r="D130" s="56">
        <v>9568732.3799999934</v>
      </c>
      <c r="E130" s="56">
        <v>9552010.5099999942</v>
      </c>
      <c r="F130" s="56">
        <v>1042651.7</v>
      </c>
      <c r="G130" s="56">
        <v>4640083.8800000027</v>
      </c>
      <c r="H130" s="56">
        <v>0</v>
      </c>
      <c r="I130" s="56">
        <f t="shared" si="52"/>
        <v>4640083.8800000027</v>
      </c>
      <c r="J130" s="56">
        <f t="shared" si="53"/>
        <v>4911926.6299999915</v>
      </c>
      <c r="K130" s="57">
        <f t="shared" si="54"/>
        <v>0.51422960902918802</v>
      </c>
      <c r="L130" s="57">
        <f t="shared" si="55"/>
        <v>-0.89084479137575823</v>
      </c>
      <c r="M130" s="57">
        <f t="shared" si="56"/>
        <v>-2.8459218058375962E-2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157</v>
      </c>
      <c r="C131" s="51" t="s">
        <v>158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f t="shared" si="52"/>
        <v>0</v>
      </c>
      <c r="J131" s="56">
        <f t="shared" si="53"/>
        <v>0</v>
      </c>
      <c r="K131" s="57" t="str">
        <f t="shared" si="54"/>
        <v>NA</v>
      </c>
      <c r="L131" s="57" t="str">
        <f t="shared" si="55"/>
        <v>NA</v>
      </c>
      <c r="M131" s="57" t="str">
        <f t="shared" si="56"/>
        <v>NA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167</v>
      </c>
      <c r="C132" s="51" t="s">
        <v>168</v>
      </c>
      <c r="D132" s="56">
        <v>0</v>
      </c>
      <c r="E132" s="56">
        <v>0</v>
      </c>
      <c r="F132" s="56">
        <v>798.34</v>
      </c>
      <c r="G132" s="56">
        <v>4155.3</v>
      </c>
      <c r="H132" s="56">
        <v>0</v>
      </c>
      <c r="I132" s="56">
        <f t="shared" si="52"/>
        <v>4155.3</v>
      </c>
      <c r="J132" s="56">
        <f t="shared" si="53"/>
        <v>-4155.3</v>
      </c>
      <c r="K132" s="57" t="str">
        <f t="shared" si="54"/>
        <v>NA</v>
      </c>
      <c r="L132" s="57" t="str">
        <f t="shared" si="55"/>
        <v>NA</v>
      </c>
      <c r="M132" s="57" t="str">
        <f t="shared" si="56"/>
        <v>NA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169</v>
      </c>
      <c r="C133" s="51" t="s">
        <v>170</v>
      </c>
      <c r="D133" s="56">
        <v>1239069.690000002</v>
      </c>
      <c r="E133" s="56">
        <v>1236937.2100000021</v>
      </c>
      <c r="F133" s="56">
        <v>55157.630000000005</v>
      </c>
      <c r="G133" s="56">
        <v>317507.74999999971</v>
      </c>
      <c r="H133" s="56">
        <v>0</v>
      </c>
      <c r="I133" s="56">
        <f t="shared" si="52"/>
        <v>317507.74999999971</v>
      </c>
      <c r="J133" s="56">
        <f t="shared" si="53"/>
        <v>919429.46000000229</v>
      </c>
      <c r="K133" s="57">
        <f t="shared" si="54"/>
        <v>0.74331134399295884</v>
      </c>
      <c r="L133" s="57">
        <f t="shared" si="55"/>
        <v>-0.95540789819072547</v>
      </c>
      <c r="M133" s="57">
        <f t="shared" si="56"/>
        <v>-0.48662268798591779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171</v>
      </c>
      <c r="C134" s="51" t="s">
        <v>172</v>
      </c>
      <c r="D134" s="56">
        <v>678440</v>
      </c>
      <c r="E134" s="56">
        <v>4613990.32</v>
      </c>
      <c r="F134" s="56">
        <v>424271.01</v>
      </c>
      <c r="G134" s="56">
        <v>1557027.94</v>
      </c>
      <c r="H134" s="56">
        <v>2126855.84</v>
      </c>
      <c r="I134" s="56">
        <f t="shared" si="52"/>
        <v>3683883.78</v>
      </c>
      <c r="J134" s="56">
        <f t="shared" si="53"/>
        <v>930106.5400000005</v>
      </c>
      <c r="K134" s="57">
        <f t="shared" si="54"/>
        <v>0.20158398164996594</v>
      </c>
      <c r="L134" s="57">
        <f t="shared" si="55"/>
        <v>-0.90804683569427169</v>
      </c>
      <c r="M134" s="57">
        <f t="shared" si="56"/>
        <v>-0.32508400234355073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183</v>
      </c>
      <c r="C135" s="51" t="s">
        <v>184</v>
      </c>
      <c r="D135" s="56">
        <v>250800</v>
      </c>
      <c r="E135" s="56">
        <v>512800</v>
      </c>
      <c r="F135" s="56">
        <v>49075</v>
      </c>
      <c r="G135" s="56">
        <v>116833</v>
      </c>
      <c r="H135" s="56">
        <v>26358.29</v>
      </c>
      <c r="I135" s="56">
        <f t="shared" si="52"/>
        <v>143191.29</v>
      </c>
      <c r="J135" s="56">
        <f t="shared" si="53"/>
        <v>369608.70999999996</v>
      </c>
      <c r="K135" s="57">
        <f t="shared" si="54"/>
        <v>0.72076581513260518</v>
      </c>
      <c r="L135" s="57">
        <f t="shared" si="55"/>
        <v>-0.90429992199687992</v>
      </c>
      <c r="M135" s="57">
        <f t="shared" si="56"/>
        <v>-0.5443330733229329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185</v>
      </c>
      <c r="C136" s="51" t="s">
        <v>186</v>
      </c>
      <c r="D136" s="56">
        <v>4000</v>
      </c>
      <c r="E136" s="56">
        <v>4000</v>
      </c>
      <c r="F136" s="56">
        <v>0</v>
      </c>
      <c r="G136" s="56">
        <v>0</v>
      </c>
      <c r="H136" s="56">
        <v>0</v>
      </c>
      <c r="I136" s="56">
        <f t="shared" si="52"/>
        <v>0</v>
      </c>
      <c r="J136" s="56">
        <f t="shared" si="53"/>
        <v>4000</v>
      </c>
      <c r="K136" s="57">
        <f t="shared" si="54"/>
        <v>1</v>
      </c>
      <c r="L136" s="57">
        <f t="shared" si="55"/>
        <v>-1</v>
      </c>
      <c r="M136" s="57">
        <f t="shared" si="56"/>
        <v>-1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187</v>
      </c>
      <c r="C137" s="51" t="s">
        <v>188</v>
      </c>
      <c r="D137" s="56">
        <v>10500</v>
      </c>
      <c r="E137" s="56">
        <v>10500</v>
      </c>
      <c r="F137" s="56">
        <v>0</v>
      </c>
      <c r="G137" s="56">
        <v>4322.5</v>
      </c>
      <c r="H137" s="56">
        <v>0</v>
      </c>
      <c r="I137" s="56">
        <f t="shared" si="52"/>
        <v>4322.5</v>
      </c>
      <c r="J137" s="56">
        <f t="shared" si="53"/>
        <v>6177.5</v>
      </c>
      <c r="K137" s="57">
        <f t="shared" si="54"/>
        <v>0.58833333333333337</v>
      </c>
      <c r="L137" s="57">
        <f t="shared" si="55"/>
        <v>-1</v>
      </c>
      <c r="M137" s="57">
        <f t="shared" si="56"/>
        <v>-0.17666666666666667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189</v>
      </c>
      <c r="C138" s="51" t="s">
        <v>190</v>
      </c>
      <c r="D138" s="56">
        <v>13000</v>
      </c>
      <c r="E138" s="56">
        <v>12500</v>
      </c>
      <c r="F138" s="56">
        <v>0</v>
      </c>
      <c r="G138" s="56">
        <v>0</v>
      </c>
      <c r="H138" s="56">
        <v>0</v>
      </c>
      <c r="I138" s="56">
        <f t="shared" si="52"/>
        <v>0</v>
      </c>
      <c r="J138" s="56">
        <f t="shared" si="53"/>
        <v>12500</v>
      </c>
      <c r="K138" s="57">
        <f t="shared" si="54"/>
        <v>1</v>
      </c>
      <c r="L138" s="57">
        <f t="shared" si="55"/>
        <v>-1</v>
      </c>
      <c r="M138" s="57">
        <f t="shared" si="56"/>
        <v>-1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191</v>
      </c>
      <c r="C139" s="51" t="s">
        <v>192</v>
      </c>
      <c r="D139" s="56">
        <v>500</v>
      </c>
      <c r="E139" s="56">
        <v>53004.87</v>
      </c>
      <c r="F139" s="56">
        <v>4336.32</v>
      </c>
      <c r="G139" s="56">
        <v>23408.38</v>
      </c>
      <c r="H139" s="56">
        <v>0</v>
      </c>
      <c r="I139" s="56">
        <f t="shared" si="52"/>
        <v>23408.38</v>
      </c>
      <c r="J139" s="56">
        <f t="shared" si="53"/>
        <v>29596.49</v>
      </c>
      <c r="K139" s="57">
        <f t="shared" si="54"/>
        <v>0.55837303251569148</v>
      </c>
      <c r="L139" s="57">
        <f t="shared" si="55"/>
        <v>-0.9181901587533372</v>
      </c>
      <c r="M139" s="57">
        <f t="shared" si="56"/>
        <v>-0.11674606503138298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199</v>
      </c>
      <c r="C140" s="51" t="s">
        <v>200</v>
      </c>
      <c r="D140" s="56">
        <v>138900</v>
      </c>
      <c r="E140" s="56">
        <v>113926.7</v>
      </c>
      <c r="F140" s="56">
        <v>3141.04</v>
      </c>
      <c r="G140" s="56">
        <v>25475.040000000001</v>
      </c>
      <c r="H140" s="56">
        <v>0</v>
      </c>
      <c r="I140" s="56">
        <f t="shared" si="52"/>
        <v>25475.040000000001</v>
      </c>
      <c r="J140" s="56">
        <f t="shared" si="53"/>
        <v>88451.66</v>
      </c>
      <c r="K140" s="57">
        <f t="shared" si="54"/>
        <v>0.77639096015244891</v>
      </c>
      <c r="L140" s="57">
        <f t="shared" si="55"/>
        <v>-0.9724292900610656</v>
      </c>
      <c r="M140" s="57">
        <f t="shared" si="56"/>
        <v>-0.55278192030489781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205</v>
      </c>
      <c r="C141" s="51" t="s">
        <v>206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f t="shared" si="52"/>
        <v>0</v>
      </c>
      <c r="J141" s="56">
        <f t="shared" si="53"/>
        <v>0</v>
      </c>
      <c r="K141" s="57" t="str">
        <f t="shared" si="54"/>
        <v>NA</v>
      </c>
      <c r="L141" s="57" t="str">
        <f t="shared" si="55"/>
        <v>NA</v>
      </c>
      <c r="M141" s="57" t="str">
        <f t="shared" si="56"/>
        <v>NA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207</v>
      </c>
      <c r="C142" s="51" t="s">
        <v>208</v>
      </c>
      <c r="D142" s="56">
        <v>626729.5</v>
      </c>
      <c r="E142" s="56">
        <v>792179.09</v>
      </c>
      <c r="F142" s="56">
        <v>4948.1000000000004</v>
      </c>
      <c r="G142" s="56">
        <v>68007.94</v>
      </c>
      <c r="H142" s="56">
        <v>8945.31</v>
      </c>
      <c r="I142" s="56">
        <f t="shared" si="52"/>
        <v>76953.25</v>
      </c>
      <c r="J142" s="56">
        <f t="shared" si="53"/>
        <v>715225.84</v>
      </c>
      <c r="K142" s="57">
        <f t="shared" si="54"/>
        <v>0.9028587714931986</v>
      </c>
      <c r="L142" s="57">
        <f t="shared" si="55"/>
        <v>-0.99375381140140928</v>
      </c>
      <c r="M142" s="57">
        <f t="shared" si="56"/>
        <v>-0.82830160286103993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211</v>
      </c>
      <c r="C143" s="51" t="s">
        <v>212</v>
      </c>
      <c r="D143" s="56">
        <v>3600</v>
      </c>
      <c r="E143" s="56">
        <v>17100</v>
      </c>
      <c r="F143" s="56">
        <v>0</v>
      </c>
      <c r="G143" s="56">
        <v>11214.68</v>
      </c>
      <c r="H143" s="56">
        <v>51.69</v>
      </c>
      <c r="I143" s="56">
        <f t="shared" si="52"/>
        <v>11266.37</v>
      </c>
      <c r="J143" s="56">
        <f t="shared" si="53"/>
        <v>5833.6299999999992</v>
      </c>
      <c r="K143" s="57">
        <f t="shared" si="54"/>
        <v>0.3411479532163742</v>
      </c>
      <c r="L143" s="57">
        <f t="shared" si="55"/>
        <v>-1</v>
      </c>
      <c r="M143" s="57">
        <f t="shared" si="56"/>
        <v>0.3116584795321638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213</v>
      </c>
      <c r="C144" s="51" t="s">
        <v>214</v>
      </c>
      <c r="D144" s="56">
        <v>15000</v>
      </c>
      <c r="E144" s="56">
        <v>13500</v>
      </c>
      <c r="F144" s="56">
        <v>0</v>
      </c>
      <c r="G144" s="56">
        <v>0</v>
      </c>
      <c r="H144" s="56">
        <v>0</v>
      </c>
      <c r="I144" s="56">
        <f t="shared" si="52"/>
        <v>0</v>
      </c>
      <c r="J144" s="56">
        <f t="shared" si="53"/>
        <v>13500</v>
      </c>
      <c r="K144" s="57">
        <f t="shared" si="54"/>
        <v>1</v>
      </c>
      <c r="L144" s="57">
        <f t="shared" si="55"/>
        <v>-1</v>
      </c>
      <c r="M144" s="57">
        <f t="shared" si="56"/>
        <v>-1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215</v>
      </c>
      <c r="C145" s="51" t="s">
        <v>216</v>
      </c>
      <c r="D145" s="56">
        <v>10000</v>
      </c>
      <c r="E145" s="56">
        <v>16000</v>
      </c>
      <c r="F145" s="56">
        <v>0</v>
      </c>
      <c r="G145" s="56">
        <v>8558.82</v>
      </c>
      <c r="H145" s="56">
        <v>0</v>
      </c>
      <c r="I145" s="56">
        <f t="shared" si="52"/>
        <v>8558.82</v>
      </c>
      <c r="J145" s="56">
        <f t="shared" si="53"/>
        <v>7441.18</v>
      </c>
      <c r="K145" s="57">
        <f t="shared" si="54"/>
        <v>0.46507375000000001</v>
      </c>
      <c r="L145" s="57">
        <f t="shared" si="55"/>
        <v>-1</v>
      </c>
      <c r="M145" s="57">
        <f t="shared" si="56"/>
        <v>6.985249999999997E-2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219</v>
      </c>
      <c r="C146" s="51" t="s">
        <v>220</v>
      </c>
      <c r="D146" s="56">
        <v>102825</v>
      </c>
      <c r="E146" s="56">
        <v>187143.29</v>
      </c>
      <c r="F146" s="56">
        <v>56710</v>
      </c>
      <c r="G146" s="56">
        <v>101300</v>
      </c>
      <c r="H146" s="56">
        <v>2000</v>
      </c>
      <c r="I146" s="56">
        <f t="shared" si="52"/>
        <v>103300</v>
      </c>
      <c r="J146" s="56">
        <f t="shared" si="53"/>
        <v>83843.290000000008</v>
      </c>
      <c r="K146" s="57">
        <f t="shared" si="54"/>
        <v>0.44801654390066564</v>
      </c>
      <c r="L146" s="57">
        <f t="shared" si="55"/>
        <v>-0.69697016654992017</v>
      </c>
      <c r="M146" s="57">
        <f t="shared" si="56"/>
        <v>8.2592915834706071E-2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223</v>
      </c>
      <c r="C147" s="51" t="s">
        <v>224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52"/>
        <v>0</v>
      </c>
      <c r="J147" s="56">
        <f t="shared" si="53"/>
        <v>0</v>
      </c>
      <c r="K147" s="57" t="str">
        <f t="shared" si="54"/>
        <v>NA</v>
      </c>
      <c r="L147" s="57" t="str">
        <f t="shared" si="55"/>
        <v>NA</v>
      </c>
      <c r="M147" s="57" t="str">
        <f t="shared" si="56"/>
        <v>NA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227</v>
      </c>
      <c r="C148" s="51" t="s">
        <v>228</v>
      </c>
      <c r="D148" s="56">
        <v>0</v>
      </c>
      <c r="E148" s="56">
        <v>7000</v>
      </c>
      <c r="F148" s="56">
        <v>3800</v>
      </c>
      <c r="G148" s="56">
        <v>5197</v>
      </c>
      <c r="H148" s="56">
        <v>0</v>
      </c>
      <c r="I148" s="56">
        <f t="shared" si="52"/>
        <v>5197</v>
      </c>
      <c r="J148" s="56">
        <f t="shared" si="53"/>
        <v>1803</v>
      </c>
      <c r="K148" s="57">
        <f t="shared" si="54"/>
        <v>0.25757142857142856</v>
      </c>
      <c r="L148" s="57">
        <f t="shared" si="55"/>
        <v>-0.45714285714285713</v>
      </c>
      <c r="M148" s="57">
        <f t="shared" si="56"/>
        <v>0.48485714285714288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235</v>
      </c>
      <c r="C149" s="51" t="s">
        <v>236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52"/>
        <v>0</v>
      </c>
      <c r="J149" s="56">
        <f t="shared" si="53"/>
        <v>0</v>
      </c>
      <c r="K149" s="57" t="str">
        <f t="shared" si="54"/>
        <v>NA</v>
      </c>
      <c r="L149" s="57" t="str">
        <f t="shared" si="55"/>
        <v>NA</v>
      </c>
      <c r="M149" s="57" t="str">
        <f t="shared" si="56"/>
        <v>NA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237</v>
      </c>
      <c r="C150" s="51" t="s">
        <v>238</v>
      </c>
      <c r="D150" s="56">
        <v>46800</v>
      </c>
      <c r="E150" s="56">
        <v>58456</v>
      </c>
      <c r="F150" s="56">
        <v>470</v>
      </c>
      <c r="G150" s="56">
        <v>14942</v>
      </c>
      <c r="H150" s="56">
        <v>0</v>
      </c>
      <c r="I150" s="56">
        <f t="shared" si="52"/>
        <v>14942</v>
      </c>
      <c r="J150" s="56">
        <f t="shared" si="53"/>
        <v>43514</v>
      </c>
      <c r="K150" s="57">
        <f t="shared" si="54"/>
        <v>0.74438894211030515</v>
      </c>
      <c r="L150" s="57">
        <f t="shared" si="55"/>
        <v>-0.99195976460927882</v>
      </c>
      <c r="M150" s="57">
        <f t="shared" si="56"/>
        <v>-0.48877788422061036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239</v>
      </c>
      <c r="C151" s="51" t="s">
        <v>240</v>
      </c>
      <c r="D151" s="56">
        <v>553678.74</v>
      </c>
      <c r="E151" s="56">
        <v>552178.74</v>
      </c>
      <c r="F151" s="56">
        <v>0</v>
      </c>
      <c r="G151" s="56">
        <v>0</v>
      </c>
      <c r="H151" s="56">
        <v>0</v>
      </c>
      <c r="I151" s="56">
        <f t="shared" si="52"/>
        <v>0</v>
      </c>
      <c r="J151" s="56">
        <f t="shared" si="53"/>
        <v>552178.74</v>
      </c>
      <c r="K151" s="57">
        <f t="shared" si="54"/>
        <v>1</v>
      </c>
      <c r="L151" s="57">
        <f t="shared" si="55"/>
        <v>-1</v>
      </c>
      <c r="M151" s="57">
        <f t="shared" si="56"/>
        <v>-1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243</v>
      </c>
      <c r="C152" s="51" t="s">
        <v>244</v>
      </c>
      <c r="D152" s="56">
        <v>1399391</v>
      </c>
      <c r="E152" s="56">
        <v>1322410.02</v>
      </c>
      <c r="F152" s="56">
        <v>135237.91</v>
      </c>
      <c r="G152" s="56">
        <v>729087.03</v>
      </c>
      <c r="H152" s="56">
        <v>0</v>
      </c>
      <c r="I152" s="56">
        <f t="shared" si="52"/>
        <v>729087.03</v>
      </c>
      <c r="J152" s="56">
        <f t="shared" si="53"/>
        <v>593322.99</v>
      </c>
      <c r="K152" s="57">
        <f t="shared" si="54"/>
        <v>0.44866794793342535</v>
      </c>
      <c r="L152" s="57">
        <f t="shared" si="55"/>
        <v>-0.89773375280383927</v>
      </c>
      <c r="M152" s="57">
        <f t="shared" si="56"/>
        <v>0.10266410413314929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245</v>
      </c>
      <c r="C153" s="51" t="s">
        <v>246</v>
      </c>
      <c r="D153" s="56">
        <v>813648.53</v>
      </c>
      <c r="E153" s="56">
        <v>813648.53</v>
      </c>
      <c r="F153" s="56">
        <v>105822.96999999999</v>
      </c>
      <c r="G153" s="56">
        <v>315914.08</v>
      </c>
      <c r="H153" s="56">
        <v>0</v>
      </c>
      <c r="I153" s="56">
        <f t="shared" si="52"/>
        <v>315914.08</v>
      </c>
      <c r="J153" s="56">
        <f t="shared" si="53"/>
        <v>497734.45</v>
      </c>
      <c r="K153" s="57">
        <f t="shared" si="54"/>
        <v>0.61173151753866006</v>
      </c>
      <c r="L153" s="57">
        <f t="shared" si="55"/>
        <v>-0.86994019395573663</v>
      </c>
      <c r="M153" s="57">
        <f t="shared" si="56"/>
        <v>-0.22346303507732015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247</v>
      </c>
      <c r="C154" s="51" t="s">
        <v>248</v>
      </c>
      <c r="D154" s="56">
        <v>4020316.8800000101</v>
      </c>
      <c r="E154" s="56">
        <v>4020316.8800000101</v>
      </c>
      <c r="F154" s="56">
        <v>347482.33</v>
      </c>
      <c r="G154" s="56">
        <v>1541264.83</v>
      </c>
      <c r="H154" s="56">
        <v>0</v>
      </c>
      <c r="I154" s="56">
        <f t="shared" si="52"/>
        <v>1541264.83</v>
      </c>
      <c r="J154" s="56">
        <f t="shared" si="53"/>
        <v>2479052.0500000101</v>
      </c>
      <c r="K154" s="57">
        <f t="shared" si="54"/>
        <v>0.61663100795179204</v>
      </c>
      <c r="L154" s="57">
        <f t="shared" si="55"/>
        <v>-0.91356842249708459</v>
      </c>
      <c r="M154" s="57">
        <f t="shared" si="56"/>
        <v>-0.23326201590358411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249</v>
      </c>
      <c r="C155" s="51" t="s">
        <v>250</v>
      </c>
      <c r="D155" s="56">
        <v>5185440.3099999959</v>
      </c>
      <c r="E155" s="56">
        <v>5185440.3099999959</v>
      </c>
      <c r="F155" s="56">
        <v>495307.17000000004</v>
      </c>
      <c r="G155" s="56">
        <v>2264486.66</v>
      </c>
      <c r="H155" s="56">
        <v>0</v>
      </c>
      <c r="I155" s="56">
        <f t="shared" si="52"/>
        <v>2264486.66</v>
      </c>
      <c r="J155" s="56">
        <f t="shared" si="53"/>
        <v>2920953.6499999957</v>
      </c>
      <c r="K155" s="57">
        <f t="shared" si="54"/>
        <v>0.56329905955469339</v>
      </c>
      <c r="L155" s="57">
        <f t="shared" si="55"/>
        <v>-0.90448117413581797</v>
      </c>
      <c r="M155" s="57">
        <f t="shared" si="56"/>
        <v>-0.1265981191093869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251</v>
      </c>
      <c r="C156" s="51" t="s">
        <v>252</v>
      </c>
      <c r="D156" s="56">
        <v>2810778.7800000003</v>
      </c>
      <c r="E156" s="56">
        <v>2810778.7800000003</v>
      </c>
      <c r="F156" s="56">
        <v>313916.45</v>
      </c>
      <c r="G156" s="56">
        <v>1611055.01</v>
      </c>
      <c r="H156" s="56">
        <v>0</v>
      </c>
      <c r="I156" s="56">
        <f t="shared" si="52"/>
        <v>1611055.01</v>
      </c>
      <c r="J156" s="56">
        <f t="shared" si="53"/>
        <v>1199723.7700000003</v>
      </c>
      <c r="K156" s="57">
        <f t="shared" si="54"/>
        <v>0.42682966675876222</v>
      </c>
      <c r="L156" s="57">
        <f t="shared" si="55"/>
        <v>-0.88831691336448748</v>
      </c>
      <c r="M156" s="57">
        <f t="shared" si="56"/>
        <v>0.14634066648247562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253</v>
      </c>
      <c r="C157" s="51" t="s">
        <v>254</v>
      </c>
      <c r="D157" s="56">
        <v>0</v>
      </c>
      <c r="E157" s="56">
        <v>0</v>
      </c>
      <c r="F157" s="56">
        <v>0</v>
      </c>
      <c r="G157" s="56">
        <v>7000</v>
      </c>
      <c r="H157" s="56">
        <v>1875</v>
      </c>
      <c r="I157" s="56">
        <f t="shared" si="52"/>
        <v>8875</v>
      </c>
      <c r="J157" s="56">
        <f t="shared" si="53"/>
        <v>-8875</v>
      </c>
      <c r="K157" s="57" t="str">
        <f t="shared" si="54"/>
        <v>NA</v>
      </c>
      <c r="L157" s="57" t="str">
        <f t="shared" si="55"/>
        <v>NA</v>
      </c>
      <c r="M157" s="57" t="str">
        <f t="shared" si="56"/>
        <v>NA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255</v>
      </c>
      <c r="C158" s="51" t="s">
        <v>256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52"/>
        <v>0</v>
      </c>
      <c r="J158" s="56">
        <f t="shared" si="53"/>
        <v>0</v>
      </c>
      <c r="K158" s="57" t="str">
        <f t="shared" si="54"/>
        <v>NA</v>
      </c>
      <c r="L158" s="57" t="str">
        <f t="shared" si="55"/>
        <v>NA</v>
      </c>
      <c r="M158" s="57" t="str">
        <f t="shared" si="56"/>
        <v>NA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257</v>
      </c>
      <c r="C159" s="51" t="s">
        <v>258</v>
      </c>
      <c r="D159" s="56">
        <v>175000</v>
      </c>
      <c r="E159" s="56">
        <v>157500</v>
      </c>
      <c r="F159" s="56">
        <v>0</v>
      </c>
      <c r="G159" s="56">
        <v>0</v>
      </c>
      <c r="H159" s="56">
        <v>0</v>
      </c>
      <c r="I159" s="56">
        <f t="shared" si="52"/>
        <v>0</v>
      </c>
      <c r="J159" s="56">
        <f t="shared" si="53"/>
        <v>157500</v>
      </c>
      <c r="K159" s="57">
        <f t="shared" si="54"/>
        <v>1</v>
      </c>
      <c r="L159" s="57">
        <f t="shared" si="55"/>
        <v>-1</v>
      </c>
      <c r="M159" s="57">
        <f t="shared" si="56"/>
        <v>-1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259</v>
      </c>
      <c r="C160" s="51" t="s">
        <v>260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52"/>
        <v>0</v>
      </c>
      <c r="J160" s="56">
        <f t="shared" si="53"/>
        <v>0</v>
      </c>
      <c r="K160" s="57" t="str">
        <f t="shared" si="54"/>
        <v>NA</v>
      </c>
      <c r="L160" s="57" t="str">
        <f t="shared" si="55"/>
        <v>NA</v>
      </c>
      <c r="M160" s="57" t="str">
        <f t="shared" si="56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261</v>
      </c>
      <c r="C161" s="51" t="s">
        <v>262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52"/>
        <v>0</v>
      </c>
      <c r="J161" s="56">
        <f t="shared" si="53"/>
        <v>0</v>
      </c>
      <c r="K161" s="57" t="str">
        <f t="shared" si="54"/>
        <v>NA</v>
      </c>
      <c r="L161" s="57" t="str">
        <f t="shared" si="55"/>
        <v>NA</v>
      </c>
      <c r="M161" s="57" t="str">
        <f t="shared" si="56"/>
        <v>NA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263</v>
      </c>
      <c r="C162" s="51" t="s">
        <v>264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52"/>
        <v>0</v>
      </c>
      <c r="J162" s="56">
        <f t="shared" si="53"/>
        <v>0</v>
      </c>
      <c r="K162" s="57" t="str">
        <f t="shared" si="54"/>
        <v>NA</v>
      </c>
      <c r="L162" s="57" t="str">
        <f t="shared" si="55"/>
        <v>NA</v>
      </c>
      <c r="M162" s="57" t="str">
        <f t="shared" si="56"/>
        <v>NA</v>
      </c>
      <c r="R162" s="53"/>
      <c r="S162" s="53"/>
      <c r="T162" s="53"/>
      <c r="U162" s="53"/>
      <c r="V162" s="53"/>
    </row>
    <row r="163" spans="1:22" s="51" customFormat="1" x14ac:dyDescent="0.2">
      <c r="B163" s="66" t="s">
        <v>265</v>
      </c>
      <c r="C163" s="51" t="s">
        <v>266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f t="shared" si="52"/>
        <v>0</v>
      </c>
      <c r="J163" s="56">
        <f t="shared" si="53"/>
        <v>0</v>
      </c>
      <c r="K163" s="57" t="str">
        <f t="shared" si="54"/>
        <v>NA</v>
      </c>
      <c r="L163" s="57" t="str">
        <f t="shared" si="55"/>
        <v>NA</v>
      </c>
      <c r="M163" s="57" t="str">
        <f t="shared" si="56"/>
        <v>NA</v>
      </c>
      <c r="R163" s="53"/>
      <c r="S163" s="53"/>
      <c r="T163" s="53"/>
      <c r="U163" s="53"/>
      <c r="V163" s="53"/>
    </row>
    <row r="164" spans="1:22" s="51" customFormat="1" x14ac:dyDescent="0.2">
      <c r="A164" s="63" t="s">
        <v>267</v>
      </c>
      <c r="B164" s="74"/>
      <c r="C164" s="63"/>
      <c r="D164" s="64">
        <v>93144658.279999971</v>
      </c>
      <c r="E164" s="64">
        <v>89270006.910000011</v>
      </c>
      <c r="F164" s="64">
        <v>8864977.8600000013</v>
      </c>
      <c r="G164" s="64">
        <v>38892446.910000004</v>
      </c>
      <c r="H164" s="64">
        <v>2166086.13</v>
      </c>
      <c r="I164" s="64">
        <f t="shared" si="52"/>
        <v>41058533.040000007</v>
      </c>
      <c r="J164" s="64">
        <f t="shared" si="53"/>
        <v>48211473.870000005</v>
      </c>
      <c r="K164" s="65">
        <f t="shared" si="54"/>
        <v>0.54006351672634811</v>
      </c>
      <c r="L164" s="65">
        <f t="shared" si="55"/>
        <v>-0.90069477793434616</v>
      </c>
      <c r="M164" s="65">
        <f t="shared" si="56"/>
        <v>-0.12865590008947836</v>
      </c>
      <c r="R164" s="53"/>
      <c r="S164" s="53"/>
      <c r="T164" s="53"/>
      <c r="U164" s="53"/>
      <c r="V164" s="53"/>
    </row>
    <row r="165" spans="1:22" s="51" customFormat="1" x14ac:dyDescent="0.2">
      <c r="A165" s="51" t="s">
        <v>268</v>
      </c>
      <c r="B165" s="66" t="s">
        <v>108</v>
      </c>
      <c r="C165" s="51" t="s">
        <v>109</v>
      </c>
      <c r="D165" s="56">
        <v>159405</v>
      </c>
      <c r="E165" s="56">
        <v>159405</v>
      </c>
      <c r="F165" s="56">
        <v>1647.5</v>
      </c>
      <c r="G165" s="56">
        <v>8923.75</v>
      </c>
      <c r="H165" s="56">
        <v>0</v>
      </c>
      <c r="I165" s="56">
        <f t="shared" si="52"/>
        <v>8923.75</v>
      </c>
      <c r="J165" s="56">
        <f t="shared" si="53"/>
        <v>150481.25</v>
      </c>
      <c r="K165" s="57">
        <f t="shared" si="54"/>
        <v>0.94401838085380008</v>
      </c>
      <c r="L165" s="57">
        <f t="shared" si="55"/>
        <v>-0.98966469056804995</v>
      </c>
      <c r="M165" s="57">
        <f t="shared" si="56"/>
        <v>-0.88803676170760015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110</v>
      </c>
      <c r="C166" s="51" t="s">
        <v>111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52"/>
        <v>0</v>
      </c>
      <c r="J166" s="56">
        <f t="shared" si="53"/>
        <v>0</v>
      </c>
      <c r="K166" s="57" t="str">
        <f t="shared" si="54"/>
        <v>NA</v>
      </c>
      <c r="L166" s="57" t="str">
        <f t="shared" si="55"/>
        <v>NA</v>
      </c>
      <c r="M166" s="57" t="str">
        <f t="shared" si="56"/>
        <v>NA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115</v>
      </c>
      <c r="C167" s="51" t="s">
        <v>116</v>
      </c>
      <c r="D167" s="56">
        <v>71000</v>
      </c>
      <c r="E167" s="56">
        <v>97375</v>
      </c>
      <c r="F167" s="56">
        <v>7360</v>
      </c>
      <c r="G167" s="56">
        <v>48606.75</v>
      </c>
      <c r="H167" s="56">
        <v>0</v>
      </c>
      <c r="I167" s="56">
        <f t="shared" si="52"/>
        <v>48606.75</v>
      </c>
      <c r="J167" s="56">
        <f t="shared" si="53"/>
        <v>48768.25</v>
      </c>
      <c r="K167" s="57">
        <f t="shared" si="54"/>
        <v>0.50082926829268293</v>
      </c>
      <c r="L167" s="57">
        <f t="shared" si="55"/>
        <v>-0.92441591784338895</v>
      </c>
      <c r="M167" s="57">
        <f t="shared" si="56"/>
        <v>-1.6585365853658536E-3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125</v>
      </c>
      <c r="C168" s="51" t="s">
        <v>126</v>
      </c>
      <c r="D168" s="56">
        <v>206465.5</v>
      </c>
      <c r="E168" s="56">
        <v>206465.5</v>
      </c>
      <c r="F168" s="56">
        <v>4344.74</v>
      </c>
      <c r="G168" s="56">
        <v>25641.11</v>
      </c>
      <c r="H168" s="56">
        <v>0</v>
      </c>
      <c r="I168" s="56">
        <f t="shared" si="52"/>
        <v>25641.11</v>
      </c>
      <c r="J168" s="56">
        <f t="shared" si="53"/>
        <v>180824.39</v>
      </c>
      <c r="K168" s="57">
        <f t="shared" si="54"/>
        <v>0.87580922720745125</v>
      </c>
      <c r="L168" s="57">
        <f t="shared" si="55"/>
        <v>-0.97895658112372286</v>
      </c>
      <c r="M168" s="57">
        <f t="shared" si="56"/>
        <v>-0.75161845441490227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127</v>
      </c>
      <c r="C169" s="51" t="s">
        <v>128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52"/>
        <v>0</v>
      </c>
      <c r="J169" s="56">
        <f t="shared" si="53"/>
        <v>0</v>
      </c>
      <c r="K169" s="57" t="str">
        <f t="shared" si="54"/>
        <v>NA</v>
      </c>
      <c r="L169" s="57" t="str">
        <f t="shared" si="55"/>
        <v>NA</v>
      </c>
      <c r="M169" s="57" t="str">
        <f t="shared" si="56"/>
        <v>NA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139</v>
      </c>
      <c r="C170" s="51" t="s">
        <v>140</v>
      </c>
      <c r="D170" s="56">
        <v>2255990.8199999998</v>
      </c>
      <c r="E170" s="56">
        <v>2330210.8199999998</v>
      </c>
      <c r="F170" s="56">
        <v>376360.47000000003</v>
      </c>
      <c r="G170" s="56">
        <v>1930263</v>
      </c>
      <c r="H170" s="56">
        <v>0</v>
      </c>
      <c r="I170" s="56">
        <f t="shared" si="52"/>
        <v>1930263</v>
      </c>
      <c r="J170" s="56">
        <f t="shared" si="53"/>
        <v>399947.81999999983</v>
      </c>
      <c r="K170" s="57">
        <f t="shared" si="54"/>
        <v>0.17163589515904826</v>
      </c>
      <c r="L170" s="57">
        <f t="shared" si="55"/>
        <v>-0.83848651513857442</v>
      </c>
      <c r="M170" s="57">
        <f t="shared" si="56"/>
        <v>0.65672820968190349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141</v>
      </c>
      <c r="C171" s="51" t="s">
        <v>142</v>
      </c>
      <c r="D171" s="56">
        <v>6451699.5</v>
      </c>
      <c r="E171" s="56">
        <v>6594411.5</v>
      </c>
      <c r="F171" s="56">
        <v>555669.71</v>
      </c>
      <c r="G171" s="56">
        <v>2852421.91</v>
      </c>
      <c r="H171" s="56">
        <v>0</v>
      </c>
      <c r="I171" s="56">
        <f t="shared" si="52"/>
        <v>2852421.91</v>
      </c>
      <c r="J171" s="56">
        <f t="shared" si="53"/>
        <v>3741989.59</v>
      </c>
      <c r="K171" s="57">
        <f t="shared" si="54"/>
        <v>0.56744860250228546</v>
      </c>
      <c r="L171" s="57">
        <f t="shared" si="55"/>
        <v>-0.91573627002197244</v>
      </c>
      <c r="M171" s="57">
        <f t="shared" si="56"/>
        <v>-0.13489720500457086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143</v>
      </c>
      <c r="C172" s="51" t="s">
        <v>144</v>
      </c>
      <c r="D172" s="56">
        <v>3863486.62</v>
      </c>
      <c r="E172" s="56">
        <v>3863486.62</v>
      </c>
      <c r="F172" s="56">
        <v>69106.039999999994</v>
      </c>
      <c r="G172" s="56">
        <v>281939.99</v>
      </c>
      <c r="H172" s="56">
        <v>0</v>
      </c>
      <c r="I172" s="56">
        <f t="shared" si="52"/>
        <v>281939.99</v>
      </c>
      <c r="J172" s="56">
        <f t="shared" si="53"/>
        <v>3581546.63</v>
      </c>
      <c r="K172" s="57">
        <f t="shared" si="54"/>
        <v>0.92702446838032526</v>
      </c>
      <c r="L172" s="57">
        <f t="shared" si="55"/>
        <v>-0.98211303757537016</v>
      </c>
      <c r="M172" s="57">
        <f t="shared" si="56"/>
        <v>-0.85404893676065063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145</v>
      </c>
      <c r="C173" s="51" t="s">
        <v>146</v>
      </c>
      <c r="D173" s="56">
        <v>25080</v>
      </c>
      <c r="E173" s="56">
        <v>33580</v>
      </c>
      <c r="F173" s="56">
        <v>0</v>
      </c>
      <c r="G173" s="56">
        <v>3178.93</v>
      </c>
      <c r="H173" s="56">
        <v>0</v>
      </c>
      <c r="I173" s="56">
        <f t="shared" si="52"/>
        <v>3178.93</v>
      </c>
      <c r="J173" s="56">
        <f t="shared" si="53"/>
        <v>30401.07</v>
      </c>
      <c r="K173" s="57">
        <f t="shared" si="54"/>
        <v>0.90533263847528289</v>
      </c>
      <c r="L173" s="57">
        <f t="shared" si="55"/>
        <v>-1</v>
      </c>
      <c r="M173" s="57">
        <f t="shared" si="56"/>
        <v>-0.81066527695056578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149</v>
      </c>
      <c r="C174" s="51" t="s">
        <v>150</v>
      </c>
      <c r="D174" s="56">
        <v>1268750</v>
      </c>
      <c r="E174" s="56">
        <v>1266113.19</v>
      </c>
      <c r="F174" s="56">
        <v>127448.08</v>
      </c>
      <c r="G174" s="56">
        <v>658815.94000000006</v>
      </c>
      <c r="H174" s="56">
        <v>0</v>
      </c>
      <c r="I174" s="56">
        <f t="shared" si="52"/>
        <v>658815.94000000006</v>
      </c>
      <c r="J174" s="56">
        <f t="shared" si="53"/>
        <v>607297.24999999988</v>
      </c>
      <c r="K174" s="57">
        <f t="shared" si="54"/>
        <v>0.47965478505124798</v>
      </c>
      <c r="L174" s="57">
        <f t="shared" si="55"/>
        <v>-0.89933911043135084</v>
      </c>
      <c r="M174" s="57">
        <f t="shared" si="56"/>
        <v>4.0690429897504016E-2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151</v>
      </c>
      <c r="C175" s="51" t="s">
        <v>152</v>
      </c>
      <c r="D175" s="56">
        <v>0</v>
      </c>
      <c r="E175" s="56">
        <v>0</v>
      </c>
      <c r="F175" s="56">
        <v>19257.209999999995</v>
      </c>
      <c r="G175" s="56">
        <v>109934.74</v>
      </c>
      <c r="H175" s="56">
        <v>0</v>
      </c>
      <c r="I175" s="56">
        <f t="shared" si="52"/>
        <v>109934.74</v>
      </c>
      <c r="J175" s="56">
        <f t="shared" si="53"/>
        <v>-109934.74</v>
      </c>
      <c r="K175" s="57" t="str">
        <f t="shared" si="54"/>
        <v>NA</v>
      </c>
      <c r="L175" s="57" t="str">
        <f t="shared" si="55"/>
        <v>NA</v>
      </c>
      <c r="M175" s="57" t="str">
        <f t="shared" si="56"/>
        <v>NA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153</v>
      </c>
      <c r="C176" s="51" t="s">
        <v>154</v>
      </c>
      <c r="D176" s="56">
        <v>1814697.4999999998</v>
      </c>
      <c r="E176" s="56">
        <v>1825703.43</v>
      </c>
      <c r="F176" s="56">
        <v>148181.97999999998</v>
      </c>
      <c r="G176" s="56">
        <v>813253.12999999989</v>
      </c>
      <c r="H176" s="56">
        <v>0</v>
      </c>
      <c r="I176" s="56">
        <f t="shared" si="52"/>
        <v>813253.12999999989</v>
      </c>
      <c r="J176" s="56">
        <f t="shared" si="53"/>
        <v>1012450.3</v>
      </c>
      <c r="K176" s="57">
        <f t="shared" si="54"/>
        <v>0.5545535399470658</v>
      </c>
      <c r="L176" s="57">
        <f t="shared" si="55"/>
        <v>-0.91883567858554116</v>
      </c>
      <c r="M176" s="57">
        <f t="shared" si="56"/>
        <v>-0.10910707989413153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169</v>
      </c>
      <c r="C177" s="51" t="s">
        <v>170</v>
      </c>
      <c r="D177" s="56">
        <v>237387.68</v>
      </c>
      <c r="E177" s="56">
        <v>236824.39</v>
      </c>
      <c r="F177" s="56">
        <v>9485.6200000000008</v>
      </c>
      <c r="G177" s="56">
        <v>70386.19</v>
      </c>
      <c r="H177" s="56">
        <v>0</v>
      </c>
      <c r="I177" s="56">
        <f t="shared" si="52"/>
        <v>70386.19</v>
      </c>
      <c r="J177" s="56">
        <f t="shared" si="53"/>
        <v>166438.20000000001</v>
      </c>
      <c r="K177" s="57">
        <f t="shared" si="54"/>
        <v>0.70279163391912469</v>
      </c>
      <c r="L177" s="57">
        <f t="shared" si="55"/>
        <v>-0.95994660853977076</v>
      </c>
      <c r="M177" s="57">
        <f t="shared" si="56"/>
        <v>-0.40558326783824927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171</v>
      </c>
      <c r="C178" s="51" t="s">
        <v>172</v>
      </c>
      <c r="D178" s="56">
        <v>1290336.6400000006</v>
      </c>
      <c r="E178" s="56">
        <v>942824.6400000006</v>
      </c>
      <c r="F178" s="56">
        <v>0</v>
      </c>
      <c r="G178" s="56">
        <v>186820.21000000002</v>
      </c>
      <c r="H178" s="56">
        <v>173346.23</v>
      </c>
      <c r="I178" s="56">
        <f t="shared" si="52"/>
        <v>360166.44000000006</v>
      </c>
      <c r="J178" s="56">
        <f t="shared" si="53"/>
        <v>582658.20000000054</v>
      </c>
      <c r="K178" s="57">
        <f t="shared" si="54"/>
        <v>0.61799212205569864</v>
      </c>
      <c r="L178" s="57">
        <f t="shared" si="55"/>
        <v>-1</v>
      </c>
      <c r="M178" s="57">
        <f t="shared" si="56"/>
        <v>-0.60370104455479678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183</v>
      </c>
      <c r="C179" s="51" t="s">
        <v>184</v>
      </c>
      <c r="D179" s="56">
        <v>270000</v>
      </c>
      <c r="E179" s="56">
        <v>260000</v>
      </c>
      <c r="F179" s="56">
        <v>0</v>
      </c>
      <c r="G179" s="56">
        <v>0</v>
      </c>
      <c r="H179" s="56">
        <v>0</v>
      </c>
      <c r="I179" s="56">
        <f t="shared" si="52"/>
        <v>0</v>
      </c>
      <c r="J179" s="56">
        <f t="shared" si="53"/>
        <v>260000</v>
      </c>
      <c r="K179" s="57">
        <f t="shared" si="54"/>
        <v>1</v>
      </c>
      <c r="L179" s="57">
        <f t="shared" si="55"/>
        <v>-1</v>
      </c>
      <c r="M179" s="57">
        <f t="shared" si="56"/>
        <v>-1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185</v>
      </c>
      <c r="C180" s="51" t="s">
        <v>186</v>
      </c>
      <c r="D180" s="56">
        <v>1200</v>
      </c>
      <c r="E180" s="56">
        <v>1200</v>
      </c>
      <c r="F180" s="56">
        <v>0</v>
      </c>
      <c r="G180" s="56">
        <v>0</v>
      </c>
      <c r="H180" s="56">
        <v>0</v>
      </c>
      <c r="I180" s="56">
        <f t="shared" si="52"/>
        <v>0</v>
      </c>
      <c r="J180" s="56">
        <f t="shared" si="53"/>
        <v>1200</v>
      </c>
      <c r="K180" s="57">
        <f t="shared" si="54"/>
        <v>1</v>
      </c>
      <c r="L180" s="57">
        <f t="shared" si="55"/>
        <v>-1</v>
      </c>
      <c r="M180" s="57">
        <f t="shared" si="56"/>
        <v>-1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187</v>
      </c>
      <c r="C181" s="51" t="s">
        <v>188</v>
      </c>
      <c r="D181" s="56">
        <v>500</v>
      </c>
      <c r="E181" s="56">
        <v>500</v>
      </c>
      <c r="F181" s="56">
        <v>0</v>
      </c>
      <c r="G181" s="56">
        <v>0</v>
      </c>
      <c r="H181" s="56">
        <v>0</v>
      </c>
      <c r="I181" s="56">
        <f t="shared" si="52"/>
        <v>0</v>
      </c>
      <c r="J181" s="56">
        <f t="shared" si="53"/>
        <v>500</v>
      </c>
      <c r="K181" s="57">
        <f t="shared" si="54"/>
        <v>1</v>
      </c>
      <c r="L181" s="57">
        <f t="shared" si="55"/>
        <v>-1</v>
      </c>
      <c r="M181" s="57">
        <f t="shared" si="56"/>
        <v>-1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189</v>
      </c>
      <c r="C182" s="51" t="s">
        <v>190</v>
      </c>
      <c r="D182" s="56">
        <v>7248.5</v>
      </c>
      <c r="E182" s="56">
        <v>4774</v>
      </c>
      <c r="F182" s="56">
        <v>0</v>
      </c>
      <c r="G182" s="56">
        <v>42.78</v>
      </c>
      <c r="H182" s="56">
        <v>0</v>
      </c>
      <c r="I182" s="56">
        <f t="shared" si="52"/>
        <v>42.78</v>
      </c>
      <c r="J182" s="56">
        <f t="shared" si="53"/>
        <v>4731.22</v>
      </c>
      <c r="K182" s="57">
        <f t="shared" si="54"/>
        <v>0.99103896103896105</v>
      </c>
      <c r="L182" s="57">
        <f t="shared" si="55"/>
        <v>-1</v>
      </c>
      <c r="M182" s="57">
        <f t="shared" si="56"/>
        <v>-0.98207792207792199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191</v>
      </c>
      <c r="C183" s="51" t="s">
        <v>192</v>
      </c>
      <c r="D183" s="56">
        <v>1916000</v>
      </c>
      <c r="E183" s="56">
        <v>1884929</v>
      </c>
      <c r="F183" s="56">
        <v>0</v>
      </c>
      <c r="G183" s="56">
        <v>759574.41999999993</v>
      </c>
      <c r="H183" s="56">
        <v>902931.2</v>
      </c>
      <c r="I183" s="56">
        <f t="shared" si="52"/>
        <v>1662505.6199999999</v>
      </c>
      <c r="J183" s="56">
        <f t="shared" si="53"/>
        <v>222423.38000000012</v>
      </c>
      <c r="K183" s="57">
        <f t="shared" si="54"/>
        <v>0.11800093266112417</v>
      </c>
      <c r="L183" s="57">
        <f t="shared" si="55"/>
        <v>-1</v>
      </c>
      <c r="M183" s="57">
        <f t="shared" si="56"/>
        <v>-0.19405513947740213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199</v>
      </c>
      <c r="C184" s="51" t="s">
        <v>200</v>
      </c>
      <c r="D184" s="56">
        <v>285849</v>
      </c>
      <c r="E184" s="56">
        <v>378339.37</v>
      </c>
      <c r="F184" s="56">
        <v>19262.2</v>
      </c>
      <c r="G184" s="56">
        <v>73678.349999999991</v>
      </c>
      <c r="H184" s="56">
        <v>223.5</v>
      </c>
      <c r="I184" s="56">
        <f t="shared" si="52"/>
        <v>73901.849999999991</v>
      </c>
      <c r="J184" s="56">
        <f t="shared" si="53"/>
        <v>304437.52</v>
      </c>
      <c r="K184" s="57">
        <f t="shared" si="54"/>
        <v>0.80466783036616052</v>
      </c>
      <c r="L184" s="57">
        <f t="shared" si="55"/>
        <v>-0.94908750839226697</v>
      </c>
      <c r="M184" s="57">
        <f t="shared" si="56"/>
        <v>-0.61051713967806209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207</v>
      </c>
      <c r="C185" s="51" t="s">
        <v>208</v>
      </c>
      <c r="D185" s="56">
        <v>522806.29</v>
      </c>
      <c r="E185" s="56">
        <v>631613.37</v>
      </c>
      <c r="F185" s="56">
        <v>16552.740000000002</v>
      </c>
      <c r="G185" s="56">
        <v>130371.59000000001</v>
      </c>
      <c r="H185" s="56">
        <v>17437.05</v>
      </c>
      <c r="I185" s="56">
        <f t="shared" si="52"/>
        <v>147808.64000000001</v>
      </c>
      <c r="J185" s="56">
        <f t="shared" si="53"/>
        <v>483804.73</v>
      </c>
      <c r="K185" s="57">
        <f t="shared" si="54"/>
        <v>0.765982407877148</v>
      </c>
      <c r="L185" s="57">
        <f t="shared" si="55"/>
        <v>-0.97379292335119505</v>
      </c>
      <c r="M185" s="57">
        <f t="shared" si="56"/>
        <v>-0.58717913143605549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211</v>
      </c>
      <c r="C186" s="51" t="s">
        <v>212</v>
      </c>
      <c r="D186" s="56">
        <v>249705.9</v>
      </c>
      <c r="E186" s="56">
        <v>259816.57</v>
      </c>
      <c r="F186" s="56">
        <v>10731.33</v>
      </c>
      <c r="G186" s="56">
        <v>32010.38</v>
      </c>
      <c r="H186" s="56">
        <v>68567.259999999995</v>
      </c>
      <c r="I186" s="56">
        <f t="shared" si="52"/>
        <v>100577.64</v>
      </c>
      <c r="J186" s="56">
        <f t="shared" si="53"/>
        <v>159238.93</v>
      </c>
      <c r="K186" s="57">
        <f t="shared" si="54"/>
        <v>0.6128898168427056</v>
      </c>
      <c r="L186" s="57">
        <f t="shared" si="55"/>
        <v>-0.95869651423694802</v>
      </c>
      <c r="M186" s="57">
        <f t="shared" si="56"/>
        <v>-0.75359246717790163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213</v>
      </c>
      <c r="C187" s="51" t="s">
        <v>214</v>
      </c>
      <c r="D187" s="56">
        <v>200000</v>
      </c>
      <c r="E187" s="56">
        <v>125000</v>
      </c>
      <c r="F187" s="56">
        <v>0</v>
      </c>
      <c r="G187" s="56">
        <v>0</v>
      </c>
      <c r="H187" s="56">
        <v>0</v>
      </c>
      <c r="I187" s="56">
        <f t="shared" si="52"/>
        <v>0</v>
      </c>
      <c r="J187" s="56">
        <f t="shared" si="53"/>
        <v>125000</v>
      </c>
      <c r="K187" s="57">
        <f t="shared" si="54"/>
        <v>1</v>
      </c>
      <c r="L187" s="57">
        <f t="shared" si="55"/>
        <v>-1</v>
      </c>
      <c r="M187" s="57">
        <f t="shared" si="56"/>
        <v>-1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215</v>
      </c>
      <c r="C188" s="51" t="s">
        <v>216</v>
      </c>
      <c r="D188" s="56">
        <v>56347</v>
      </c>
      <c r="E188" s="56">
        <v>270540.73</v>
      </c>
      <c r="F188" s="56">
        <v>19437.400000000001</v>
      </c>
      <c r="G188" s="56">
        <v>75851.109999999986</v>
      </c>
      <c r="H188" s="56">
        <v>7886.369999999999</v>
      </c>
      <c r="I188" s="56">
        <f t="shared" si="52"/>
        <v>83737.479999999981</v>
      </c>
      <c r="J188" s="56">
        <f t="shared" si="53"/>
        <v>186803.25</v>
      </c>
      <c r="K188" s="57">
        <f t="shared" si="54"/>
        <v>0.69048105991286424</v>
      </c>
      <c r="L188" s="57">
        <f t="shared" si="55"/>
        <v>-0.92815351684753722</v>
      </c>
      <c r="M188" s="57">
        <f t="shared" si="56"/>
        <v>-0.43926291616053531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219</v>
      </c>
      <c r="C189" s="51" t="s">
        <v>220</v>
      </c>
      <c r="D189" s="56">
        <v>144950</v>
      </c>
      <c r="E189" s="56">
        <v>209183</v>
      </c>
      <c r="F189" s="56">
        <v>135.25</v>
      </c>
      <c r="G189" s="56">
        <v>60058.46</v>
      </c>
      <c r="H189" s="56">
        <v>39439</v>
      </c>
      <c r="I189" s="56">
        <f t="shared" ref="I189:I336" si="57">SUM(G189:H189)</f>
        <v>99497.459999999992</v>
      </c>
      <c r="J189" s="56">
        <f t="shared" ref="J189:J336" si="58">E189-I189</f>
        <v>109685.54000000001</v>
      </c>
      <c r="K189" s="57">
        <f t="shared" ref="K189:K336" si="59">IF(E189=0,"NA",J189/E189)</f>
        <v>0.52435207449936183</v>
      </c>
      <c r="L189" s="57">
        <f t="shared" ref="L189:L336" si="60">IF(E189=0,"NA",(  ( F189 - (E189/$L$6)) / (E189/$L$6)))</f>
        <v>-0.99935343694277257</v>
      </c>
      <c r="M189" s="57">
        <f t="shared" ref="M189:M336" si="61">IF(E189=0,"NA",(  ( G189 - ($M$6*(E189/12))) / ($M$6*(E189/12))))</f>
        <v>-0.42578068007438463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227</v>
      </c>
      <c r="C190" s="51" t="s">
        <v>228</v>
      </c>
      <c r="D190" s="56">
        <v>198112</v>
      </c>
      <c r="E190" s="56">
        <v>182012</v>
      </c>
      <c r="F190" s="56">
        <v>2240</v>
      </c>
      <c r="G190" s="56">
        <v>40403.9</v>
      </c>
      <c r="H190" s="56">
        <v>12491.18</v>
      </c>
      <c r="I190" s="56">
        <f t="shared" si="57"/>
        <v>52895.08</v>
      </c>
      <c r="J190" s="56">
        <f t="shared" si="58"/>
        <v>129116.92</v>
      </c>
      <c r="K190" s="57">
        <f t="shared" si="59"/>
        <v>0.70938685361404741</v>
      </c>
      <c r="L190" s="57">
        <f t="shared" si="60"/>
        <v>-0.98769311913500213</v>
      </c>
      <c r="M190" s="57">
        <f t="shared" si="61"/>
        <v>-0.55603037162384894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233</v>
      </c>
      <c r="C191" s="51" t="s">
        <v>234</v>
      </c>
      <c r="D191" s="56">
        <v>104400</v>
      </c>
      <c r="E191" s="56">
        <v>35000</v>
      </c>
      <c r="F191" s="56">
        <v>0</v>
      </c>
      <c r="G191" s="56">
        <v>0</v>
      </c>
      <c r="H191" s="56">
        <v>0</v>
      </c>
      <c r="I191" s="56">
        <f t="shared" si="57"/>
        <v>0</v>
      </c>
      <c r="J191" s="56">
        <f t="shared" si="58"/>
        <v>35000</v>
      </c>
      <c r="K191" s="57">
        <f t="shared" si="59"/>
        <v>1</v>
      </c>
      <c r="L191" s="57">
        <f t="shared" si="60"/>
        <v>-1</v>
      </c>
      <c r="M191" s="57">
        <f t="shared" si="61"/>
        <v>-1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237</v>
      </c>
      <c r="C192" s="51" t="s">
        <v>238</v>
      </c>
      <c r="D192" s="56">
        <v>79938</v>
      </c>
      <c r="E192" s="56">
        <v>190913</v>
      </c>
      <c r="F192" s="56">
        <v>4614</v>
      </c>
      <c r="G192" s="56">
        <v>80731.850000000006</v>
      </c>
      <c r="H192" s="56">
        <v>4450</v>
      </c>
      <c r="I192" s="56">
        <f t="shared" si="57"/>
        <v>85181.85</v>
      </c>
      <c r="J192" s="56">
        <f t="shared" si="58"/>
        <v>105731.15</v>
      </c>
      <c r="K192" s="57">
        <f t="shared" si="59"/>
        <v>0.55381849324037646</v>
      </c>
      <c r="L192" s="57">
        <f t="shared" si="60"/>
        <v>-0.97583192344156766</v>
      </c>
      <c r="M192" s="57">
        <f t="shared" si="61"/>
        <v>-0.15425507953884748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239</v>
      </c>
      <c r="C193" s="51" t="s">
        <v>240</v>
      </c>
      <c r="D193" s="56">
        <v>538678.74</v>
      </c>
      <c r="E193" s="56">
        <v>538678.74</v>
      </c>
      <c r="F193" s="56">
        <v>0</v>
      </c>
      <c r="G193" s="56">
        <v>0</v>
      </c>
      <c r="H193" s="56">
        <v>0</v>
      </c>
      <c r="I193" s="56">
        <f t="shared" si="57"/>
        <v>0</v>
      </c>
      <c r="J193" s="56">
        <f t="shared" si="58"/>
        <v>538678.74</v>
      </c>
      <c r="K193" s="57">
        <f t="shared" si="59"/>
        <v>1</v>
      </c>
      <c r="L193" s="57">
        <f t="shared" si="60"/>
        <v>-1</v>
      </c>
      <c r="M193" s="57">
        <f t="shared" si="61"/>
        <v>-1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245</v>
      </c>
      <c r="C194" s="51" t="s">
        <v>246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f t="shared" si="57"/>
        <v>0</v>
      </c>
      <c r="J194" s="56">
        <f t="shared" si="58"/>
        <v>0</v>
      </c>
      <c r="K194" s="57" t="str">
        <f t="shared" si="59"/>
        <v>NA</v>
      </c>
      <c r="L194" s="57" t="str">
        <f t="shared" si="60"/>
        <v>NA</v>
      </c>
      <c r="M194" s="57" t="str">
        <f t="shared" si="61"/>
        <v>NA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251</v>
      </c>
      <c r="C195" s="51" t="s">
        <v>252</v>
      </c>
      <c r="D195" s="56">
        <v>201720.2</v>
      </c>
      <c r="E195" s="56">
        <v>201720.2</v>
      </c>
      <c r="F195" s="56">
        <v>13018.9</v>
      </c>
      <c r="G195" s="56">
        <v>64988.54</v>
      </c>
      <c r="H195" s="56">
        <v>0</v>
      </c>
      <c r="I195" s="56">
        <f t="shared" si="57"/>
        <v>64988.54</v>
      </c>
      <c r="J195" s="56">
        <f t="shared" si="58"/>
        <v>136731.66</v>
      </c>
      <c r="K195" s="57">
        <f t="shared" si="59"/>
        <v>0.6778282988020039</v>
      </c>
      <c r="L195" s="57">
        <f t="shared" si="60"/>
        <v>-0.93546060335058168</v>
      </c>
      <c r="M195" s="57">
        <f t="shared" si="61"/>
        <v>-0.35565659760400797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269</v>
      </c>
      <c r="C196" s="51" t="s">
        <v>270</v>
      </c>
      <c r="D196" s="56">
        <v>844277.48</v>
      </c>
      <c r="E196" s="56">
        <v>844277.48</v>
      </c>
      <c r="F196" s="56">
        <v>0</v>
      </c>
      <c r="G196" s="56">
        <v>0</v>
      </c>
      <c r="H196" s="56">
        <v>0</v>
      </c>
      <c r="I196" s="56">
        <f t="shared" si="57"/>
        <v>0</v>
      </c>
      <c r="J196" s="56">
        <f t="shared" si="58"/>
        <v>844277.48</v>
      </c>
      <c r="K196" s="57">
        <f t="shared" si="59"/>
        <v>1</v>
      </c>
      <c r="L196" s="57">
        <f t="shared" si="60"/>
        <v>-1</v>
      </c>
      <c r="M196" s="57">
        <f t="shared" si="61"/>
        <v>-1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271</v>
      </c>
      <c r="C197" s="51" t="s">
        <v>272</v>
      </c>
      <c r="D197" s="56">
        <v>0</v>
      </c>
      <c r="E197" s="56">
        <v>2250</v>
      </c>
      <c r="F197" s="56">
        <v>0</v>
      </c>
      <c r="G197" s="56">
        <v>0</v>
      </c>
      <c r="H197" s="56">
        <v>0</v>
      </c>
      <c r="I197" s="56">
        <f t="shared" si="57"/>
        <v>0</v>
      </c>
      <c r="J197" s="56">
        <f t="shared" si="58"/>
        <v>2250</v>
      </c>
      <c r="K197" s="57">
        <f t="shared" si="59"/>
        <v>1</v>
      </c>
      <c r="L197" s="57">
        <f t="shared" si="60"/>
        <v>-1</v>
      </c>
      <c r="M197" s="57">
        <f t="shared" si="61"/>
        <v>-1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273</v>
      </c>
      <c r="C198" s="51" t="s">
        <v>274</v>
      </c>
      <c r="D198" s="56">
        <v>108000</v>
      </c>
      <c r="E198" s="56">
        <v>0</v>
      </c>
      <c r="F198" s="56">
        <v>0</v>
      </c>
      <c r="G198" s="56">
        <v>0</v>
      </c>
      <c r="H198" s="56">
        <v>0</v>
      </c>
      <c r="I198" s="56">
        <f t="shared" si="57"/>
        <v>0</v>
      </c>
      <c r="J198" s="56">
        <f t="shared" si="58"/>
        <v>0</v>
      </c>
      <c r="K198" s="57" t="str">
        <f t="shared" si="59"/>
        <v>NA</v>
      </c>
      <c r="L198" s="57" t="str">
        <f t="shared" si="60"/>
        <v>NA</v>
      </c>
      <c r="M198" s="57" t="str">
        <f t="shared" si="61"/>
        <v>NA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275</v>
      </c>
      <c r="C199" s="51" t="s">
        <v>276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f t="shared" si="57"/>
        <v>0</v>
      </c>
      <c r="J199" s="56">
        <f t="shared" si="58"/>
        <v>0</v>
      </c>
      <c r="K199" s="57" t="str">
        <f t="shared" si="59"/>
        <v>NA</v>
      </c>
      <c r="L199" s="57" t="str">
        <f t="shared" si="60"/>
        <v>NA</v>
      </c>
      <c r="M199" s="57" t="str">
        <f t="shared" si="61"/>
        <v>NA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277</v>
      </c>
      <c r="C200" s="51" t="s">
        <v>278</v>
      </c>
      <c r="D200" s="56">
        <v>0</v>
      </c>
      <c r="E200" s="56">
        <v>0</v>
      </c>
      <c r="F200" s="56">
        <v>0</v>
      </c>
      <c r="G200" s="56">
        <v>0</v>
      </c>
      <c r="H200" s="56">
        <v>0</v>
      </c>
      <c r="I200" s="56">
        <f t="shared" si="57"/>
        <v>0</v>
      </c>
      <c r="J200" s="56">
        <f t="shared" si="58"/>
        <v>0</v>
      </c>
      <c r="K200" s="57" t="str">
        <f t="shared" si="59"/>
        <v>NA</v>
      </c>
      <c r="L200" s="57" t="str">
        <f t="shared" si="60"/>
        <v>NA</v>
      </c>
      <c r="M200" s="57" t="str">
        <f t="shared" si="61"/>
        <v>NA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279</v>
      </c>
      <c r="C201" s="51" t="s">
        <v>280</v>
      </c>
      <c r="D201" s="56">
        <v>0</v>
      </c>
      <c r="E201" s="56">
        <v>2250</v>
      </c>
      <c r="F201" s="56">
        <v>0</v>
      </c>
      <c r="G201" s="56">
        <v>0</v>
      </c>
      <c r="H201" s="56">
        <v>0</v>
      </c>
      <c r="I201" s="56">
        <f t="shared" si="57"/>
        <v>0</v>
      </c>
      <c r="J201" s="56">
        <f t="shared" si="58"/>
        <v>2250</v>
      </c>
      <c r="K201" s="57">
        <f t="shared" si="59"/>
        <v>1</v>
      </c>
      <c r="L201" s="57">
        <f t="shared" si="60"/>
        <v>-1</v>
      </c>
      <c r="M201" s="57">
        <f t="shared" si="61"/>
        <v>-1</v>
      </c>
      <c r="R201" s="53"/>
      <c r="S201" s="53"/>
      <c r="T201" s="53"/>
      <c r="U201" s="53"/>
      <c r="V201" s="53"/>
    </row>
    <row r="202" spans="1:22" s="51" customFormat="1" x14ac:dyDescent="0.2">
      <c r="A202" s="63" t="s">
        <v>281</v>
      </c>
      <c r="B202" s="74"/>
      <c r="C202" s="63"/>
      <c r="D202" s="64">
        <v>23374032.369999997</v>
      </c>
      <c r="E202" s="64">
        <v>23579397.550000004</v>
      </c>
      <c r="F202" s="64">
        <v>1404853.17</v>
      </c>
      <c r="G202" s="64">
        <v>8307897.0300000012</v>
      </c>
      <c r="H202" s="64">
        <v>1226771.79</v>
      </c>
      <c r="I202" s="64">
        <f t="shared" si="57"/>
        <v>9534668.8200000003</v>
      </c>
      <c r="J202" s="64">
        <f t="shared" si="58"/>
        <v>14044728.730000004</v>
      </c>
      <c r="K202" s="65">
        <f t="shared" si="59"/>
        <v>0.59563560520230519</v>
      </c>
      <c r="L202" s="65">
        <f t="shared" si="60"/>
        <v>-0.94042031112028979</v>
      </c>
      <c r="M202" s="65">
        <f t="shared" si="61"/>
        <v>-0.29532575949973755</v>
      </c>
      <c r="R202" s="53"/>
      <c r="S202" s="53"/>
      <c r="T202" s="53"/>
      <c r="U202" s="53"/>
      <c r="V202" s="53"/>
    </row>
    <row r="203" spans="1:22" s="51" customFormat="1" x14ac:dyDescent="0.2">
      <c r="A203" s="51" t="s">
        <v>282</v>
      </c>
      <c r="B203" s="66" t="s">
        <v>110</v>
      </c>
      <c r="C203" s="51" t="s">
        <v>111</v>
      </c>
      <c r="D203" s="56">
        <v>0</v>
      </c>
      <c r="E203" s="56">
        <v>51773.75</v>
      </c>
      <c r="F203" s="56">
        <v>3531.22</v>
      </c>
      <c r="G203" s="56">
        <v>10868.82</v>
      </c>
      <c r="H203" s="56">
        <v>0</v>
      </c>
      <c r="I203" s="56">
        <f t="shared" si="57"/>
        <v>10868.82</v>
      </c>
      <c r="J203" s="56">
        <f t="shared" si="58"/>
        <v>40904.93</v>
      </c>
      <c r="K203" s="57">
        <f t="shared" si="59"/>
        <v>0.79007083705545766</v>
      </c>
      <c r="L203" s="57">
        <f t="shared" si="60"/>
        <v>-0.93179516646949467</v>
      </c>
      <c r="M203" s="57">
        <f t="shared" si="61"/>
        <v>-0.58014167411091533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112</v>
      </c>
      <c r="C204" s="51" t="s">
        <v>111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f t="shared" si="57"/>
        <v>0</v>
      </c>
      <c r="J204" s="56">
        <f t="shared" si="58"/>
        <v>0</v>
      </c>
      <c r="K204" s="57" t="str">
        <f t="shared" si="59"/>
        <v>NA</v>
      </c>
      <c r="L204" s="57" t="str">
        <f t="shared" si="60"/>
        <v>NA</v>
      </c>
      <c r="M204" s="57" t="str">
        <f t="shared" si="61"/>
        <v>NA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115</v>
      </c>
      <c r="C205" s="51" t="s">
        <v>116</v>
      </c>
      <c r="D205" s="56">
        <v>11500</v>
      </c>
      <c r="E205" s="56">
        <v>12850</v>
      </c>
      <c r="F205" s="56">
        <v>0</v>
      </c>
      <c r="G205" s="56">
        <v>7440</v>
      </c>
      <c r="H205" s="56">
        <v>0</v>
      </c>
      <c r="I205" s="56">
        <f t="shared" si="57"/>
        <v>7440</v>
      </c>
      <c r="J205" s="56">
        <f t="shared" si="58"/>
        <v>5410</v>
      </c>
      <c r="K205" s="57">
        <f t="shared" si="59"/>
        <v>0.42101167315175098</v>
      </c>
      <c r="L205" s="57">
        <f t="shared" si="60"/>
        <v>-1</v>
      </c>
      <c r="M205" s="57">
        <f t="shared" si="61"/>
        <v>0.15797665369649805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139</v>
      </c>
      <c r="C206" s="51" t="s">
        <v>140</v>
      </c>
      <c r="D206" s="56">
        <v>0</v>
      </c>
      <c r="E206" s="56">
        <v>0</v>
      </c>
      <c r="F206" s="56">
        <v>0</v>
      </c>
      <c r="G206" s="56">
        <v>0</v>
      </c>
      <c r="H206" s="56">
        <v>0</v>
      </c>
      <c r="I206" s="56">
        <f t="shared" si="57"/>
        <v>0</v>
      </c>
      <c r="J206" s="56">
        <f t="shared" si="58"/>
        <v>0</v>
      </c>
      <c r="K206" s="57" t="str">
        <f t="shared" si="59"/>
        <v>NA</v>
      </c>
      <c r="L206" s="57" t="str">
        <f t="shared" si="60"/>
        <v>NA</v>
      </c>
      <c r="M206" s="57" t="str">
        <f t="shared" si="61"/>
        <v>NA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141</v>
      </c>
      <c r="C207" s="51" t="s">
        <v>142</v>
      </c>
      <c r="D207" s="56">
        <v>0</v>
      </c>
      <c r="E207" s="56">
        <v>0</v>
      </c>
      <c r="F207" s="56">
        <v>0</v>
      </c>
      <c r="G207" s="56">
        <v>46061.760000000002</v>
      </c>
      <c r="H207" s="56">
        <v>0</v>
      </c>
      <c r="I207" s="56">
        <f t="shared" si="57"/>
        <v>46061.760000000002</v>
      </c>
      <c r="J207" s="56">
        <f t="shared" si="58"/>
        <v>-46061.760000000002</v>
      </c>
      <c r="K207" s="57" t="str">
        <f t="shared" si="59"/>
        <v>NA</v>
      </c>
      <c r="L207" s="57" t="str">
        <f t="shared" si="60"/>
        <v>NA</v>
      </c>
      <c r="M207" s="57" t="str">
        <f t="shared" si="61"/>
        <v>NA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143</v>
      </c>
      <c r="C208" s="51" t="s">
        <v>144</v>
      </c>
      <c r="D208" s="56">
        <v>5416</v>
      </c>
      <c r="E208" s="56">
        <v>5416</v>
      </c>
      <c r="F208" s="56">
        <v>0</v>
      </c>
      <c r="G208" s="56">
        <v>0</v>
      </c>
      <c r="H208" s="56">
        <v>0</v>
      </c>
      <c r="I208" s="56">
        <f t="shared" si="57"/>
        <v>0</v>
      </c>
      <c r="J208" s="56">
        <f t="shared" si="58"/>
        <v>5416</v>
      </c>
      <c r="K208" s="57">
        <f t="shared" si="59"/>
        <v>1</v>
      </c>
      <c r="L208" s="57">
        <f t="shared" si="60"/>
        <v>-1</v>
      </c>
      <c r="M208" s="57">
        <f t="shared" si="61"/>
        <v>-1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145</v>
      </c>
      <c r="C209" s="51" t="s">
        <v>146</v>
      </c>
      <c r="D209" s="56">
        <v>0</v>
      </c>
      <c r="E209" s="56">
        <v>15000</v>
      </c>
      <c r="F209" s="56">
        <v>0</v>
      </c>
      <c r="G209" s="56">
        <v>24660</v>
      </c>
      <c r="H209" s="56">
        <v>0</v>
      </c>
      <c r="I209" s="56">
        <f t="shared" si="57"/>
        <v>24660</v>
      </c>
      <c r="J209" s="56">
        <f t="shared" si="58"/>
        <v>-9660</v>
      </c>
      <c r="K209" s="57">
        <f t="shared" si="59"/>
        <v>-0.64400000000000002</v>
      </c>
      <c r="L209" s="57">
        <f t="shared" si="60"/>
        <v>-1</v>
      </c>
      <c r="M209" s="57">
        <f t="shared" si="61"/>
        <v>2.2879999999999998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149</v>
      </c>
      <c r="C210" s="51" t="s">
        <v>150</v>
      </c>
      <c r="D210" s="56">
        <v>0</v>
      </c>
      <c r="E210" s="56">
        <v>0</v>
      </c>
      <c r="F210" s="56">
        <v>0</v>
      </c>
      <c r="G210" s="56">
        <v>12570.3</v>
      </c>
      <c r="H210" s="56">
        <v>0</v>
      </c>
      <c r="I210" s="56">
        <f t="shared" si="57"/>
        <v>12570.3</v>
      </c>
      <c r="J210" s="56">
        <f t="shared" si="58"/>
        <v>-12570.3</v>
      </c>
      <c r="K210" s="57" t="str">
        <f t="shared" si="59"/>
        <v>NA</v>
      </c>
      <c r="L210" s="57" t="str">
        <f t="shared" si="60"/>
        <v>NA</v>
      </c>
      <c r="M210" s="57" t="str">
        <f t="shared" si="61"/>
        <v>NA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151</v>
      </c>
      <c r="C211" s="51" t="s">
        <v>152</v>
      </c>
      <c r="D211" s="56">
        <v>0</v>
      </c>
      <c r="E211" s="56">
        <v>0</v>
      </c>
      <c r="F211" s="56">
        <v>270.14</v>
      </c>
      <c r="G211" s="56">
        <v>1915.5500000000002</v>
      </c>
      <c r="H211" s="56">
        <v>0</v>
      </c>
      <c r="I211" s="56">
        <f t="shared" si="57"/>
        <v>1915.5500000000002</v>
      </c>
      <c r="J211" s="56">
        <f t="shared" si="58"/>
        <v>-1915.5500000000002</v>
      </c>
      <c r="K211" s="57" t="str">
        <f t="shared" si="59"/>
        <v>NA</v>
      </c>
      <c r="L211" s="57" t="str">
        <f t="shared" si="60"/>
        <v>NA</v>
      </c>
      <c r="M211" s="57" t="str">
        <f t="shared" si="61"/>
        <v>NA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153</v>
      </c>
      <c r="C212" s="51" t="s">
        <v>154</v>
      </c>
      <c r="D212" s="56">
        <v>0</v>
      </c>
      <c r="E212" s="56">
        <v>0</v>
      </c>
      <c r="F212" s="56">
        <v>0</v>
      </c>
      <c r="G212" s="56">
        <v>9517.57</v>
      </c>
      <c r="H212" s="56">
        <v>0</v>
      </c>
      <c r="I212" s="56">
        <f t="shared" si="57"/>
        <v>9517.57</v>
      </c>
      <c r="J212" s="56">
        <f t="shared" si="58"/>
        <v>-9517.57</v>
      </c>
      <c r="K212" s="57" t="str">
        <f t="shared" si="59"/>
        <v>NA</v>
      </c>
      <c r="L212" s="57" t="str">
        <f t="shared" si="60"/>
        <v>NA</v>
      </c>
      <c r="M212" s="57" t="str">
        <f t="shared" si="61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169</v>
      </c>
      <c r="C213" s="51" t="s">
        <v>170</v>
      </c>
      <c r="D213" s="56">
        <v>0</v>
      </c>
      <c r="E213" s="56">
        <v>14453.58</v>
      </c>
      <c r="F213" s="56">
        <v>0</v>
      </c>
      <c r="G213" s="56">
        <v>638.76</v>
      </c>
      <c r="H213" s="56">
        <v>0</v>
      </c>
      <c r="I213" s="56">
        <f t="shared" si="57"/>
        <v>638.76</v>
      </c>
      <c r="J213" s="56">
        <f t="shared" si="58"/>
        <v>13814.82</v>
      </c>
      <c r="K213" s="57">
        <f t="shared" si="59"/>
        <v>0.95580610478511208</v>
      </c>
      <c r="L213" s="57">
        <f t="shared" si="60"/>
        <v>-1</v>
      </c>
      <c r="M213" s="57">
        <f t="shared" si="61"/>
        <v>-0.91161220957022404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171</v>
      </c>
      <c r="C214" s="51" t="s">
        <v>172</v>
      </c>
      <c r="D214" s="56">
        <v>0</v>
      </c>
      <c r="E214" s="56">
        <v>40050</v>
      </c>
      <c r="F214" s="56">
        <v>0</v>
      </c>
      <c r="G214" s="56">
        <v>7197</v>
      </c>
      <c r="H214" s="56">
        <v>0</v>
      </c>
      <c r="I214" s="56">
        <f t="shared" si="57"/>
        <v>7197</v>
      </c>
      <c r="J214" s="56">
        <f t="shared" si="58"/>
        <v>32853</v>
      </c>
      <c r="K214" s="57">
        <f t="shared" si="59"/>
        <v>0.82029962546816482</v>
      </c>
      <c r="L214" s="57">
        <f t="shared" si="60"/>
        <v>-1</v>
      </c>
      <c r="M214" s="57">
        <f t="shared" si="61"/>
        <v>-0.64059925093632963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183</v>
      </c>
      <c r="C215" s="51" t="s">
        <v>184</v>
      </c>
      <c r="D215" s="56">
        <v>0</v>
      </c>
      <c r="E215" s="56">
        <v>8000</v>
      </c>
      <c r="F215" s="56">
        <v>0</v>
      </c>
      <c r="G215" s="56">
        <v>0</v>
      </c>
      <c r="H215" s="56">
        <v>0</v>
      </c>
      <c r="I215" s="56">
        <f t="shared" si="57"/>
        <v>0</v>
      </c>
      <c r="J215" s="56">
        <f t="shared" si="58"/>
        <v>8000</v>
      </c>
      <c r="K215" s="57">
        <f t="shared" si="59"/>
        <v>1</v>
      </c>
      <c r="L215" s="57">
        <f t="shared" si="60"/>
        <v>-1</v>
      </c>
      <c r="M215" s="57">
        <f t="shared" si="61"/>
        <v>-1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199</v>
      </c>
      <c r="C216" s="51" t="s">
        <v>200</v>
      </c>
      <c r="D216" s="56">
        <v>0</v>
      </c>
      <c r="E216" s="56">
        <v>19800</v>
      </c>
      <c r="F216" s="56">
        <v>0</v>
      </c>
      <c r="G216" s="56">
        <v>0</v>
      </c>
      <c r="H216" s="56">
        <v>0</v>
      </c>
      <c r="I216" s="56">
        <f t="shared" si="57"/>
        <v>0</v>
      </c>
      <c r="J216" s="56">
        <f t="shared" si="58"/>
        <v>19800</v>
      </c>
      <c r="K216" s="57">
        <f t="shared" si="59"/>
        <v>1</v>
      </c>
      <c r="L216" s="57">
        <f t="shared" si="60"/>
        <v>-1</v>
      </c>
      <c r="M216" s="57">
        <f t="shared" si="61"/>
        <v>-1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207</v>
      </c>
      <c r="C217" s="51" t="s">
        <v>208</v>
      </c>
      <c r="D217" s="56">
        <v>9360</v>
      </c>
      <c r="E217" s="56">
        <v>23510</v>
      </c>
      <c r="F217" s="56">
        <v>203.74</v>
      </c>
      <c r="G217" s="56">
        <v>203.74</v>
      </c>
      <c r="H217" s="56">
        <v>0</v>
      </c>
      <c r="I217" s="56">
        <f t="shared" si="57"/>
        <v>203.74</v>
      </c>
      <c r="J217" s="56">
        <f t="shared" si="58"/>
        <v>23306.26</v>
      </c>
      <c r="K217" s="57">
        <f t="shared" si="59"/>
        <v>0.99133390046788594</v>
      </c>
      <c r="L217" s="57">
        <f t="shared" si="60"/>
        <v>-0.99133390046788594</v>
      </c>
      <c r="M217" s="57">
        <f t="shared" si="61"/>
        <v>-0.982667800935772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211</v>
      </c>
      <c r="C218" s="51" t="s">
        <v>212</v>
      </c>
      <c r="D218" s="56">
        <v>3420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57"/>
        <v>0</v>
      </c>
      <c r="J218" s="56">
        <f t="shared" si="58"/>
        <v>0</v>
      </c>
      <c r="K218" s="57" t="str">
        <f t="shared" si="59"/>
        <v>NA</v>
      </c>
      <c r="L218" s="57" t="str">
        <f t="shared" si="60"/>
        <v>NA</v>
      </c>
      <c r="M218" s="57" t="str">
        <f t="shared" si="61"/>
        <v>NA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215</v>
      </c>
      <c r="C219" s="51" t="s">
        <v>216</v>
      </c>
      <c r="D219" s="56">
        <v>1000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57"/>
        <v>0</v>
      </c>
      <c r="J219" s="56">
        <f t="shared" si="58"/>
        <v>0</v>
      </c>
      <c r="K219" s="57" t="str">
        <f t="shared" si="59"/>
        <v>NA</v>
      </c>
      <c r="L219" s="57" t="str">
        <f t="shared" si="60"/>
        <v>NA</v>
      </c>
      <c r="M219" s="57" t="str">
        <f t="shared" si="61"/>
        <v>NA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227</v>
      </c>
      <c r="C220" s="51" t="s">
        <v>228</v>
      </c>
      <c r="D220" s="56">
        <v>79800</v>
      </c>
      <c r="E220" s="56">
        <v>77944.540000000008</v>
      </c>
      <c r="F220" s="56">
        <v>4986.3999999999996</v>
      </c>
      <c r="G220" s="56">
        <v>5227.83</v>
      </c>
      <c r="H220" s="56">
        <v>0</v>
      </c>
      <c r="I220" s="56">
        <f t="shared" si="57"/>
        <v>5227.83</v>
      </c>
      <c r="J220" s="56">
        <f t="shared" si="58"/>
        <v>72716.710000000006</v>
      </c>
      <c r="K220" s="57">
        <f t="shared" si="59"/>
        <v>0.93292884915351348</v>
      </c>
      <c r="L220" s="57">
        <f t="shared" si="60"/>
        <v>-0.93602630793638664</v>
      </c>
      <c r="M220" s="57">
        <f t="shared" si="61"/>
        <v>-0.86585769830702697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237</v>
      </c>
      <c r="C221" s="51" t="s">
        <v>238</v>
      </c>
      <c r="D221" s="56">
        <v>10800</v>
      </c>
      <c r="E221" s="56">
        <v>25850</v>
      </c>
      <c r="F221" s="56">
        <v>0</v>
      </c>
      <c r="G221" s="56">
        <v>0</v>
      </c>
      <c r="H221" s="56">
        <v>675</v>
      </c>
      <c r="I221" s="56">
        <f t="shared" si="57"/>
        <v>675</v>
      </c>
      <c r="J221" s="56">
        <f t="shared" si="58"/>
        <v>25175</v>
      </c>
      <c r="K221" s="57">
        <f t="shared" si="59"/>
        <v>0.97388781431334626</v>
      </c>
      <c r="L221" s="57">
        <f t="shared" si="60"/>
        <v>-1</v>
      </c>
      <c r="M221" s="57">
        <f t="shared" si="61"/>
        <v>-1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239</v>
      </c>
      <c r="C222" s="51" t="s">
        <v>240</v>
      </c>
      <c r="D222" s="56">
        <v>538678.74</v>
      </c>
      <c r="E222" s="56">
        <v>538678.74</v>
      </c>
      <c r="F222" s="56">
        <v>0</v>
      </c>
      <c r="G222" s="56">
        <v>0</v>
      </c>
      <c r="H222" s="56">
        <v>0</v>
      </c>
      <c r="I222" s="56">
        <f t="shared" si="57"/>
        <v>0</v>
      </c>
      <c r="J222" s="56">
        <f t="shared" si="58"/>
        <v>538678.74</v>
      </c>
      <c r="K222" s="57">
        <f t="shared" si="59"/>
        <v>1</v>
      </c>
      <c r="L222" s="57">
        <f t="shared" si="60"/>
        <v>-1</v>
      </c>
      <c r="M222" s="57">
        <f t="shared" si="61"/>
        <v>-1</v>
      </c>
      <c r="R222" s="53"/>
      <c r="S222" s="53"/>
      <c r="T222" s="53"/>
      <c r="U222" s="53"/>
      <c r="V222" s="53"/>
    </row>
    <row r="223" spans="1:22" s="51" customFormat="1" x14ac:dyDescent="0.2">
      <c r="A223" s="63" t="s">
        <v>283</v>
      </c>
      <c r="B223" s="74"/>
      <c r="C223" s="63"/>
      <c r="D223" s="64">
        <v>659974.74</v>
      </c>
      <c r="E223" s="64">
        <v>833326.61</v>
      </c>
      <c r="F223" s="64">
        <v>8991.5</v>
      </c>
      <c r="G223" s="64">
        <v>126301.33</v>
      </c>
      <c r="H223" s="64">
        <v>675</v>
      </c>
      <c r="I223" s="64">
        <f t="shared" si="57"/>
        <v>126976.33</v>
      </c>
      <c r="J223" s="64">
        <f t="shared" si="58"/>
        <v>706350.28</v>
      </c>
      <c r="K223" s="65">
        <f t="shared" si="59"/>
        <v>0.8476271746560452</v>
      </c>
      <c r="L223" s="65">
        <f t="shared" si="60"/>
        <v>-0.9892101129471913</v>
      </c>
      <c r="M223" s="65">
        <f t="shared" si="61"/>
        <v>-0.69687436238235567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284</v>
      </c>
      <c r="B224" s="66" t="s">
        <v>125</v>
      </c>
      <c r="C224" s="51" t="s">
        <v>126</v>
      </c>
      <c r="D224" s="56">
        <v>174314.96</v>
      </c>
      <c r="E224" s="56">
        <v>174314.96</v>
      </c>
      <c r="F224" s="56">
        <v>108249.68000000001</v>
      </c>
      <c r="G224" s="56">
        <v>556979.18999999994</v>
      </c>
      <c r="H224" s="56">
        <v>0</v>
      </c>
      <c r="I224" s="56">
        <f t="shared" si="57"/>
        <v>556979.18999999994</v>
      </c>
      <c r="J224" s="56">
        <f t="shared" si="58"/>
        <v>-382664.23</v>
      </c>
      <c r="K224" s="57">
        <f t="shared" si="59"/>
        <v>-2.1952460649390049</v>
      </c>
      <c r="L224" s="57">
        <f t="shared" si="60"/>
        <v>-0.37899948461107402</v>
      </c>
      <c r="M224" s="57">
        <f t="shared" si="61"/>
        <v>5.3904921298780089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139</v>
      </c>
      <c r="C225" s="51" t="s">
        <v>140</v>
      </c>
      <c r="D225" s="56">
        <v>0</v>
      </c>
      <c r="E225" s="56">
        <v>8393.0400000000009</v>
      </c>
      <c r="F225" s="56">
        <v>0</v>
      </c>
      <c r="G225" s="56">
        <v>0</v>
      </c>
      <c r="H225" s="56">
        <v>0</v>
      </c>
      <c r="I225" s="56">
        <f t="shared" si="57"/>
        <v>0</v>
      </c>
      <c r="J225" s="56">
        <f t="shared" si="58"/>
        <v>8393.0400000000009</v>
      </c>
      <c r="K225" s="57">
        <f t="shared" si="59"/>
        <v>1</v>
      </c>
      <c r="L225" s="57">
        <f t="shared" si="60"/>
        <v>-1</v>
      </c>
      <c r="M225" s="57">
        <f t="shared" si="61"/>
        <v>-1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143</v>
      </c>
      <c r="C226" s="51" t="s">
        <v>144</v>
      </c>
      <c r="D226" s="56">
        <v>725190</v>
      </c>
      <c r="E226" s="56">
        <v>725617.09</v>
      </c>
      <c r="F226" s="56">
        <v>0</v>
      </c>
      <c r="G226" s="56">
        <v>0</v>
      </c>
      <c r="H226" s="56">
        <v>0</v>
      </c>
      <c r="I226" s="56">
        <f t="shared" si="57"/>
        <v>0</v>
      </c>
      <c r="J226" s="56">
        <f t="shared" si="58"/>
        <v>725617.09</v>
      </c>
      <c r="K226" s="57">
        <f t="shared" si="59"/>
        <v>1</v>
      </c>
      <c r="L226" s="57">
        <f t="shared" si="60"/>
        <v>-1</v>
      </c>
      <c r="M226" s="57">
        <f t="shared" si="61"/>
        <v>-1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149</v>
      </c>
      <c r="C227" s="51" t="s">
        <v>150</v>
      </c>
      <c r="D227" s="56">
        <v>1870500</v>
      </c>
      <c r="E227" s="56">
        <v>1870500</v>
      </c>
      <c r="F227" s="56">
        <v>310249.25</v>
      </c>
      <c r="G227" s="56">
        <v>1182157.1099999999</v>
      </c>
      <c r="H227" s="56">
        <v>0</v>
      </c>
      <c r="I227" s="56">
        <f t="shared" si="57"/>
        <v>1182157.1099999999</v>
      </c>
      <c r="J227" s="56">
        <f t="shared" si="58"/>
        <v>688342.89000000013</v>
      </c>
      <c r="K227" s="57">
        <f t="shared" si="59"/>
        <v>0.36799940657578195</v>
      </c>
      <c r="L227" s="57">
        <f t="shared" si="60"/>
        <v>-0.83413565891472863</v>
      </c>
      <c r="M227" s="57">
        <f t="shared" si="61"/>
        <v>0.2640011868484361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151</v>
      </c>
      <c r="C228" s="51" t="s">
        <v>152</v>
      </c>
      <c r="D228" s="56">
        <v>0</v>
      </c>
      <c r="E228" s="56">
        <v>0</v>
      </c>
      <c r="F228" s="56">
        <v>18248.010000000009</v>
      </c>
      <c r="G228" s="56">
        <v>87538.870000000024</v>
      </c>
      <c r="H228" s="56">
        <v>0</v>
      </c>
      <c r="I228" s="56">
        <f t="shared" si="57"/>
        <v>87538.870000000024</v>
      </c>
      <c r="J228" s="56">
        <f t="shared" si="58"/>
        <v>-87538.870000000024</v>
      </c>
      <c r="K228" s="57" t="str">
        <f t="shared" si="59"/>
        <v>NA</v>
      </c>
      <c r="L228" s="57" t="str">
        <f t="shared" si="60"/>
        <v>NA</v>
      </c>
      <c r="M228" s="57" t="str">
        <f t="shared" si="61"/>
        <v>NA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153</v>
      </c>
      <c r="C229" s="51" t="s">
        <v>154</v>
      </c>
      <c r="D229" s="56">
        <v>2198419.9100000006</v>
      </c>
      <c r="E229" s="56">
        <v>2198419.9100000006</v>
      </c>
      <c r="F229" s="56">
        <v>248549.33999999997</v>
      </c>
      <c r="G229" s="56">
        <v>1089822.47</v>
      </c>
      <c r="H229" s="56">
        <v>0</v>
      </c>
      <c r="I229" s="56">
        <f t="shared" si="57"/>
        <v>1089822.47</v>
      </c>
      <c r="J229" s="56">
        <f t="shared" si="58"/>
        <v>1108597.4400000006</v>
      </c>
      <c r="K229" s="57">
        <f t="shared" si="59"/>
        <v>0.5042701055231984</v>
      </c>
      <c r="L229" s="57">
        <f t="shared" si="60"/>
        <v>-0.88694182632288854</v>
      </c>
      <c r="M229" s="57">
        <f t="shared" si="61"/>
        <v>-8.5402110463968037E-3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157</v>
      </c>
      <c r="C230" s="51" t="s">
        <v>158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57"/>
        <v>0</v>
      </c>
      <c r="J230" s="56">
        <f t="shared" si="58"/>
        <v>0</v>
      </c>
      <c r="K230" s="57" t="str">
        <f t="shared" si="59"/>
        <v>NA</v>
      </c>
      <c r="L230" s="57" t="str">
        <f t="shared" si="60"/>
        <v>NA</v>
      </c>
      <c r="M230" s="57" t="str">
        <f t="shared" si="61"/>
        <v>NA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167</v>
      </c>
      <c r="C231" s="51" t="s">
        <v>168</v>
      </c>
      <c r="D231" s="56">
        <v>0</v>
      </c>
      <c r="E231" s="56">
        <v>0</v>
      </c>
      <c r="F231" s="56">
        <v>228.66</v>
      </c>
      <c r="G231" s="56">
        <v>1249.9499999999998</v>
      </c>
      <c r="H231" s="56">
        <v>0</v>
      </c>
      <c r="I231" s="56">
        <f t="shared" si="57"/>
        <v>1249.9499999999998</v>
      </c>
      <c r="J231" s="56">
        <f t="shared" si="58"/>
        <v>-1249.9499999999998</v>
      </c>
      <c r="K231" s="57" t="str">
        <f t="shared" si="59"/>
        <v>NA</v>
      </c>
      <c r="L231" s="57" t="str">
        <f t="shared" si="60"/>
        <v>NA</v>
      </c>
      <c r="M231" s="57" t="str">
        <f t="shared" si="61"/>
        <v>NA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169</v>
      </c>
      <c r="C232" s="51" t="s">
        <v>170</v>
      </c>
      <c r="D232" s="56">
        <v>280356.82000000082</v>
      </c>
      <c r="E232" s="56">
        <v>280393.91000000085</v>
      </c>
      <c r="F232" s="56">
        <v>15674.180000000004</v>
      </c>
      <c r="G232" s="56">
        <v>83395.540000000008</v>
      </c>
      <c r="H232" s="56">
        <v>0</v>
      </c>
      <c r="I232" s="56">
        <f t="shared" si="57"/>
        <v>83395.540000000008</v>
      </c>
      <c r="J232" s="56">
        <f t="shared" si="58"/>
        <v>196998.37000000084</v>
      </c>
      <c r="K232" s="57">
        <f t="shared" si="59"/>
        <v>0.70257720647356514</v>
      </c>
      <c r="L232" s="57">
        <f t="shared" si="60"/>
        <v>-0.94409942783707412</v>
      </c>
      <c r="M232" s="57">
        <f t="shared" si="61"/>
        <v>-0.40515441294713028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171</v>
      </c>
      <c r="C233" s="51" t="s">
        <v>172</v>
      </c>
      <c r="D233" s="56">
        <v>374414</v>
      </c>
      <c r="E233" s="56">
        <v>300737.12</v>
      </c>
      <c r="F233" s="56">
        <v>2873</v>
      </c>
      <c r="G233" s="56">
        <v>274747.42</v>
      </c>
      <c r="H233" s="56">
        <v>23889</v>
      </c>
      <c r="I233" s="56">
        <f t="shared" si="57"/>
        <v>298636.42</v>
      </c>
      <c r="J233" s="56">
        <f t="shared" si="58"/>
        <v>2100.7000000000116</v>
      </c>
      <c r="K233" s="57">
        <f t="shared" si="59"/>
        <v>6.9851703042178885E-3</v>
      </c>
      <c r="L233" s="57">
        <f t="shared" si="60"/>
        <v>-0.9904468061674595</v>
      </c>
      <c r="M233" s="57">
        <f t="shared" si="61"/>
        <v>0.82716001270478345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189</v>
      </c>
      <c r="C234" s="51" t="s">
        <v>190</v>
      </c>
      <c r="D234" s="56">
        <v>594</v>
      </c>
      <c r="E234" s="56">
        <v>997.59</v>
      </c>
      <c r="F234" s="56">
        <v>0</v>
      </c>
      <c r="G234" s="56">
        <v>51.3</v>
      </c>
      <c r="H234" s="56">
        <v>0</v>
      </c>
      <c r="I234" s="56">
        <f t="shared" si="57"/>
        <v>51.3</v>
      </c>
      <c r="J234" s="56">
        <f t="shared" si="58"/>
        <v>946.29000000000008</v>
      </c>
      <c r="K234" s="57">
        <f t="shared" si="59"/>
        <v>0.94857606832466246</v>
      </c>
      <c r="L234" s="57">
        <f t="shared" si="60"/>
        <v>-1</v>
      </c>
      <c r="M234" s="57">
        <f t="shared" si="61"/>
        <v>-0.89715213664932492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191</v>
      </c>
      <c r="C235" s="51" t="s">
        <v>192</v>
      </c>
      <c r="D235" s="56">
        <v>0</v>
      </c>
      <c r="E235" s="56">
        <v>468996.33999999997</v>
      </c>
      <c r="F235" s="56">
        <v>15721.07</v>
      </c>
      <c r="G235" s="56">
        <v>324443.70999999996</v>
      </c>
      <c r="H235" s="56">
        <v>14573.810000000001</v>
      </c>
      <c r="I235" s="56">
        <f t="shared" si="57"/>
        <v>339017.51999999996</v>
      </c>
      <c r="J235" s="56">
        <f t="shared" si="58"/>
        <v>129978.82</v>
      </c>
      <c r="K235" s="57">
        <f t="shared" si="59"/>
        <v>0.27714250392657652</v>
      </c>
      <c r="L235" s="57">
        <f t="shared" si="60"/>
        <v>-0.96647933329287816</v>
      </c>
      <c r="M235" s="57">
        <f t="shared" si="61"/>
        <v>0.38356606364987833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199</v>
      </c>
      <c r="C236" s="51" t="s">
        <v>200</v>
      </c>
      <c r="D236" s="56">
        <v>5271.66</v>
      </c>
      <c r="E236" s="56">
        <v>11104.97</v>
      </c>
      <c r="F236" s="56">
        <v>399</v>
      </c>
      <c r="G236" s="56">
        <v>1231.92</v>
      </c>
      <c r="H236" s="56">
        <v>0</v>
      </c>
      <c r="I236" s="56">
        <f t="shared" si="57"/>
        <v>1231.92</v>
      </c>
      <c r="J236" s="56">
        <f t="shared" si="58"/>
        <v>9873.0499999999993</v>
      </c>
      <c r="K236" s="57">
        <f t="shared" si="59"/>
        <v>0.88906588671558773</v>
      </c>
      <c r="L236" s="57">
        <f t="shared" si="60"/>
        <v>-0.96407014156724424</v>
      </c>
      <c r="M236" s="57">
        <f t="shared" si="61"/>
        <v>-0.77813177343117534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207</v>
      </c>
      <c r="C237" s="51" t="s">
        <v>208</v>
      </c>
      <c r="D237" s="56">
        <v>11610</v>
      </c>
      <c r="E237" s="56">
        <v>356859.78</v>
      </c>
      <c r="F237" s="56">
        <v>11528.82</v>
      </c>
      <c r="G237" s="56">
        <v>46731.92</v>
      </c>
      <c r="H237" s="56">
        <v>12367.93</v>
      </c>
      <c r="I237" s="56">
        <f t="shared" si="57"/>
        <v>59099.85</v>
      </c>
      <c r="J237" s="56">
        <f t="shared" si="58"/>
        <v>297759.93000000005</v>
      </c>
      <c r="K237" s="57">
        <f t="shared" si="59"/>
        <v>0.83438915419384063</v>
      </c>
      <c r="L237" s="57">
        <f t="shared" si="60"/>
        <v>-0.96769369750774381</v>
      </c>
      <c r="M237" s="57">
        <f t="shared" si="61"/>
        <v>-0.73809365684191153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211</v>
      </c>
      <c r="C238" s="51" t="s">
        <v>212</v>
      </c>
      <c r="D238" s="56">
        <v>0</v>
      </c>
      <c r="E238" s="56">
        <v>30711.190000000002</v>
      </c>
      <c r="F238" s="56">
        <v>0</v>
      </c>
      <c r="G238" s="56">
        <v>402.44000000000005</v>
      </c>
      <c r="H238" s="56">
        <v>8994</v>
      </c>
      <c r="I238" s="56">
        <f t="shared" si="57"/>
        <v>9396.44</v>
      </c>
      <c r="J238" s="56">
        <f t="shared" si="58"/>
        <v>21314.75</v>
      </c>
      <c r="K238" s="57">
        <f t="shared" si="59"/>
        <v>0.69403855728156405</v>
      </c>
      <c r="L238" s="57">
        <f t="shared" si="60"/>
        <v>-1</v>
      </c>
      <c r="M238" s="57">
        <f t="shared" si="61"/>
        <v>-0.9737919631248414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215</v>
      </c>
      <c r="C239" s="51" t="s">
        <v>216</v>
      </c>
      <c r="D239" s="56">
        <v>4050</v>
      </c>
      <c r="E239" s="56">
        <v>46975.990000000005</v>
      </c>
      <c r="F239" s="56">
        <v>588</v>
      </c>
      <c r="G239" s="56">
        <v>6213.34</v>
      </c>
      <c r="H239" s="56">
        <v>3800.6699999999996</v>
      </c>
      <c r="I239" s="56">
        <f t="shared" si="57"/>
        <v>10014.01</v>
      </c>
      <c r="J239" s="56">
        <f t="shared" si="58"/>
        <v>36961.980000000003</v>
      </c>
      <c r="K239" s="57">
        <f t="shared" si="59"/>
        <v>0.78682705782251738</v>
      </c>
      <c r="L239" s="57">
        <f t="shared" si="60"/>
        <v>-0.98748296736268892</v>
      </c>
      <c r="M239" s="57">
        <f t="shared" si="61"/>
        <v>-0.73546741643975999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219</v>
      </c>
      <c r="C240" s="51" t="s">
        <v>220</v>
      </c>
      <c r="D240" s="56">
        <v>0</v>
      </c>
      <c r="E240" s="56">
        <v>32602.730000000003</v>
      </c>
      <c r="F240" s="56">
        <v>1199.98</v>
      </c>
      <c r="G240" s="56">
        <v>6099.15</v>
      </c>
      <c r="H240" s="56">
        <v>230.3</v>
      </c>
      <c r="I240" s="56">
        <f t="shared" si="57"/>
        <v>6329.45</v>
      </c>
      <c r="J240" s="56">
        <f t="shared" si="58"/>
        <v>26273.280000000002</v>
      </c>
      <c r="K240" s="57">
        <f t="shared" si="59"/>
        <v>0.8058613496477135</v>
      </c>
      <c r="L240" s="57">
        <f t="shared" si="60"/>
        <v>-0.96319387977632553</v>
      </c>
      <c r="M240" s="57">
        <f t="shared" si="61"/>
        <v>-0.62585035056880212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223</v>
      </c>
      <c r="C241" s="51" t="s">
        <v>224</v>
      </c>
      <c r="D241" s="56">
        <v>0</v>
      </c>
      <c r="E241" s="56">
        <v>147937.67000000001</v>
      </c>
      <c r="F241" s="56">
        <v>0</v>
      </c>
      <c r="G241" s="56">
        <v>145941.79</v>
      </c>
      <c r="H241" s="56">
        <v>0</v>
      </c>
      <c r="I241" s="56">
        <f t="shared" si="57"/>
        <v>145941.79</v>
      </c>
      <c r="J241" s="56">
        <f t="shared" si="58"/>
        <v>1995.8800000000047</v>
      </c>
      <c r="K241" s="57">
        <f t="shared" si="59"/>
        <v>1.3491357542673239E-2</v>
      </c>
      <c r="L241" s="57">
        <f t="shared" si="60"/>
        <v>-1</v>
      </c>
      <c r="M241" s="57">
        <f t="shared" si="61"/>
        <v>0.97301728491465356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227</v>
      </c>
      <c r="C242" s="51" t="s">
        <v>228</v>
      </c>
      <c r="D242" s="56">
        <v>110463</v>
      </c>
      <c r="E242" s="56">
        <v>961436.95</v>
      </c>
      <c r="F242" s="56">
        <v>39492.76</v>
      </c>
      <c r="G242" s="56">
        <v>135396.63999999998</v>
      </c>
      <c r="H242" s="56">
        <v>46386.93</v>
      </c>
      <c r="I242" s="56">
        <f t="shared" si="57"/>
        <v>181783.56999999998</v>
      </c>
      <c r="J242" s="56">
        <f t="shared" si="58"/>
        <v>779653.38</v>
      </c>
      <c r="K242" s="57">
        <f t="shared" si="59"/>
        <v>0.81092512618742185</v>
      </c>
      <c r="L242" s="57">
        <f t="shared" si="60"/>
        <v>-0.95892319303933549</v>
      </c>
      <c r="M242" s="57">
        <f t="shared" si="61"/>
        <v>-0.71834525394514948</v>
      </c>
      <c r="R242" s="53"/>
      <c r="S242" s="53"/>
      <c r="T242" s="53"/>
      <c r="U242" s="53"/>
      <c r="V242" s="53"/>
    </row>
    <row r="243" spans="1:22" s="51" customFormat="1" x14ac:dyDescent="0.2">
      <c r="B243" s="66" t="s">
        <v>233</v>
      </c>
      <c r="C243" s="51" t="s">
        <v>234</v>
      </c>
      <c r="D243" s="56">
        <v>43560</v>
      </c>
      <c r="E243" s="56">
        <v>19008</v>
      </c>
      <c r="F243" s="56">
        <v>0</v>
      </c>
      <c r="G243" s="56">
        <v>0</v>
      </c>
      <c r="H243" s="56">
        <v>0</v>
      </c>
      <c r="I243" s="56">
        <f t="shared" si="57"/>
        <v>0</v>
      </c>
      <c r="J243" s="56">
        <f t="shared" si="58"/>
        <v>19008</v>
      </c>
      <c r="K243" s="57">
        <f t="shared" si="59"/>
        <v>1</v>
      </c>
      <c r="L243" s="57">
        <f t="shared" si="60"/>
        <v>-1</v>
      </c>
      <c r="M243" s="57">
        <f t="shared" si="61"/>
        <v>-1</v>
      </c>
      <c r="R243" s="53"/>
      <c r="S243" s="53"/>
      <c r="T243" s="53"/>
      <c r="U243" s="53"/>
      <c r="V243" s="53"/>
    </row>
    <row r="244" spans="1:22" s="51" customFormat="1" x14ac:dyDescent="0.2">
      <c r="B244" s="66" t="s">
        <v>237</v>
      </c>
      <c r="C244" s="51" t="s">
        <v>238</v>
      </c>
      <c r="D244" s="56">
        <v>2178</v>
      </c>
      <c r="E244" s="56">
        <v>2438.58</v>
      </c>
      <c r="F244" s="56">
        <v>0</v>
      </c>
      <c r="G244" s="56">
        <v>0</v>
      </c>
      <c r="H244" s="56">
        <v>0</v>
      </c>
      <c r="I244" s="56">
        <f t="shared" si="57"/>
        <v>0</v>
      </c>
      <c r="J244" s="56">
        <f t="shared" si="58"/>
        <v>2438.58</v>
      </c>
      <c r="K244" s="57">
        <f t="shared" si="59"/>
        <v>1</v>
      </c>
      <c r="L244" s="57">
        <f t="shared" si="60"/>
        <v>-1</v>
      </c>
      <c r="M244" s="57">
        <f t="shared" si="61"/>
        <v>-1</v>
      </c>
      <c r="R244" s="53"/>
      <c r="S244" s="53"/>
      <c r="T244" s="53"/>
      <c r="U244" s="53"/>
      <c r="V244" s="53"/>
    </row>
    <row r="245" spans="1:22" s="51" customFormat="1" x14ac:dyDescent="0.2">
      <c r="B245" s="66" t="s">
        <v>285</v>
      </c>
      <c r="C245" s="51" t="s">
        <v>286</v>
      </c>
      <c r="D245" s="56">
        <v>10486932.259999979</v>
      </c>
      <c r="E245" s="56">
        <v>10486932.259999979</v>
      </c>
      <c r="F245" s="56">
        <v>1121583.3</v>
      </c>
      <c r="G245" s="56">
        <v>4854014.0100000026</v>
      </c>
      <c r="H245" s="56">
        <v>0</v>
      </c>
      <c r="I245" s="56">
        <f t="shared" si="57"/>
        <v>4854014.0100000026</v>
      </c>
      <c r="J245" s="56">
        <f t="shared" si="58"/>
        <v>5632918.2499999767</v>
      </c>
      <c r="K245" s="57">
        <f t="shared" si="59"/>
        <v>0.53713689669623055</v>
      </c>
      <c r="L245" s="57">
        <f t="shared" si="60"/>
        <v>-0.89304943789157243</v>
      </c>
      <c r="M245" s="57">
        <f t="shared" si="61"/>
        <v>-7.4273793392461152E-2</v>
      </c>
      <c r="R245" s="53"/>
      <c r="S245" s="53"/>
      <c r="T245" s="53"/>
      <c r="U245" s="53"/>
      <c r="V245" s="53"/>
    </row>
    <row r="246" spans="1:22" s="51" customFormat="1" x14ac:dyDescent="0.2">
      <c r="A246" s="63" t="s">
        <v>287</v>
      </c>
      <c r="B246" s="74"/>
      <c r="C246" s="63"/>
      <c r="D246" s="64">
        <v>16287854.609999981</v>
      </c>
      <c r="E246" s="64">
        <v>18124378.079999983</v>
      </c>
      <c r="F246" s="64">
        <v>1894585.05</v>
      </c>
      <c r="G246" s="64">
        <v>8796416.7700000014</v>
      </c>
      <c r="H246" s="64">
        <v>110242.64</v>
      </c>
      <c r="I246" s="64">
        <f t="shared" si="57"/>
        <v>8906659.410000002</v>
      </c>
      <c r="J246" s="64">
        <f t="shared" si="58"/>
        <v>9217718.6699999813</v>
      </c>
      <c r="K246" s="65">
        <f t="shared" si="59"/>
        <v>0.50858123955004086</v>
      </c>
      <c r="L246" s="65">
        <f t="shared" si="60"/>
        <v>-0.8954675828523655</v>
      </c>
      <c r="M246" s="65">
        <f t="shared" si="61"/>
        <v>-2.9327601623281793E-2</v>
      </c>
      <c r="R246" s="53"/>
      <c r="S246" s="53"/>
      <c r="T246" s="53"/>
      <c r="U246" s="53"/>
      <c r="V246" s="53"/>
    </row>
    <row r="247" spans="1:22" s="51" customFormat="1" x14ac:dyDescent="0.2">
      <c r="A247" s="51" t="s">
        <v>288</v>
      </c>
      <c r="B247" s="66" t="s">
        <v>112</v>
      </c>
      <c r="C247" s="51" t="s">
        <v>111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57"/>
        <v>0</v>
      </c>
      <c r="J247" s="56">
        <f t="shared" si="58"/>
        <v>0</v>
      </c>
      <c r="K247" s="57" t="str">
        <f t="shared" si="59"/>
        <v>NA</v>
      </c>
      <c r="L247" s="57" t="str">
        <f t="shared" si="60"/>
        <v>NA</v>
      </c>
      <c r="M247" s="57" t="str">
        <f t="shared" si="61"/>
        <v>NA</v>
      </c>
      <c r="R247" s="53"/>
      <c r="S247" s="53"/>
      <c r="T247" s="53"/>
      <c r="U247" s="53"/>
      <c r="V247" s="53"/>
    </row>
    <row r="248" spans="1:22" s="51" customFormat="1" x14ac:dyDescent="0.2">
      <c r="B248" s="66" t="s">
        <v>125</v>
      </c>
      <c r="C248" s="51" t="s">
        <v>126</v>
      </c>
      <c r="D248" s="56">
        <v>8374679.2600000044</v>
      </c>
      <c r="E248" s="56">
        <v>8863098.200000003</v>
      </c>
      <c r="F248" s="56">
        <v>493216.94999999995</v>
      </c>
      <c r="G248" s="56">
        <v>3004728.73</v>
      </c>
      <c r="H248" s="56">
        <v>0</v>
      </c>
      <c r="I248" s="56">
        <f t="shared" si="57"/>
        <v>3004728.73</v>
      </c>
      <c r="J248" s="56">
        <f t="shared" si="58"/>
        <v>5858369.4700000025</v>
      </c>
      <c r="K248" s="57">
        <f t="shared" si="59"/>
        <v>0.66098438015726835</v>
      </c>
      <c r="L248" s="57">
        <f t="shared" si="60"/>
        <v>-0.9443516320286286</v>
      </c>
      <c r="M248" s="57">
        <f t="shared" si="61"/>
        <v>-0.32196876031453675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139</v>
      </c>
      <c r="C249" s="51" t="s">
        <v>140</v>
      </c>
      <c r="D249" s="56">
        <v>3312352.69</v>
      </c>
      <c r="E249" s="56">
        <v>3468979.0800000005</v>
      </c>
      <c r="F249" s="56">
        <v>200426.49999999997</v>
      </c>
      <c r="G249" s="56">
        <v>995294.27000000014</v>
      </c>
      <c r="H249" s="56">
        <v>0</v>
      </c>
      <c r="I249" s="56">
        <f t="shared" si="57"/>
        <v>995294.27000000014</v>
      </c>
      <c r="J249" s="56">
        <f t="shared" si="58"/>
        <v>2473684.8100000005</v>
      </c>
      <c r="K249" s="57">
        <f t="shared" si="59"/>
        <v>0.71308726658564925</v>
      </c>
      <c r="L249" s="57">
        <f t="shared" si="60"/>
        <v>-0.94222320302952078</v>
      </c>
      <c r="M249" s="57">
        <f t="shared" si="61"/>
        <v>-0.42617453317129828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141</v>
      </c>
      <c r="C250" s="51" t="s">
        <v>142</v>
      </c>
      <c r="D250" s="56">
        <v>4621464.75</v>
      </c>
      <c r="E250" s="56">
        <v>4621464.75</v>
      </c>
      <c r="F250" s="56">
        <v>648360.25000000012</v>
      </c>
      <c r="G250" s="56">
        <v>1733504.0399999998</v>
      </c>
      <c r="H250" s="56">
        <v>0</v>
      </c>
      <c r="I250" s="56">
        <f t="shared" si="57"/>
        <v>1733504.0399999998</v>
      </c>
      <c r="J250" s="56">
        <f t="shared" si="58"/>
        <v>2887960.71</v>
      </c>
      <c r="K250" s="57">
        <f t="shared" si="59"/>
        <v>0.62490159856785665</v>
      </c>
      <c r="L250" s="57">
        <f t="shared" si="60"/>
        <v>-0.85970676288291503</v>
      </c>
      <c r="M250" s="57">
        <f t="shared" si="61"/>
        <v>-0.24980319713571339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143</v>
      </c>
      <c r="C251" s="51" t="s">
        <v>144</v>
      </c>
      <c r="D251" s="56">
        <v>1703483</v>
      </c>
      <c r="E251" s="56">
        <v>1703483</v>
      </c>
      <c r="F251" s="56">
        <v>10640.68</v>
      </c>
      <c r="G251" s="56">
        <v>78614.429999999993</v>
      </c>
      <c r="H251" s="56">
        <v>0</v>
      </c>
      <c r="I251" s="56">
        <f t="shared" si="57"/>
        <v>78614.429999999993</v>
      </c>
      <c r="J251" s="56">
        <f t="shared" si="58"/>
        <v>1624868.57</v>
      </c>
      <c r="K251" s="57">
        <f t="shared" si="59"/>
        <v>0.95385076927682877</v>
      </c>
      <c r="L251" s="57">
        <f t="shared" si="60"/>
        <v>-0.99375357429454836</v>
      </c>
      <c r="M251" s="57">
        <f t="shared" si="61"/>
        <v>-0.90770153855365754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145</v>
      </c>
      <c r="C252" s="51" t="s">
        <v>146</v>
      </c>
      <c r="D252" s="56">
        <v>0</v>
      </c>
      <c r="E252" s="56">
        <v>-3688.5</v>
      </c>
      <c r="F252" s="56">
        <v>0</v>
      </c>
      <c r="G252" s="56">
        <v>0</v>
      </c>
      <c r="H252" s="56">
        <v>0</v>
      </c>
      <c r="I252" s="56">
        <f t="shared" si="57"/>
        <v>0</v>
      </c>
      <c r="J252" s="56">
        <f t="shared" si="58"/>
        <v>-3688.5</v>
      </c>
      <c r="K252" s="57">
        <f t="shared" si="59"/>
        <v>1</v>
      </c>
      <c r="L252" s="57">
        <f t="shared" si="60"/>
        <v>-1</v>
      </c>
      <c r="M252" s="57">
        <f t="shared" si="61"/>
        <v>-1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149</v>
      </c>
      <c r="C253" s="51" t="s">
        <v>150</v>
      </c>
      <c r="D253" s="56">
        <v>4719025</v>
      </c>
      <c r="E253" s="56">
        <v>4719025</v>
      </c>
      <c r="F253" s="56">
        <v>302306.55000000005</v>
      </c>
      <c r="G253" s="56">
        <v>1167742.2200000002</v>
      </c>
      <c r="H253" s="56">
        <v>0</v>
      </c>
      <c r="I253" s="56">
        <f t="shared" si="57"/>
        <v>1167742.2200000002</v>
      </c>
      <c r="J253" s="56">
        <f t="shared" si="58"/>
        <v>3551282.78</v>
      </c>
      <c r="K253" s="57">
        <f t="shared" si="59"/>
        <v>0.7525458712339943</v>
      </c>
      <c r="L253" s="57">
        <f t="shared" si="60"/>
        <v>-0.93593876913133545</v>
      </c>
      <c r="M253" s="57">
        <f t="shared" si="61"/>
        <v>-0.50509174246798849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151</v>
      </c>
      <c r="C254" s="51" t="s">
        <v>152</v>
      </c>
      <c r="D254" s="56">
        <v>0</v>
      </c>
      <c r="E254" s="56">
        <v>0</v>
      </c>
      <c r="F254" s="56">
        <v>26618.709999999995</v>
      </c>
      <c r="G254" s="56">
        <v>126216</v>
      </c>
      <c r="H254" s="56">
        <v>0</v>
      </c>
      <c r="I254" s="56">
        <f t="shared" si="57"/>
        <v>126216</v>
      </c>
      <c r="J254" s="56">
        <f t="shared" si="58"/>
        <v>-126216</v>
      </c>
      <c r="K254" s="57" t="str">
        <f t="shared" si="59"/>
        <v>NA</v>
      </c>
      <c r="L254" s="57" t="str">
        <f t="shared" si="60"/>
        <v>NA</v>
      </c>
      <c r="M254" s="57" t="str">
        <f t="shared" si="61"/>
        <v>NA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153</v>
      </c>
      <c r="C255" s="51" t="s">
        <v>154</v>
      </c>
      <c r="D255" s="56">
        <v>4580710.3899999997</v>
      </c>
      <c r="E255" s="56">
        <v>4580710.3899999997</v>
      </c>
      <c r="F255" s="56">
        <v>344582.7</v>
      </c>
      <c r="G255" s="56">
        <v>1588957.4000000004</v>
      </c>
      <c r="H255" s="56">
        <v>0</v>
      </c>
      <c r="I255" s="56">
        <f t="shared" si="57"/>
        <v>1588957.4000000004</v>
      </c>
      <c r="J255" s="56">
        <f t="shared" si="58"/>
        <v>2991752.9899999993</v>
      </c>
      <c r="K255" s="57">
        <f t="shared" si="59"/>
        <v>0.6531198734002478</v>
      </c>
      <c r="L255" s="57">
        <f t="shared" si="60"/>
        <v>-0.92477527050122021</v>
      </c>
      <c r="M255" s="57">
        <f t="shared" si="61"/>
        <v>-0.30623974680049548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157</v>
      </c>
      <c r="C256" s="51" t="s">
        <v>158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57"/>
        <v>0</v>
      </c>
      <c r="J256" s="56">
        <f t="shared" si="58"/>
        <v>0</v>
      </c>
      <c r="K256" s="57" t="str">
        <f t="shared" si="59"/>
        <v>NA</v>
      </c>
      <c r="L256" s="57" t="str">
        <f t="shared" si="60"/>
        <v>NA</v>
      </c>
      <c r="M256" s="57" t="str">
        <f t="shared" si="61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167</v>
      </c>
      <c r="C257" s="51" t="s">
        <v>168</v>
      </c>
      <c r="D257" s="56">
        <v>0</v>
      </c>
      <c r="E257" s="56">
        <v>0</v>
      </c>
      <c r="F257" s="56">
        <v>1313.52</v>
      </c>
      <c r="G257" s="56">
        <v>2704.42</v>
      </c>
      <c r="H257" s="56">
        <v>0</v>
      </c>
      <c r="I257" s="56">
        <f t="shared" si="57"/>
        <v>2704.42</v>
      </c>
      <c r="J257" s="56">
        <f t="shared" si="58"/>
        <v>-2704.42</v>
      </c>
      <c r="K257" s="57" t="str">
        <f t="shared" si="59"/>
        <v>NA</v>
      </c>
      <c r="L257" s="57" t="str">
        <f t="shared" si="60"/>
        <v>NA</v>
      </c>
      <c r="M257" s="57" t="str">
        <f t="shared" si="61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169</v>
      </c>
      <c r="C258" s="51" t="s">
        <v>170</v>
      </c>
      <c r="D258" s="56">
        <v>592737.67000000004</v>
      </c>
      <c r="E258" s="56">
        <v>592737.67000000004</v>
      </c>
      <c r="F258" s="56">
        <v>26413.389999999996</v>
      </c>
      <c r="G258" s="56">
        <v>160671.42999999996</v>
      </c>
      <c r="H258" s="56">
        <v>0</v>
      </c>
      <c r="I258" s="56">
        <f t="shared" si="57"/>
        <v>160671.42999999996</v>
      </c>
      <c r="J258" s="56">
        <f t="shared" si="58"/>
        <v>432066.24000000011</v>
      </c>
      <c r="K258" s="57">
        <f t="shared" si="59"/>
        <v>0.72893332391039034</v>
      </c>
      <c r="L258" s="57">
        <f t="shared" si="60"/>
        <v>-0.95543831388344191</v>
      </c>
      <c r="M258" s="57">
        <f t="shared" si="61"/>
        <v>-0.45786664782078063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171</v>
      </c>
      <c r="C259" s="51" t="s">
        <v>172</v>
      </c>
      <c r="D259" s="56">
        <v>1615253.9</v>
      </c>
      <c r="E259" s="56">
        <v>2073391.75</v>
      </c>
      <c r="F259" s="56">
        <v>95937</v>
      </c>
      <c r="G259" s="56">
        <v>467613.41</v>
      </c>
      <c r="H259" s="56">
        <v>639866.5</v>
      </c>
      <c r="I259" s="56">
        <f t="shared" si="57"/>
        <v>1107479.9099999999</v>
      </c>
      <c r="J259" s="56">
        <f t="shared" si="58"/>
        <v>965911.84000000008</v>
      </c>
      <c r="K259" s="57">
        <f t="shared" si="59"/>
        <v>0.46586075207446931</v>
      </c>
      <c r="L259" s="57">
        <f t="shared" si="60"/>
        <v>-0.95372943873245375</v>
      </c>
      <c r="M259" s="57">
        <f t="shared" si="61"/>
        <v>-0.54893867982256617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173</v>
      </c>
      <c r="C260" s="51" t="s">
        <v>174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57"/>
        <v>0</v>
      </c>
      <c r="J260" s="56">
        <f t="shared" si="58"/>
        <v>0</v>
      </c>
      <c r="K260" s="57" t="str">
        <f t="shared" si="59"/>
        <v>NA</v>
      </c>
      <c r="L260" s="57" t="str">
        <f t="shared" si="60"/>
        <v>NA</v>
      </c>
      <c r="M260" s="57" t="str">
        <f t="shared" si="61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185</v>
      </c>
      <c r="C261" s="51" t="s">
        <v>186</v>
      </c>
      <c r="D261" s="56">
        <v>8000</v>
      </c>
      <c r="E261" s="56">
        <v>13000</v>
      </c>
      <c r="F261" s="56">
        <v>300</v>
      </c>
      <c r="G261" s="56">
        <v>9002.27</v>
      </c>
      <c r="H261" s="56">
        <v>630</v>
      </c>
      <c r="I261" s="56">
        <f t="shared" si="57"/>
        <v>9632.27</v>
      </c>
      <c r="J261" s="56">
        <f t="shared" si="58"/>
        <v>3367.7299999999996</v>
      </c>
      <c r="K261" s="57">
        <f t="shared" si="59"/>
        <v>0.25905615384615382</v>
      </c>
      <c r="L261" s="57">
        <f t="shared" si="60"/>
        <v>-0.97692307692307689</v>
      </c>
      <c r="M261" s="57">
        <f t="shared" si="61"/>
        <v>0.38496461538461546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189</v>
      </c>
      <c r="C262" s="51" t="s">
        <v>190</v>
      </c>
      <c r="D262" s="56">
        <v>5806</v>
      </c>
      <c r="E262" s="56">
        <v>5756</v>
      </c>
      <c r="F262" s="56">
        <v>0</v>
      </c>
      <c r="G262" s="56">
        <v>37.35</v>
      </c>
      <c r="H262" s="56">
        <v>0</v>
      </c>
      <c r="I262" s="56">
        <f t="shared" si="57"/>
        <v>37.35</v>
      </c>
      <c r="J262" s="56">
        <f t="shared" si="58"/>
        <v>5718.65</v>
      </c>
      <c r="K262" s="57">
        <f t="shared" si="59"/>
        <v>0.99351111883252252</v>
      </c>
      <c r="L262" s="57">
        <f t="shared" si="60"/>
        <v>-1</v>
      </c>
      <c r="M262" s="57">
        <f t="shared" si="61"/>
        <v>-0.98702223766504515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191</v>
      </c>
      <c r="C263" s="51" t="s">
        <v>192</v>
      </c>
      <c r="D263" s="56">
        <v>14000</v>
      </c>
      <c r="E263" s="56">
        <v>203900</v>
      </c>
      <c r="F263" s="56">
        <v>1961</v>
      </c>
      <c r="G263" s="56">
        <v>2291</v>
      </c>
      <c r="H263" s="56">
        <v>183145.97</v>
      </c>
      <c r="I263" s="56">
        <f t="shared" si="57"/>
        <v>185436.97</v>
      </c>
      <c r="J263" s="56">
        <f t="shared" si="58"/>
        <v>18463.03</v>
      </c>
      <c r="K263" s="57">
        <f t="shared" si="59"/>
        <v>9.0549435998038247E-2</v>
      </c>
      <c r="L263" s="57">
        <f t="shared" si="60"/>
        <v>-0.99038254046101026</v>
      </c>
      <c r="M263" s="57">
        <f t="shared" si="61"/>
        <v>-0.97752820009808727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199</v>
      </c>
      <c r="C264" s="51" t="s">
        <v>200</v>
      </c>
      <c r="D264" s="56">
        <v>57850</v>
      </c>
      <c r="E264" s="56">
        <v>97850</v>
      </c>
      <c r="F264" s="56">
        <v>728.7</v>
      </c>
      <c r="G264" s="56">
        <v>11544.99</v>
      </c>
      <c r="H264" s="56">
        <v>0</v>
      </c>
      <c r="I264" s="56">
        <f t="shared" si="57"/>
        <v>11544.99</v>
      </c>
      <c r="J264" s="56">
        <f t="shared" si="58"/>
        <v>86305.01</v>
      </c>
      <c r="K264" s="57">
        <f t="shared" si="59"/>
        <v>0.88201338783852834</v>
      </c>
      <c r="L264" s="57">
        <f t="shared" si="60"/>
        <v>-0.99255288707204914</v>
      </c>
      <c r="M264" s="57">
        <f t="shared" si="61"/>
        <v>-0.76402677567705679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207</v>
      </c>
      <c r="C265" s="51" t="s">
        <v>208</v>
      </c>
      <c r="D265" s="56">
        <v>369750</v>
      </c>
      <c r="E265" s="56">
        <v>377594.66</v>
      </c>
      <c r="F265" s="56">
        <v>7736.7</v>
      </c>
      <c r="G265" s="56">
        <v>62189.8</v>
      </c>
      <c r="H265" s="56">
        <v>37069.300000000003</v>
      </c>
      <c r="I265" s="56">
        <f t="shared" si="57"/>
        <v>99259.1</v>
      </c>
      <c r="J265" s="56">
        <f t="shared" si="58"/>
        <v>278335.55999999994</v>
      </c>
      <c r="K265" s="57">
        <f t="shared" si="59"/>
        <v>0.73712790323888577</v>
      </c>
      <c r="L265" s="57">
        <f t="shared" si="60"/>
        <v>-0.979510568290346</v>
      </c>
      <c r="M265" s="57">
        <f t="shared" si="61"/>
        <v>-0.67060021452633889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211</v>
      </c>
      <c r="C266" s="51" t="s">
        <v>212</v>
      </c>
      <c r="D266" s="56">
        <v>26150</v>
      </c>
      <c r="E266" s="56">
        <v>28590</v>
      </c>
      <c r="F266" s="56">
        <v>0</v>
      </c>
      <c r="G266" s="56">
        <v>2544.91</v>
      </c>
      <c r="H266" s="56">
        <v>1235.04</v>
      </c>
      <c r="I266" s="56">
        <f t="shared" si="57"/>
        <v>3779.95</v>
      </c>
      <c r="J266" s="56">
        <f t="shared" si="58"/>
        <v>24810.05</v>
      </c>
      <c r="K266" s="57">
        <f t="shared" si="59"/>
        <v>0.86778768800279815</v>
      </c>
      <c r="L266" s="57">
        <f t="shared" si="60"/>
        <v>-1</v>
      </c>
      <c r="M266" s="57">
        <f t="shared" si="61"/>
        <v>-0.82197201818817767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213</v>
      </c>
      <c r="C267" s="51" t="s">
        <v>214</v>
      </c>
      <c r="D267" s="56">
        <v>77000</v>
      </c>
      <c r="E267" s="56">
        <v>77000</v>
      </c>
      <c r="F267" s="56">
        <v>0</v>
      </c>
      <c r="G267" s="56">
        <v>69675.78</v>
      </c>
      <c r="H267" s="56">
        <v>0</v>
      </c>
      <c r="I267" s="56">
        <f t="shared" si="57"/>
        <v>69675.78</v>
      </c>
      <c r="J267" s="56">
        <f t="shared" si="58"/>
        <v>7324.2200000000012</v>
      </c>
      <c r="K267" s="57">
        <f t="shared" si="59"/>
        <v>9.5119740259740279E-2</v>
      </c>
      <c r="L267" s="57">
        <f t="shared" si="60"/>
        <v>-1</v>
      </c>
      <c r="M267" s="57">
        <f t="shared" si="61"/>
        <v>0.80976051948051941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215</v>
      </c>
      <c r="C268" s="51" t="s">
        <v>216</v>
      </c>
      <c r="D268" s="56">
        <v>139200</v>
      </c>
      <c r="E268" s="56">
        <v>163254.70000000001</v>
      </c>
      <c r="F268" s="56">
        <v>11370.16</v>
      </c>
      <c r="G268" s="56">
        <v>14231.199999999999</v>
      </c>
      <c r="H268" s="56">
        <v>15726.1</v>
      </c>
      <c r="I268" s="56">
        <f t="shared" si="57"/>
        <v>29957.3</v>
      </c>
      <c r="J268" s="56">
        <f t="shared" si="58"/>
        <v>133297.40000000002</v>
      </c>
      <c r="K268" s="57">
        <f t="shared" si="59"/>
        <v>0.81649961685636008</v>
      </c>
      <c r="L268" s="57">
        <f t="shared" si="60"/>
        <v>-0.93035324557271548</v>
      </c>
      <c r="M268" s="57">
        <f t="shared" si="61"/>
        <v>-0.8256564742087058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219</v>
      </c>
      <c r="C269" s="51" t="s">
        <v>220</v>
      </c>
      <c r="D269" s="56">
        <v>188920</v>
      </c>
      <c r="E269" s="56">
        <v>176279.35</v>
      </c>
      <c r="F269" s="56">
        <v>13474.529999999999</v>
      </c>
      <c r="G269" s="56">
        <v>59260.08</v>
      </c>
      <c r="H269" s="56">
        <v>6675.88</v>
      </c>
      <c r="I269" s="56">
        <f t="shared" si="57"/>
        <v>65935.960000000006</v>
      </c>
      <c r="J269" s="56">
        <f t="shared" si="58"/>
        <v>110343.39</v>
      </c>
      <c r="K269" s="57">
        <f t="shared" si="59"/>
        <v>0.62595754976405349</v>
      </c>
      <c r="L269" s="57">
        <f t="shared" si="60"/>
        <v>-0.92356149486596129</v>
      </c>
      <c r="M269" s="57">
        <f t="shared" si="61"/>
        <v>-0.32765715326270489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221</v>
      </c>
      <c r="C270" s="51" t="s">
        <v>222</v>
      </c>
      <c r="D270" s="56">
        <v>15000</v>
      </c>
      <c r="E270" s="56">
        <v>15000</v>
      </c>
      <c r="F270" s="56">
        <v>0</v>
      </c>
      <c r="G270" s="56">
        <v>488.88</v>
      </c>
      <c r="H270" s="56">
        <v>0</v>
      </c>
      <c r="I270" s="56">
        <f t="shared" si="57"/>
        <v>488.88</v>
      </c>
      <c r="J270" s="56">
        <f t="shared" si="58"/>
        <v>14511.12</v>
      </c>
      <c r="K270" s="57">
        <f t="shared" si="59"/>
        <v>0.96740800000000005</v>
      </c>
      <c r="L270" s="57">
        <f t="shared" si="60"/>
        <v>-1</v>
      </c>
      <c r="M270" s="57">
        <f t="shared" si="61"/>
        <v>-0.93481599999999998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227</v>
      </c>
      <c r="C271" s="51" t="s">
        <v>228</v>
      </c>
      <c r="D271" s="56">
        <v>20500</v>
      </c>
      <c r="E271" s="56">
        <v>20500</v>
      </c>
      <c r="F271" s="56">
        <v>0</v>
      </c>
      <c r="G271" s="56">
        <v>0</v>
      </c>
      <c r="H271" s="56">
        <v>0</v>
      </c>
      <c r="I271" s="56">
        <f t="shared" si="57"/>
        <v>0</v>
      </c>
      <c r="J271" s="56">
        <f t="shared" si="58"/>
        <v>20500</v>
      </c>
      <c r="K271" s="57">
        <f t="shared" si="59"/>
        <v>1</v>
      </c>
      <c r="L271" s="57">
        <f t="shared" si="60"/>
        <v>-1</v>
      </c>
      <c r="M271" s="57">
        <f t="shared" si="61"/>
        <v>-1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233</v>
      </c>
      <c r="C272" s="51" t="s">
        <v>234</v>
      </c>
      <c r="D272" s="56">
        <v>6750</v>
      </c>
      <c r="E272" s="56">
        <v>41750</v>
      </c>
      <c r="F272" s="56">
        <v>0</v>
      </c>
      <c r="G272" s="56">
        <v>0</v>
      </c>
      <c r="H272" s="56">
        <v>0</v>
      </c>
      <c r="I272" s="56">
        <f t="shared" si="57"/>
        <v>0</v>
      </c>
      <c r="J272" s="56">
        <f t="shared" si="58"/>
        <v>41750</v>
      </c>
      <c r="K272" s="57">
        <f t="shared" si="59"/>
        <v>1</v>
      </c>
      <c r="L272" s="57">
        <f t="shared" si="60"/>
        <v>-1</v>
      </c>
      <c r="M272" s="57">
        <f t="shared" si="61"/>
        <v>-1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235</v>
      </c>
      <c r="C273" s="51" t="s">
        <v>236</v>
      </c>
      <c r="D273" s="56">
        <v>20400</v>
      </c>
      <c r="E273" s="56">
        <v>5796.55</v>
      </c>
      <c r="F273" s="56">
        <v>0</v>
      </c>
      <c r="G273" s="56">
        <v>0</v>
      </c>
      <c r="H273" s="56">
        <v>5196.55</v>
      </c>
      <c r="I273" s="56">
        <f t="shared" si="57"/>
        <v>5196.55</v>
      </c>
      <c r="J273" s="56">
        <f t="shared" si="58"/>
        <v>600</v>
      </c>
      <c r="K273" s="57">
        <f t="shared" si="59"/>
        <v>0.10350984637413634</v>
      </c>
      <c r="L273" s="57">
        <f t="shared" si="60"/>
        <v>-1</v>
      </c>
      <c r="M273" s="57">
        <f t="shared" si="61"/>
        <v>-1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237</v>
      </c>
      <c r="C274" s="51" t="s">
        <v>238</v>
      </c>
      <c r="D274" s="56">
        <v>301557.09999999998</v>
      </c>
      <c r="E274" s="56">
        <v>313057.09999999998</v>
      </c>
      <c r="F274" s="56">
        <v>668.34</v>
      </c>
      <c r="G274" s="56">
        <v>234439.19</v>
      </c>
      <c r="H274" s="56">
        <v>0</v>
      </c>
      <c r="I274" s="56">
        <f t="shared" si="57"/>
        <v>234439.19</v>
      </c>
      <c r="J274" s="56">
        <f t="shared" si="58"/>
        <v>78617.909999999974</v>
      </c>
      <c r="K274" s="57">
        <f t="shared" si="59"/>
        <v>0.25112961820702989</v>
      </c>
      <c r="L274" s="57">
        <f t="shared" si="60"/>
        <v>-0.99786511789702259</v>
      </c>
      <c r="M274" s="57">
        <f t="shared" si="61"/>
        <v>0.49774076358594022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239</v>
      </c>
      <c r="C275" s="51" t="s">
        <v>240</v>
      </c>
      <c r="D275" s="56">
        <v>626200.15</v>
      </c>
      <c r="E275" s="56">
        <v>14037635.950000001</v>
      </c>
      <c r="F275" s="56">
        <v>0</v>
      </c>
      <c r="G275" s="56">
        <v>0</v>
      </c>
      <c r="H275" s="56">
        <v>0</v>
      </c>
      <c r="I275" s="56">
        <f t="shared" si="57"/>
        <v>0</v>
      </c>
      <c r="J275" s="56">
        <f t="shared" si="58"/>
        <v>14037635.950000001</v>
      </c>
      <c r="K275" s="57">
        <f t="shared" si="59"/>
        <v>1</v>
      </c>
      <c r="L275" s="57">
        <f t="shared" si="60"/>
        <v>-1</v>
      </c>
      <c r="M275" s="57">
        <f t="shared" si="61"/>
        <v>-1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257</v>
      </c>
      <c r="C276" s="51" t="s">
        <v>258</v>
      </c>
      <c r="D276" s="56">
        <v>3000000</v>
      </c>
      <c r="E276" s="56">
        <v>3000000</v>
      </c>
      <c r="F276" s="56">
        <v>463320.47</v>
      </c>
      <c r="G276" s="56">
        <v>1567401.28</v>
      </c>
      <c r="H276" s="56">
        <v>1408993.96</v>
      </c>
      <c r="I276" s="56">
        <f t="shared" si="57"/>
        <v>2976395.24</v>
      </c>
      <c r="J276" s="56">
        <f t="shared" si="58"/>
        <v>23604.759999999776</v>
      </c>
      <c r="K276" s="57">
        <f t="shared" si="59"/>
        <v>7.868253333333259E-3</v>
      </c>
      <c r="L276" s="57">
        <f t="shared" si="60"/>
        <v>-0.84555984333333345</v>
      </c>
      <c r="M276" s="57">
        <f t="shared" si="61"/>
        <v>4.4934186666666688E-2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263</v>
      </c>
      <c r="C277" s="51" t="s">
        <v>264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57"/>
        <v>0</v>
      </c>
      <c r="J277" s="56">
        <f t="shared" si="58"/>
        <v>0</v>
      </c>
      <c r="K277" s="57" t="str">
        <f t="shared" si="59"/>
        <v>NA</v>
      </c>
      <c r="L277" s="57" t="str">
        <f t="shared" si="60"/>
        <v>NA</v>
      </c>
      <c r="M277" s="57" t="str">
        <f t="shared" si="61"/>
        <v>NA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265</v>
      </c>
      <c r="C278" s="51" t="s">
        <v>266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57"/>
        <v>0</v>
      </c>
      <c r="J278" s="56">
        <f t="shared" si="58"/>
        <v>0</v>
      </c>
      <c r="K278" s="57" t="str">
        <f t="shared" si="59"/>
        <v>NA</v>
      </c>
      <c r="L278" s="57" t="str">
        <f t="shared" si="60"/>
        <v>NA</v>
      </c>
      <c r="M278" s="57" t="str">
        <f t="shared" si="61"/>
        <v>NA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269</v>
      </c>
      <c r="C279" s="51" t="s">
        <v>270</v>
      </c>
      <c r="D279" s="56">
        <v>4777363.09</v>
      </c>
      <c r="E279" s="56">
        <v>4777363.09</v>
      </c>
      <c r="F279" s="56">
        <v>410895.80000000005</v>
      </c>
      <c r="G279" s="56">
        <v>2287465.8099999996</v>
      </c>
      <c r="H279" s="56">
        <v>0</v>
      </c>
      <c r="I279" s="56">
        <f t="shared" si="57"/>
        <v>2287465.8099999996</v>
      </c>
      <c r="J279" s="56">
        <f t="shared" si="58"/>
        <v>2489897.2800000003</v>
      </c>
      <c r="K279" s="57">
        <f t="shared" si="59"/>
        <v>0.52118652760805761</v>
      </c>
      <c r="L279" s="57">
        <f t="shared" si="60"/>
        <v>-0.91399108833488307</v>
      </c>
      <c r="M279" s="57">
        <f t="shared" si="61"/>
        <v>-4.2373055216115188E-2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289</v>
      </c>
      <c r="C280" s="51" t="s">
        <v>290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57"/>
        <v>0</v>
      </c>
      <c r="J280" s="56">
        <f t="shared" si="58"/>
        <v>0</v>
      </c>
      <c r="K280" s="57" t="str">
        <f t="shared" si="59"/>
        <v>NA</v>
      </c>
      <c r="L280" s="57" t="str">
        <f t="shared" si="60"/>
        <v>NA</v>
      </c>
      <c r="M280" s="57" t="str">
        <f t="shared" si="61"/>
        <v>NA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291</v>
      </c>
      <c r="C281" s="51" t="s">
        <v>292</v>
      </c>
      <c r="D281" s="56">
        <v>163800</v>
      </c>
      <c r="E281" s="56">
        <v>163800</v>
      </c>
      <c r="F281" s="56">
        <v>17733.38</v>
      </c>
      <c r="G281" s="56">
        <v>106400.28</v>
      </c>
      <c r="H281" s="56">
        <v>0</v>
      </c>
      <c r="I281" s="56">
        <f t="shared" si="57"/>
        <v>106400.28</v>
      </c>
      <c r="J281" s="56">
        <f t="shared" si="58"/>
        <v>57399.72</v>
      </c>
      <c r="K281" s="57">
        <f t="shared" si="59"/>
        <v>0.35042564102564105</v>
      </c>
      <c r="L281" s="57">
        <f t="shared" si="60"/>
        <v>-0.89173760683760683</v>
      </c>
      <c r="M281" s="57">
        <f t="shared" si="61"/>
        <v>0.29914871794871795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293</v>
      </c>
      <c r="C282" s="51" t="s">
        <v>294</v>
      </c>
      <c r="D282" s="56">
        <v>343000</v>
      </c>
      <c r="E282" s="56">
        <v>343000</v>
      </c>
      <c r="F282" s="56">
        <v>27083.34</v>
      </c>
      <c r="G282" s="56">
        <v>522500.04</v>
      </c>
      <c r="H282" s="56">
        <v>0</v>
      </c>
      <c r="I282" s="56">
        <f t="shared" si="57"/>
        <v>522500.04</v>
      </c>
      <c r="J282" s="56">
        <f t="shared" si="58"/>
        <v>-179500.03999999998</v>
      </c>
      <c r="K282" s="57">
        <f t="shared" si="59"/>
        <v>-0.52332373177842562</v>
      </c>
      <c r="L282" s="57">
        <f t="shared" si="60"/>
        <v>-0.92103982507288618</v>
      </c>
      <c r="M282" s="57">
        <f t="shared" si="61"/>
        <v>2.0466474635568512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295</v>
      </c>
      <c r="C283" s="51" t="s">
        <v>296</v>
      </c>
      <c r="D283" s="56">
        <v>0</v>
      </c>
      <c r="E283" s="56">
        <v>0</v>
      </c>
      <c r="F283" s="56">
        <v>2315.94</v>
      </c>
      <c r="G283" s="56">
        <v>3833.28</v>
      </c>
      <c r="H283" s="56">
        <v>0</v>
      </c>
      <c r="I283" s="56">
        <f t="shared" si="57"/>
        <v>3833.28</v>
      </c>
      <c r="J283" s="56">
        <f t="shared" si="58"/>
        <v>-3833.28</v>
      </c>
      <c r="K283" s="57" t="str">
        <f t="shared" si="59"/>
        <v>NA</v>
      </c>
      <c r="L283" s="57" t="str">
        <f t="shared" si="60"/>
        <v>NA</v>
      </c>
      <c r="M283" s="57" t="str">
        <f t="shared" si="61"/>
        <v>NA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297</v>
      </c>
      <c r="C284" s="51" t="s">
        <v>298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57"/>
        <v>0</v>
      </c>
      <c r="J284" s="56">
        <f t="shared" si="58"/>
        <v>0</v>
      </c>
      <c r="K284" s="57" t="str">
        <f t="shared" si="59"/>
        <v>NA</v>
      </c>
      <c r="L284" s="57" t="str">
        <f t="shared" si="60"/>
        <v>NA</v>
      </c>
      <c r="M284" s="57" t="str">
        <f t="shared" si="61"/>
        <v>NA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299</v>
      </c>
      <c r="C285" s="51" t="s">
        <v>300</v>
      </c>
      <c r="D285" s="56">
        <v>23500000</v>
      </c>
      <c r="E285" s="56">
        <v>23188774.010000002</v>
      </c>
      <c r="F285" s="56">
        <v>140000</v>
      </c>
      <c r="G285" s="56">
        <v>22377327.640000001</v>
      </c>
      <c r="H285" s="56">
        <v>0</v>
      </c>
      <c r="I285" s="56">
        <f t="shared" si="57"/>
        <v>22377327.640000001</v>
      </c>
      <c r="J285" s="56">
        <f t="shared" si="58"/>
        <v>811446.37000000104</v>
      </c>
      <c r="K285" s="57">
        <f t="shared" si="59"/>
        <v>3.4993069044964187E-2</v>
      </c>
      <c r="L285" s="57">
        <f t="shared" si="60"/>
        <v>-0.99396259586903446</v>
      </c>
      <c r="M285" s="57">
        <f t="shared" si="61"/>
        <v>0.93001386191007163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301</v>
      </c>
      <c r="C286" s="51" t="s">
        <v>302</v>
      </c>
      <c r="D286" s="56">
        <v>336000</v>
      </c>
      <c r="E286" s="56">
        <v>336500</v>
      </c>
      <c r="F286" s="56">
        <v>33396.75</v>
      </c>
      <c r="G286" s="56">
        <v>186765.25</v>
      </c>
      <c r="H286" s="56">
        <v>17824.5</v>
      </c>
      <c r="I286" s="56">
        <f t="shared" si="57"/>
        <v>204589.75</v>
      </c>
      <c r="J286" s="56">
        <f t="shared" si="58"/>
        <v>131910.25</v>
      </c>
      <c r="K286" s="57">
        <f t="shared" si="59"/>
        <v>0.39200668647845466</v>
      </c>
      <c r="L286" s="57">
        <f t="shared" si="60"/>
        <v>-0.90075260029717685</v>
      </c>
      <c r="M286" s="57">
        <f t="shared" si="61"/>
        <v>0.11004606240713224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303</v>
      </c>
      <c r="C287" s="51" t="s">
        <v>304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57"/>
        <v>0</v>
      </c>
      <c r="J287" s="56">
        <f t="shared" si="58"/>
        <v>0</v>
      </c>
      <c r="K287" s="57" t="str">
        <f t="shared" si="59"/>
        <v>NA</v>
      </c>
      <c r="L287" s="57" t="str">
        <f t="shared" si="60"/>
        <v>NA</v>
      </c>
      <c r="M287" s="57" t="str">
        <f t="shared" si="61"/>
        <v>NA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305</v>
      </c>
      <c r="C288" s="51" t="s">
        <v>306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57"/>
        <v>0</v>
      </c>
      <c r="J288" s="56">
        <f t="shared" si="58"/>
        <v>0</v>
      </c>
      <c r="K288" s="57" t="str">
        <f t="shared" si="59"/>
        <v>NA</v>
      </c>
      <c r="L288" s="57" t="str">
        <f t="shared" si="60"/>
        <v>NA</v>
      </c>
      <c r="M288" s="57" t="str">
        <f t="shared" si="61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307</v>
      </c>
      <c r="C289" s="51" t="s">
        <v>308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57"/>
        <v>0</v>
      </c>
      <c r="J289" s="56">
        <f t="shared" si="58"/>
        <v>0</v>
      </c>
      <c r="K289" s="57" t="str">
        <f t="shared" si="59"/>
        <v>NA</v>
      </c>
      <c r="L289" s="57" t="str">
        <f t="shared" si="60"/>
        <v>NA</v>
      </c>
      <c r="M289" s="57" t="str">
        <f t="shared" si="61"/>
        <v>NA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309</v>
      </c>
      <c r="C290" s="51" t="s">
        <v>310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57"/>
        <v>0</v>
      </c>
      <c r="J290" s="56">
        <f t="shared" si="58"/>
        <v>0</v>
      </c>
      <c r="K290" s="57" t="str">
        <f t="shared" si="59"/>
        <v>NA</v>
      </c>
      <c r="L290" s="57" t="str">
        <f t="shared" si="60"/>
        <v>NA</v>
      </c>
      <c r="M290" s="57" t="str">
        <f t="shared" si="61"/>
        <v>NA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311</v>
      </c>
      <c r="C291" s="51" t="s">
        <v>312</v>
      </c>
      <c r="D291" s="56">
        <v>8000</v>
      </c>
      <c r="E291" s="56">
        <v>8000</v>
      </c>
      <c r="F291" s="56">
        <v>0</v>
      </c>
      <c r="G291" s="56">
        <v>2276.34</v>
      </c>
      <c r="H291" s="56">
        <v>0</v>
      </c>
      <c r="I291" s="56">
        <f t="shared" si="57"/>
        <v>2276.34</v>
      </c>
      <c r="J291" s="56">
        <f t="shared" si="58"/>
        <v>5723.66</v>
      </c>
      <c r="K291" s="57">
        <f t="shared" si="59"/>
        <v>0.71545749999999997</v>
      </c>
      <c r="L291" s="57">
        <f t="shared" si="60"/>
        <v>-1</v>
      </c>
      <c r="M291" s="57">
        <f t="shared" si="61"/>
        <v>-0.43091499999999994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313</v>
      </c>
      <c r="C292" s="51" t="s">
        <v>314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57"/>
        <v>0</v>
      </c>
      <c r="J292" s="56">
        <f t="shared" si="58"/>
        <v>0</v>
      </c>
      <c r="K292" s="57" t="str">
        <f t="shared" si="59"/>
        <v>NA</v>
      </c>
      <c r="L292" s="57" t="str">
        <f t="shared" si="60"/>
        <v>NA</v>
      </c>
      <c r="M292" s="57" t="str">
        <f t="shared" si="61"/>
        <v>NA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315</v>
      </c>
      <c r="C293" s="51" t="s">
        <v>316</v>
      </c>
      <c r="D293" s="56">
        <v>8000</v>
      </c>
      <c r="E293" s="56">
        <v>16000</v>
      </c>
      <c r="F293" s="56">
        <v>677.54</v>
      </c>
      <c r="G293" s="56">
        <v>6799.21</v>
      </c>
      <c r="H293" s="56">
        <v>0</v>
      </c>
      <c r="I293" s="56">
        <f t="shared" si="57"/>
        <v>6799.21</v>
      </c>
      <c r="J293" s="56">
        <f t="shared" si="58"/>
        <v>9200.7900000000009</v>
      </c>
      <c r="K293" s="57">
        <f t="shared" si="59"/>
        <v>0.57504937500000008</v>
      </c>
      <c r="L293" s="57">
        <f t="shared" si="60"/>
        <v>-0.95765374999999997</v>
      </c>
      <c r="M293" s="57">
        <f t="shared" si="61"/>
        <v>-0.15009875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317</v>
      </c>
      <c r="C294" s="51" t="s">
        <v>318</v>
      </c>
      <c r="D294" s="56">
        <v>8000</v>
      </c>
      <c r="E294" s="56">
        <v>8854.3700000000008</v>
      </c>
      <c r="F294" s="56">
        <v>0</v>
      </c>
      <c r="G294" s="56">
        <v>854.37</v>
      </c>
      <c r="H294" s="56">
        <v>0</v>
      </c>
      <c r="I294" s="56">
        <f t="shared" si="57"/>
        <v>854.37</v>
      </c>
      <c r="J294" s="56">
        <f t="shared" si="58"/>
        <v>8000.0000000000009</v>
      </c>
      <c r="K294" s="57">
        <f t="shared" si="59"/>
        <v>0.90350866295399901</v>
      </c>
      <c r="L294" s="57">
        <f t="shared" si="60"/>
        <v>-1</v>
      </c>
      <c r="M294" s="57">
        <f t="shared" si="61"/>
        <v>-0.80701732590799802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319</v>
      </c>
      <c r="C295" s="51" t="s">
        <v>320</v>
      </c>
      <c r="D295" s="56">
        <v>8000</v>
      </c>
      <c r="E295" s="56">
        <v>8000</v>
      </c>
      <c r="F295" s="56">
        <v>0</v>
      </c>
      <c r="G295" s="56">
        <v>5252.38</v>
      </c>
      <c r="H295" s="56">
        <v>0</v>
      </c>
      <c r="I295" s="56">
        <f t="shared" si="57"/>
        <v>5252.38</v>
      </c>
      <c r="J295" s="56">
        <f t="shared" si="58"/>
        <v>2747.62</v>
      </c>
      <c r="K295" s="57">
        <f t="shared" si="59"/>
        <v>0.34345249999999999</v>
      </c>
      <c r="L295" s="57">
        <f t="shared" si="60"/>
        <v>-1</v>
      </c>
      <c r="M295" s="57">
        <f t="shared" si="61"/>
        <v>0.31309500000000001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321</v>
      </c>
      <c r="C296" s="51" t="s">
        <v>322</v>
      </c>
      <c r="D296" s="56">
        <v>8000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57"/>
        <v>0</v>
      </c>
      <c r="J296" s="56">
        <f t="shared" si="58"/>
        <v>0</v>
      </c>
      <c r="K296" s="57" t="str">
        <f t="shared" si="59"/>
        <v>NA</v>
      </c>
      <c r="L296" s="57" t="str">
        <f t="shared" si="60"/>
        <v>NA</v>
      </c>
      <c r="M296" s="57" t="str">
        <f t="shared" si="61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323</v>
      </c>
      <c r="C297" s="51" t="s">
        <v>324</v>
      </c>
      <c r="D297" s="56">
        <v>8000</v>
      </c>
      <c r="E297" s="56">
        <v>8000</v>
      </c>
      <c r="F297" s="56">
        <v>0</v>
      </c>
      <c r="G297" s="56">
        <v>2134.0100000000002</v>
      </c>
      <c r="H297" s="56">
        <v>0</v>
      </c>
      <c r="I297" s="56">
        <f t="shared" si="57"/>
        <v>2134.0100000000002</v>
      </c>
      <c r="J297" s="56">
        <f t="shared" si="58"/>
        <v>5865.99</v>
      </c>
      <c r="K297" s="57">
        <f t="shared" si="59"/>
        <v>0.73324875</v>
      </c>
      <c r="L297" s="57">
        <f t="shared" si="60"/>
        <v>-1</v>
      </c>
      <c r="M297" s="57">
        <f t="shared" si="61"/>
        <v>-0.46649749999999995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325</v>
      </c>
      <c r="C298" s="51" t="s">
        <v>326</v>
      </c>
      <c r="D298" s="56">
        <v>8000</v>
      </c>
      <c r="E298" s="56">
        <v>8000</v>
      </c>
      <c r="F298" s="56">
        <v>0</v>
      </c>
      <c r="G298" s="56">
        <v>0</v>
      </c>
      <c r="H298" s="56">
        <v>0</v>
      </c>
      <c r="I298" s="56">
        <f t="shared" si="57"/>
        <v>0</v>
      </c>
      <c r="J298" s="56">
        <f t="shared" si="58"/>
        <v>8000</v>
      </c>
      <c r="K298" s="57">
        <f t="shared" si="59"/>
        <v>1</v>
      </c>
      <c r="L298" s="57">
        <f t="shared" si="60"/>
        <v>-1</v>
      </c>
      <c r="M298" s="57">
        <f t="shared" si="61"/>
        <v>-1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327</v>
      </c>
      <c r="C299" s="51" t="s">
        <v>328</v>
      </c>
      <c r="D299" s="56">
        <v>25956</v>
      </c>
      <c r="E299" s="56">
        <v>28756</v>
      </c>
      <c r="F299" s="56">
        <v>0</v>
      </c>
      <c r="G299" s="56">
        <v>4259.3999999999996</v>
      </c>
      <c r="H299" s="56">
        <v>0</v>
      </c>
      <c r="I299" s="56">
        <f t="shared" si="57"/>
        <v>4259.3999999999996</v>
      </c>
      <c r="J299" s="56">
        <f t="shared" si="58"/>
        <v>24496.6</v>
      </c>
      <c r="K299" s="57">
        <f t="shared" si="59"/>
        <v>0.85187786896647655</v>
      </c>
      <c r="L299" s="57">
        <f t="shared" si="60"/>
        <v>-1</v>
      </c>
      <c r="M299" s="57">
        <f t="shared" si="61"/>
        <v>-0.7037557379329531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329</v>
      </c>
      <c r="C300" s="51" t="s">
        <v>330</v>
      </c>
      <c r="D300" s="56">
        <v>20000</v>
      </c>
      <c r="E300" s="56">
        <v>20000</v>
      </c>
      <c r="F300" s="56">
        <v>0</v>
      </c>
      <c r="G300" s="56">
        <v>0</v>
      </c>
      <c r="H300" s="56">
        <v>0</v>
      </c>
      <c r="I300" s="56">
        <f t="shared" si="57"/>
        <v>0</v>
      </c>
      <c r="J300" s="56">
        <f t="shared" si="58"/>
        <v>20000</v>
      </c>
      <c r="K300" s="57">
        <f t="shared" si="59"/>
        <v>1</v>
      </c>
      <c r="L300" s="57">
        <f t="shared" si="60"/>
        <v>-1</v>
      </c>
      <c r="M300" s="57">
        <f t="shared" si="61"/>
        <v>-1</v>
      </c>
      <c r="R300" s="53"/>
      <c r="S300" s="53"/>
      <c r="T300" s="53"/>
      <c r="U300" s="53"/>
      <c r="V300" s="53"/>
    </row>
    <row r="301" spans="1:22" s="51" customFormat="1" x14ac:dyDescent="0.2">
      <c r="A301" s="63" t="s">
        <v>331</v>
      </c>
      <c r="B301" s="74"/>
      <c r="C301" s="63"/>
      <c r="D301" s="64">
        <v>63618909</v>
      </c>
      <c r="E301" s="64">
        <v>78111213.12000002</v>
      </c>
      <c r="F301" s="64">
        <v>3281478.9</v>
      </c>
      <c r="G301" s="64">
        <v>36865021.089999996</v>
      </c>
      <c r="H301" s="64">
        <v>2316363.7999999998</v>
      </c>
      <c r="I301" s="64">
        <f t="shared" si="57"/>
        <v>39181384.889999993</v>
      </c>
      <c r="J301" s="64">
        <f t="shared" si="58"/>
        <v>38929828.230000027</v>
      </c>
      <c r="K301" s="65">
        <f t="shared" si="59"/>
        <v>0.49838975321242607</v>
      </c>
      <c r="L301" s="65">
        <f t="shared" si="60"/>
        <v>-0.95798965642796041</v>
      </c>
      <c r="M301" s="65">
        <f t="shared" si="61"/>
        <v>-5.6088886153507309E-2</v>
      </c>
      <c r="R301" s="53"/>
      <c r="S301" s="53"/>
      <c r="T301" s="53"/>
      <c r="U301" s="53"/>
      <c r="V301" s="53"/>
    </row>
    <row r="302" spans="1:22" s="51" customFormat="1" x14ac:dyDescent="0.2">
      <c r="A302" s="51" t="s">
        <v>332</v>
      </c>
      <c r="B302" s="66" t="s">
        <v>108</v>
      </c>
      <c r="C302" s="51" t="s">
        <v>109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57"/>
        <v>0</v>
      </c>
      <c r="J302" s="56">
        <f t="shared" si="58"/>
        <v>0</v>
      </c>
      <c r="K302" s="57" t="str">
        <f t="shared" si="59"/>
        <v>NA</v>
      </c>
      <c r="L302" s="57" t="str">
        <f t="shared" si="60"/>
        <v>NA</v>
      </c>
      <c r="M302" s="57" t="str">
        <f t="shared" si="61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110</v>
      </c>
      <c r="C303" s="51" t="s">
        <v>111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57"/>
        <v>0</v>
      </c>
      <c r="J303" s="56">
        <f t="shared" si="58"/>
        <v>0</v>
      </c>
      <c r="K303" s="57" t="str">
        <f t="shared" si="59"/>
        <v>NA</v>
      </c>
      <c r="L303" s="57" t="str">
        <f t="shared" si="60"/>
        <v>NA</v>
      </c>
      <c r="M303" s="57" t="str">
        <f t="shared" si="61"/>
        <v>NA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117</v>
      </c>
      <c r="C304" s="51" t="s">
        <v>118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57"/>
        <v>0</v>
      </c>
      <c r="J304" s="56">
        <f t="shared" si="58"/>
        <v>0</v>
      </c>
      <c r="K304" s="57" t="str">
        <f t="shared" si="59"/>
        <v>NA</v>
      </c>
      <c r="L304" s="57" t="str">
        <f t="shared" si="60"/>
        <v>NA</v>
      </c>
      <c r="M304" s="57" t="str">
        <f t="shared" si="61"/>
        <v>NA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121</v>
      </c>
      <c r="C305" s="51" t="s">
        <v>122</v>
      </c>
      <c r="D305" s="56">
        <v>16967556.279999964</v>
      </c>
      <c r="E305" s="56">
        <v>16967556.279999964</v>
      </c>
      <c r="F305" s="56">
        <v>1900154.9899999995</v>
      </c>
      <c r="G305" s="56">
        <v>11109991.339999996</v>
      </c>
      <c r="H305" s="56">
        <v>0</v>
      </c>
      <c r="I305" s="56">
        <f t="shared" si="57"/>
        <v>11109991.339999996</v>
      </c>
      <c r="J305" s="56">
        <f t="shared" si="58"/>
        <v>5857564.9399999678</v>
      </c>
      <c r="K305" s="57">
        <f t="shared" si="59"/>
        <v>0.3452214828899321</v>
      </c>
      <c r="L305" s="57">
        <f t="shared" si="60"/>
        <v>-0.88801245396546846</v>
      </c>
      <c r="M305" s="57">
        <f t="shared" si="61"/>
        <v>0.30955703422013575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125</v>
      </c>
      <c r="C306" s="51" t="s">
        <v>126</v>
      </c>
      <c r="D306" s="56">
        <v>5830731.3999999864</v>
      </c>
      <c r="E306" s="56">
        <v>5822841.3299999861</v>
      </c>
      <c r="F306" s="56">
        <v>1406815.7</v>
      </c>
      <c r="G306" s="56">
        <v>8150815.009999997</v>
      </c>
      <c r="H306" s="56">
        <v>0</v>
      </c>
      <c r="I306" s="56">
        <f t="shared" si="57"/>
        <v>8150815.009999997</v>
      </c>
      <c r="J306" s="56">
        <f t="shared" si="58"/>
        <v>-2327973.6800000109</v>
      </c>
      <c r="K306" s="57">
        <f t="shared" si="59"/>
        <v>-0.39980029474717227</v>
      </c>
      <c r="L306" s="57">
        <f t="shared" si="60"/>
        <v>-0.75839704016114695</v>
      </c>
      <c r="M306" s="57">
        <f t="shared" si="61"/>
        <v>1.7996005894943445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139</v>
      </c>
      <c r="C307" s="51" t="s">
        <v>140</v>
      </c>
      <c r="D307" s="56">
        <v>101436</v>
      </c>
      <c r="E307" s="56">
        <v>101436</v>
      </c>
      <c r="F307" s="56">
        <v>10473.42</v>
      </c>
      <c r="G307" s="56">
        <v>60840.52</v>
      </c>
      <c r="H307" s="56">
        <v>0</v>
      </c>
      <c r="I307" s="56">
        <f t="shared" si="57"/>
        <v>60840.52</v>
      </c>
      <c r="J307" s="56">
        <f t="shared" si="58"/>
        <v>40595.480000000003</v>
      </c>
      <c r="K307" s="57">
        <f t="shared" si="59"/>
        <v>0.40020781576560593</v>
      </c>
      <c r="L307" s="57">
        <f t="shared" si="60"/>
        <v>-0.89674849165976578</v>
      </c>
      <c r="M307" s="57">
        <f t="shared" si="61"/>
        <v>0.19958436846878813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143</v>
      </c>
      <c r="C308" s="51" t="s">
        <v>144</v>
      </c>
      <c r="D308" s="56">
        <v>3305133</v>
      </c>
      <c r="E308" s="56">
        <v>3305133</v>
      </c>
      <c r="F308" s="56">
        <v>0</v>
      </c>
      <c r="G308" s="56">
        <v>0</v>
      </c>
      <c r="H308" s="56">
        <v>0</v>
      </c>
      <c r="I308" s="56">
        <f t="shared" si="57"/>
        <v>0</v>
      </c>
      <c r="J308" s="56">
        <f t="shared" si="58"/>
        <v>3305133</v>
      </c>
      <c r="K308" s="57">
        <f t="shared" si="59"/>
        <v>1</v>
      </c>
      <c r="L308" s="57">
        <f t="shared" si="60"/>
        <v>-1</v>
      </c>
      <c r="M308" s="57">
        <f t="shared" si="61"/>
        <v>-1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149</v>
      </c>
      <c r="C309" s="51" t="s">
        <v>150</v>
      </c>
      <c r="D309" s="56">
        <v>7235500</v>
      </c>
      <c r="E309" s="56">
        <v>7232863.1900000004</v>
      </c>
      <c r="F309" s="56">
        <v>1018687.9899999998</v>
      </c>
      <c r="G309" s="56">
        <v>4747926.7399999993</v>
      </c>
      <c r="H309" s="56">
        <v>0</v>
      </c>
      <c r="I309" s="56">
        <f t="shared" si="57"/>
        <v>4747926.7399999993</v>
      </c>
      <c r="J309" s="56">
        <f t="shared" si="58"/>
        <v>2484936.4500000011</v>
      </c>
      <c r="K309" s="57">
        <f t="shared" si="59"/>
        <v>0.34356193179979133</v>
      </c>
      <c r="L309" s="57">
        <f t="shared" si="60"/>
        <v>-0.85915840473681082</v>
      </c>
      <c r="M309" s="57">
        <f t="shared" si="61"/>
        <v>0.31287613640041723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151</v>
      </c>
      <c r="C310" s="51" t="s">
        <v>152</v>
      </c>
      <c r="D310" s="56">
        <v>0</v>
      </c>
      <c r="E310" s="56">
        <v>0</v>
      </c>
      <c r="F310" s="56">
        <v>73030.289999999979</v>
      </c>
      <c r="G310" s="56">
        <v>418611.27999999997</v>
      </c>
      <c r="H310" s="56">
        <v>0</v>
      </c>
      <c r="I310" s="56">
        <f t="shared" si="57"/>
        <v>418611.27999999997</v>
      </c>
      <c r="J310" s="56">
        <f t="shared" si="58"/>
        <v>-418611.27999999997</v>
      </c>
      <c r="K310" s="57" t="str">
        <f t="shared" si="59"/>
        <v>NA</v>
      </c>
      <c r="L310" s="57" t="str">
        <f t="shared" si="60"/>
        <v>NA</v>
      </c>
      <c r="M310" s="57" t="str">
        <f t="shared" si="61"/>
        <v>NA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153</v>
      </c>
      <c r="C311" s="51" t="s">
        <v>154</v>
      </c>
      <c r="D311" s="56">
        <v>10232622.640000014</v>
      </c>
      <c r="E311" s="56">
        <v>10230983.080000015</v>
      </c>
      <c r="F311" s="56">
        <v>1065321.9099999999</v>
      </c>
      <c r="G311" s="56">
        <v>5733085.419999999</v>
      </c>
      <c r="H311" s="56">
        <v>0</v>
      </c>
      <c r="I311" s="56">
        <f t="shared" si="57"/>
        <v>5733085.419999999</v>
      </c>
      <c r="J311" s="56">
        <f t="shared" si="58"/>
        <v>4497897.660000016</v>
      </c>
      <c r="K311" s="57">
        <f t="shared" si="59"/>
        <v>0.43963494268627112</v>
      </c>
      <c r="L311" s="57">
        <f t="shared" si="60"/>
        <v>-0.89587296727305321</v>
      </c>
      <c r="M311" s="57">
        <f t="shared" si="61"/>
        <v>0.12073011462745779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155</v>
      </c>
      <c r="C312" s="51" t="s">
        <v>156</v>
      </c>
      <c r="D312" s="56">
        <v>0</v>
      </c>
      <c r="E312" s="56">
        <v>0</v>
      </c>
      <c r="F312" s="56">
        <v>889.8</v>
      </c>
      <c r="G312" s="56">
        <v>4449</v>
      </c>
      <c r="H312" s="56">
        <v>0</v>
      </c>
      <c r="I312" s="56">
        <f t="shared" si="57"/>
        <v>4449</v>
      </c>
      <c r="J312" s="56">
        <f t="shared" si="58"/>
        <v>-4449</v>
      </c>
      <c r="K312" s="57" t="str">
        <f t="shared" si="59"/>
        <v>NA</v>
      </c>
      <c r="L312" s="57" t="str">
        <f t="shared" si="60"/>
        <v>NA</v>
      </c>
      <c r="M312" s="57" t="str">
        <f t="shared" si="61"/>
        <v>NA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157</v>
      </c>
      <c r="C313" s="51" t="s">
        <v>158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57"/>
        <v>0</v>
      </c>
      <c r="J313" s="56">
        <f t="shared" si="58"/>
        <v>0</v>
      </c>
      <c r="K313" s="57" t="str">
        <f t="shared" si="59"/>
        <v>NA</v>
      </c>
      <c r="L313" s="57" t="str">
        <f t="shared" si="60"/>
        <v>NA</v>
      </c>
      <c r="M313" s="57" t="str">
        <f t="shared" si="61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167</v>
      </c>
      <c r="C314" s="51" t="s">
        <v>168</v>
      </c>
      <c r="D314" s="56">
        <v>0</v>
      </c>
      <c r="E314" s="56">
        <v>0</v>
      </c>
      <c r="F314" s="56">
        <v>36128.35</v>
      </c>
      <c r="G314" s="56">
        <v>169874.27000000005</v>
      </c>
      <c r="H314" s="56">
        <v>0</v>
      </c>
      <c r="I314" s="56">
        <f t="shared" si="57"/>
        <v>169874.27000000005</v>
      </c>
      <c r="J314" s="56">
        <f t="shared" si="58"/>
        <v>-169874.27000000005</v>
      </c>
      <c r="K314" s="57" t="str">
        <f t="shared" si="59"/>
        <v>NA</v>
      </c>
      <c r="L314" s="57" t="str">
        <f t="shared" si="60"/>
        <v>NA</v>
      </c>
      <c r="M314" s="57" t="str">
        <f t="shared" si="61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169</v>
      </c>
      <c r="C315" s="51" t="s">
        <v>170</v>
      </c>
      <c r="D315" s="56">
        <v>1305201.4900000007</v>
      </c>
      <c r="E315" s="56">
        <v>1304992.4000000006</v>
      </c>
      <c r="F315" s="56">
        <v>66641.339999999982</v>
      </c>
      <c r="G315" s="56">
        <v>446421.69999999984</v>
      </c>
      <c r="H315" s="56">
        <v>0</v>
      </c>
      <c r="I315" s="56">
        <f t="shared" si="57"/>
        <v>446421.69999999984</v>
      </c>
      <c r="J315" s="56">
        <f t="shared" si="58"/>
        <v>858570.70000000077</v>
      </c>
      <c r="K315" s="57">
        <f t="shared" si="59"/>
        <v>0.6579124138960506</v>
      </c>
      <c r="L315" s="57">
        <f t="shared" si="60"/>
        <v>-0.94893354168192856</v>
      </c>
      <c r="M315" s="57">
        <f t="shared" si="61"/>
        <v>-0.31582482779210114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207</v>
      </c>
      <c r="C316" s="51" t="s">
        <v>208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57"/>
        <v>0</v>
      </c>
      <c r="J316" s="56">
        <f t="shared" si="58"/>
        <v>0</v>
      </c>
      <c r="K316" s="57" t="str">
        <f t="shared" si="59"/>
        <v>NA</v>
      </c>
      <c r="L316" s="57" t="str">
        <f t="shared" si="60"/>
        <v>NA</v>
      </c>
      <c r="M316" s="57" t="str">
        <f t="shared" si="61"/>
        <v>NA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211</v>
      </c>
      <c r="C317" s="51" t="s">
        <v>212</v>
      </c>
      <c r="D317" s="56">
        <v>0</v>
      </c>
      <c r="E317" s="56">
        <v>4500</v>
      </c>
      <c r="F317" s="56">
        <v>0</v>
      </c>
      <c r="G317" s="56">
        <v>1188.31</v>
      </c>
      <c r="H317" s="56">
        <v>3010</v>
      </c>
      <c r="I317" s="56">
        <f t="shared" si="57"/>
        <v>4198.3099999999995</v>
      </c>
      <c r="J317" s="56">
        <f t="shared" si="58"/>
        <v>301.69000000000051</v>
      </c>
      <c r="K317" s="57">
        <f t="shared" si="59"/>
        <v>6.7042222222222336E-2</v>
      </c>
      <c r="L317" s="57">
        <f t="shared" si="60"/>
        <v>-1</v>
      </c>
      <c r="M317" s="57">
        <f t="shared" si="61"/>
        <v>-0.47186222222222224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215</v>
      </c>
      <c r="C318" s="51" t="s">
        <v>216</v>
      </c>
      <c r="D318" s="56">
        <v>45000</v>
      </c>
      <c r="E318" s="56">
        <v>40500</v>
      </c>
      <c r="F318" s="56">
        <v>596.79999999999995</v>
      </c>
      <c r="G318" s="56">
        <v>1720.01</v>
      </c>
      <c r="H318" s="56">
        <v>3079.27</v>
      </c>
      <c r="I318" s="56">
        <f t="shared" si="57"/>
        <v>4799.28</v>
      </c>
      <c r="J318" s="56">
        <f t="shared" si="58"/>
        <v>35700.720000000001</v>
      </c>
      <c r="K318" s="57">
        <f t="shared" si="59"/>
        <v>0.88149925925925932</v>
      </c>
      <c r="L318" s="57">
        <f t="shared" si="60"/>
        <v>-0.98526419753086414</v>
      </c>
      <c r="M318" s="57">
        <f t="shared" si="61"/>
        <v>-0.91506123456790134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219</v>
      </c>
      <c r="C319" s="51" t="s">
        <v>220</v>
      </c>
      <c r="D319" s="56">
        <v>20000</v>
      </c>
      <c r="E319" s="56">
        <v>18000</v>
      </c>
      <c r="F319" s="56">
        <v>0</v>
      </c>
      <c r="G319" s="56">
        <v>3395.01</v>
      </c>
      <c r="H319" s="56">
        <v>0</v>
      </c>
      <c r="I319" s="56">
        <f t="shared" si="57"/>
        <v>3395.01</v>
      </c>
      <c r="J319" s="56">
        <f t="shared" si="58"/>
        <v>14604.99</v>
      </c>
      <c r="K319" s="57">
        <f t="shared" si="59"/>
        <v>0.81138833333333327</v>
      </c>
      <c r="L319" s="57">
        <f t="shared" si="60"/>
        <v>-1</v>
      </c>
      <c r="M319" s="57">
        <f t="shared" si="61"/>
        <v>-0.62277666666666665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239</v>
      </c>
      <c r="C320" s="51" t="s">
        <v>240</v>
      </c>
      <c r="D320" s="56">
        <v>538678.74</v>
      </c>
      <c r="E320" s="56">
        <v>538678.74</v>
      </c>
      <c r="F320" s="56">
        <v>0</v>
      </c>
      <c r="G320" s="56">
        <v>0</v>
      </c>
      <c r="H320" s="56">
        <v>0</v>
      </c>
      <c r="I320" s="56">
        <f t="shared" si="57"/>
        <v>0</v>
      </c>
      <c r="J320" s="56">
        <f t="shared" si="58"/>
        <v>538678.74</v>
      </c>
      <c r="K320" s="57">
        <f t="shared" si="59"/>
        <v>1</v>
      </c>
      <c r="L320" s="57">
        <f t="shared" si="60"/>
        <v>-1</v>
      </c>
      <c r="M320" s="57">
        <f t="shared" si="61"/>
        <v>-1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333</v>
      </c>
      <c r="C321" s="51" t="s">
        <v>334</v>
      </c>
      <c r="D321" s="56">
        <v>26251436.429999996</v>
      </c>
      <c r="E321" s="56">
        <v>26251436.429999996</v>
      </c>
      <c r="F321" s="56">
        <v>2325634.9</v>
      </c>
      <c r="G321" s="56">
        <v>11598431.760000002</v>
      </c>
      <c r="H321" s="56">
        <v>0</v>
      </c>
      <c r="I321" s="56">
        <f t="shared" si="57"/>
        <v>11598431.760000002</v>
      </c>
      <c r="J321" s="56">
        <f t="shared" si="58"/>
        <v>14653004.669999994</v>
      </c>
      <c r="K321" s="57">
        <f t="shared" si="59"/>
        <v>0.5581791575128674</v>
      </c>
      <c r="L321" s="57">
        <f t="shared" si="60"/>
        <v>-0.91140923254994621</v>
      </c>
      <c r="M321" s="57">
        <f t="shared" si="61"/>
        <v>-0.11635831502573489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335</v>
      </c>
      <c r="C322" s="51" t="s">
        <v>336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f t="shared" ref="I322:I334" si="62">SUM(G322:H322)</f>
        <v>0</v>
      </c>
      <c r="J322" s="56">
        <f t="shared" ref="J322:J334" si="63">E322-I322</f>
        <v>0</v>
      </c>
      <c r="K322" s="57" t="str">
        <f t="shared" ref="K322:K334" si="64">IF(E322=0,"NA",J322/E322)</f>
        <v>NA</v>
      </c>
      <c r="L322" s="57" t="str">
        <f t="shared" ref="L322:L334" si="65">IF(E322=0,"NA",(  ( F322 - (E322/$L$6)) / (E322/$L$6)))</f>
        <v>NA</v>
      </c>
      <c r="M322" s="57" t="str">
        <f t="shared" ref="M322:M334" si="66">IF(E322=0,"NA",(  ( G322 - ($M$6*(E322/12))) / ($M$6*(E322/12))))</f>
        <v>NA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337</v>
      </c>
      <c r="C323" s="51" t="s">
        <v>338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f t="shared" si="62"/>
        <v>0</v>
      </c>
      <c r="J323" s="56">
        <f t="shared" si="63"/>
        <v>0</v>
      </c>
      <c r="K323" s="57" t="str">
        <f t="shared" si="64"/>
        <v>NA</v>
      </c>
      <c r="L323" s="57" t="str">
        <f t="shared" si="65"/>
        <v>NA</v>
      </c>
      <c r="M323" s="57" t="str">
        <f t="shared" si="66"/>
        <v>NA</v>
      </c>
      <c r="R323" s="53"/>
      <c r="S323" s="53"/>
      <c r="T323" s="53"/>
      <c r="U323" s="53"/>
      <c r="V323" s="53"/>
    </row>
    <row r="324" spans="1:22" s="51" customFormat="1" x14ac:dyDescent="0.2">
      <c r="A324" s="63" t="s">
        <v>339</v>
      </c>
      <c r="B324" s="74"/>
      <c r="C324" s="63"/>
      <c r="D324" s="64">
        <v>71833295.979999959</v>
      </c>
      <c r="E324" s="64">
        <v>71818920.449999958</v>
      </c>
      <c r="F324" s="64">
        <v>7904375.4899999984</v>
      </c>
      <c r="G324" s="64">
        <v>42446750.36999999</v>
      </c>
      <c r="H324" s="64">
        <v>6089.27</v>
      </c>
      <c r="I324" s="64">
        <f t="shared" si="62"/>
        <v>42452839.639999993</v>
      </c>
      <c r="J324" s="64">
        <f t="shared" si="63"/>
        <v>29366080.809999965</v>
      </c>
      <c r="K324" s="65">
        <f t="shared" si="64"/>
        <v>0.40889059075239809</v>
      </c>
      <c r="L324" s="65">
        <f t="shared" si="65"/>
        <v>-0.88994020739279989</v>
      </c>
      <c r="M324" s="65">
        <f t="shared" si="66"/>
        <v>0.18204924563162281</v>
      </c>
      <c r="R324" s="53"/>
      <c r="S324" s="53"/>
      <c r="T324" s="53"/>
      <c r="U324" s="53"/>
      <c r="V324" s="53"/>
    </row>
    <row r="325" spans="1:22" s="51" customFormat="1" x14ac:dyDescent="0.2">
      <c r="A325" s="51" t="s">
        <v>340</v>
      </c>
      <c r="B325" s="66" t="s">
        <v>108</v>
      </c>
      <c r="C325" s="51" t="s">
        <v>109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f t="shared" si="62"/>
        <v>0</v>
      </c>
      <c r="J325" s="56">
        <f t="shared" si="63"/>
        <v>0</v>
      </c>
      <c r="K325" s="57" t="str">
        <f t="shared" si="64"/>
        <v>NA</v>
      </c>
      <c r="L325" s="57" t="str">
        <f t="shared" si="65"/>
        <v>NA</v>
      </c>
      <c r="M325" s="57" t="str">
        <f t="shared" si="66"/>
        <v>NA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125</v>
      </c>
      <c r="C326" s="51" t="s">
        <v>126</v>
      </c>
      <c r="D326" s="56">
        <v>280863</v>
      </c>
      <c r="E326" s="56">
        <v>280863</v>
      </c>
      <c r="F326" s="56">
        <v>29082.639999999999</v>
      </c>
      <c r="G326" s="56">
        <v>180412.1</v>
      </c>
      <c r="H326" s="56">
        <v>0</v>
      </c>
      <c r="I326" s="56">
        <f t="shared" si="62"/>
        <v>180412.1</v>
      </c>
      <c r="J326" s="56">
        <f t="shared" si="63"/>
        <v>100450.9</v>
      </c>
      <c r="K326" s="57">
        <f t="shared" si="64"/>
        <v>0.35765088317079857</v>
      </c>
      <c r="L326" s="57">
        <f t="shared" si="65"/>
        <v>-0.89645257652307353</v>
      </c>
      <c r="M326" s="57">
        <f t="shared" si="66"/>
        <v>0.28469823365840291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139</v>
      </c>
      <c r="C327" s="51" t="s">
        <v>140</v>
      </c>
      <c r="D327" s="56">
        <v>2701696.29</v>
      </c>
      <c r="E327" s="56">
        <v>2701696.29</v>
      </c>
      <c r="F327" s="56">
        <v>237604.82</v>
      </c>
      <c r="G327" s="56">
        <v>1505927.7699999998</v>
      </c>
      <c r="H327" s="56">
        <v>0</v>
      </c>
      <c r="I327" s="56">
        <f t="shared" si="62"/>
        <v>1505927.7699999998</v>
      </c>
      <c r="J327" s="56">
        <f t="shared" si="63"/>
        <v>1195768.5200000003</v>
      </c>
      <c r="K327" s="57">
        <f t="shared" si="64"/>
        <v>0.44259916424580803</v>
      </c>
      <c r="L327" s="57">
        <f t="shared" si="65"/>
        <v>-0.91205346771231643</v>
      </c>
      <c r="M327" s="57">
        <f t="shared" si="66"/>
        <v>0.11480167150838391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141</v>
      </c>
      <c r="C328" s="51" t="s">
        <v>142</v>
      </c>
      <c r="D328" s="56">
        <v>1201167.1200000001</v>
      </c>
      <c r="E328" s="56">
        <v>1201167.1200000001</v>
      </c>
      <c r="F328" s="56">
        <v>119350.31</v>
      </c>
      <c r="G328" s="56">
        <v>712327.76</v>
      </c>
      <c r="H328" s="56">
        <v>0</v>
      </c>
      <c r="I328" s="56">
        <f t="shared" si="62"/>
        <v>712327.76</v>
      </c>
      <c r="J328" s="56">
        <f t="shared" si="63"/>
        <v>488839.3600000001</v>
      </c>
      <c r="K328" s="57">
        <f t="shared" si="64"/>
        <v>0.4069703140059312</v>
      </c>
      <c r="L328" s="57">
        <f t="shared" si="65"/>
        <v>-0.9006380477680741</v>
      </c>
      <c r="M328" s="57">
        <f t="shared" si="66"/>
        <v>0.18605937198813757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143</v>
      </c>
      <c r="C329" s="51" t="s">
        <v>144</v>
      </c>
      <c r="D329" s="56">
        <v>566192</v>
      </c>
      <c r="E329" s="56">
        <v>566192</v>
      </c>
      <c r="F329" s="56">
        <v>0</v>
      </c>
      <c r="G329" s="56">
        <v>0</v>
      </c>
      <c r="H329" s="56">
        <v>0</v>
      </c>
      <c r="I329" s="56">
        <f t="shared" si="62"/>
        <v>0</v>
      </c>
      <c r="J329" s="56">
        <f t="shared" si="63"/>
        <v>566192</v>
      </c>
      <c r="K329" s="57">
        <f t="shared" si="64"/>
        <v>1</v>
      </c>
      <c r="L329" s="57">
        <f t="shared" si="65"/>
        <v>-1</v>
      </c>
      <c r="M329" s="57">
        <f t="shared" si="66"/>
        <v>-1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149</v>
      </c>
      <c r="C330" s="51" t="s">
        <v>150</v>
      </c>
      <c r="D330" s="56">
        <v>1602250</v>
      </c>
      <c r="E330" s="56">
        <v>1602250</v>
      </c>
      <c r="F330" s="56">
        <v>134159.85</v>
      </c>
      <c r="G330" s="56">
        <v>621269.86</v>
      </c>
      <c r="H330" s="56">
        <v>0</v>
      </c>
      <c r="I330" s="56">
        <f t="shared" si="62"/>
        <v>621269.86</v>
      </c>
      <c r="J330" s="56">
        <f t="shared" si="63"/>
        <v>980980.14</v>
      </c>
      <c r="K330" s="57">
        <f t="shared" si="64"/>
        <v>0.61225160867530037</v>
      </c>
      <c r="L330" s="57">
        <f t="shared" si="65"/>
        <v>-0.91626784209705092</v>
      </c>
      <c r="M330" s="57">
        <f t="shared" si="66"/>
        <v>-0.22450321735060075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151</v>
      </c>
      <c r="C331" s="51" t="s">
        <v>152</v>
      </c>
      <c r="D331" s="56">
        <v>0</v>
      </c>
      <c r="E331" s="56">
        <v>0</v>
      </c>
      <c r="F331" s="56">
        <v>10150.86</v>
      </c>
      <c r="G331" s="56">
        <v>62466.499999999993</v>
      </c>
      <c r="H331" s="56">
        <v>0</v>
      </c>
      <c r="I331" s="56">
        <f t="shared" si="62"/>
        <v>62466.499999999993</v>
      </c>
      <c r="J331" s="56">
        <f t="shared" si="63"/>
        <v>-62466.499999999993</v>
      </c>
      <c r="K331" s="57" t="str">
        <f t="shared" si="64"/>
        <v>NA</v>
      </c>
      <c r="L331" s="57" t="str">
        <f t="shared" si="65"/>
        <v>NA</v>
      </c>
      <c r="M331" s="57" t="str">
        <f t="shared" si="66"/>
        <v>NA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153</v>
      </c>
      <c r="C332" s="51" t="s">
        <v>154</v>
      </c>
      <c r="D332" s="56">
        <v>1684581.9999999998</v>
      </c>
      <c r="E332" s="56">
        <v>1684581.9999999998</v>
      </c>
      <c r="F332" s="56">
        <v>142114.51999999996</v>
      </c>
      <c r="G332" s="56">
        <v>821578.3400000002</v>
      </c>
      <c r="H332" s="56">
        <v>0</v>
      </c>
      <c r="I332" s="56">
        <f t="shared" si="62"/>
        <v>821578.3400000002</v>
      </c>
      <c r="J332" s="56">
        <f t="shared" si="63"/>
        <v>863003.65999999957</v>
      </c>
      <c r="K332" s="57">
        <f t="shared" si="64"/>
        <v>0.51229542996422828</v>
      </c>
      <c r="L332" s="57">
        <f t="shared" si="65"/>
        <v>-0.91563811081918245</v>
      </c>
      <c r="M332" s="57">
        <f t="shared" si="66"/>
        <v>-2.4590859928456658E-2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155</v>
      </c>
      <c r="C333" s="51" t="s">
        <v>156</v>
      </c>
      <c r="D333" s="56">
        <v>0</v>
      </c>
      <c r="E333" s="56">
        <v>0</v>
      </c>
      <c r="F333" s="56">
        <v>3448.84</v>
      </c>
      <c r="G333" s="56">
        <v>20693.04</v>
      </c>
      <c r="H333" s="56">
        <v>0</v>
      </c>
      <c r="I333" s="56">
        <f t="shared" si="62"/>
        <v>20693.04</v>
      </c>
      <c r="J333" s="56">
        <f t="shared" si="63"/>
        <v>-20693.04</v>
      </c>
      <c r="K333" s="57" t="str">
        <f t="shared" si="64"/>
        <v>NA</v>
      </c>
      <c r="L333" s="57" t="str">
        <f t="shared" si="65"/>
        <v>NA</v>
      </c>
      <c r="M333" s="57" t="str">
        <f t="shared" si="66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167</v>
      </c>
      <c r="C334" s="51" t="s">
        <v>168</v>
      </c>
      <c r="D334" s="56">
        <v>0</v>
      </c>
      <c r="E334" s="56">
        <v>0</v>
      </c>
      <c r="F334" s="56">
        <v>1930.92</v>
      </c>
      <c r="G334" s="56">
        <v>12933.41</v>
      </c>
      <c r="H334" s="56">
        <v>0</v>
      </c>
      <c r="I334" s="56">
        <f t="shared" si="62"/>
        <v>12933.41</v>
      </c>
      <c r="J334" s="56">
        <f t="shared" si="63"/>
        <v>-12933.41</v>
      </c>
      <c r="K334" s="57" t="str">
        <f t="shared" si="64"/>
        <v>NA</v>
      </c>
      <c r="L334" s="57" t="str">
        <f t="shared" si="65"/>
        <v>NA</v>
      </c>
      <c r="M334" s="57" t="str">
        <f t="shared" si="66"/>
        <v>NA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169</v>
      </c>
      <c r="C335" s="51" t="s">
        <v>170</v>
      </c>
      <c r="D335" s="56">
        <v>214989.45</v>
      </c>
      <c r="E335" s="56">
        <v>214989.45</v>
      </c>
      <c r="F335" s="56">
        <v>7564.98</v>
      </c>
      <c r="G335" s="56">
        <v>64082.039999999994</v>
      </c>
      <c r="H335" s="56">
        <v>0</v>
      </c>
      <c r="I335" s="56">
        <f t="shared" si="57"/>
        <v>64082.039999999994</v>
      </c>
      <c r="J335" s="56">
        <f t="shared" si="58"/>
        <v>150907.41000000003</v>
      </c>
      <c r="K335" s="57">
        <f t="shared" si="59"/>
        <v>0.70192937374368847</v>
      </c>
      <c r="L335" s="57">
        <f t="shared" si="60"/>
        <v>-0.96481231986034655</v>
      </c>
      <c r="M335" s="57">
        <f t="shared" si="61"/>
        <v>-0.40385874748737682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171</v>
      </c>
      <c r="C336" s="51" t="s">
        <v>172</v>
      </c>
      <c r="D336" s="56">
        <v>3806305.6</v>
      </c>
      <c r="E336" s="56">
        <v>4468030.5999999996</v>
      </c>
      <c r="F336" s="56">
        <v>707059.05</v>
      </c>
      <c r="G336" s="56">
        <v>2002997.2000000002</v>
      </c>
      <c r="H336" s="56">
        <v>1448262.12</v>
      </c>
      <c r="I336" s="56">
        <f t="shared" si="57"/>
        <v>3451259.3200000003</v>
      </c>
      <c r="J336" s="56">
        <f t="shared" si="58"/>
        <v>1016771.2799999993</v>
      </c>
      <c r="K336" s="57">
        <f t="shared" si="59"/>
        <v>0.22756587208690993</v>
      </c>
      <c r="L336" s="57">
        <f t="shared" si="60"/>
        <v>-0.84175152023354538</v>
      </c>
      <c r="M336" s="57">
        <f t="shared" si="61"/>
        <v>-0.10340936340051013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173</v>
      </c>
      <c r="C337" s="51" t="s">
        <v>174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52"/>
        <v>0</v>
      </c>
      <c r="J337" s="56">
        <f t="shared" si="53"/>
        <v>0</v>
      </c>
      <c r="K337" s="57" t="str">
        <f t="shared" si="54"/>
        <v>NA</v>
      </c>
      <c r="L337" s="57" t="str">
        <f t="shared" si="55"/>
        <v>NA</v>
      </c>
      <c r="M337" s="57" t="str">
        <f t="shared" si="56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185</v>
      </c>
      <c r="C338" s="51" t="s">
        <v>186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52"/>
        <v>0</v>
      </c>
      <c r="J338" s="56">
        <f t="shared" si="53"/>
        <v>0</v>
      </c>
      <c r="K338" s="57" t="str">
        <f t="shared" si="54"/>
        <v>NA</v>
      </c>
      <c r="L338" s="57" t="str">
        <f t="shared" si="55"/>
        <v>NA</v>
      </c>
      <c r="M338" s="57" t="str">
        <f t="shared" si="56"/>
        <v>NA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189</v>
      </c>
      <c r="C339" s="51" t="s">
        <v>190</v>
      </c>
      <c r="D339" s="56">
        <v>70772</v>
      </c>
      <c r="E339" s="56">
        <v>70772</v>
      </c>
      <c r="F339" s="56">
        <v>120</v>
      </c>
      <c r="G339" s="56">
        <v>9498.25</v>
      </c>
      <c r="H339" s="56">
        <v>2630</v>
      </c>
      <c r="I339" s="56">
        <f t="shared" si="52"/>
        <v>12128.25</v>
      </c>
      <c r="J339" s="56">
        <f t="shared" si="53"/>
        <v>58643.75</v>
      </c>
      <c r="K339" s="57">
        <f t="shared" si="54"/>
        <v>0.82862926015938509</v>
      </c>
      <c r="L339" s="57">
        <f t="shared" si="55"/>
        <v>-0.99830441417509752</v>
      </c>
      <c r="M339" s="57">
        <f t="shared" si="56"/>
        <v>-0.73158169897699654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191</v>
      </c>
      <c r="C340" s="51" t="s">
        <v>192</v>
      </c>
      <c r="D340" s="56">
        <v>682734.5</v>
      </c>
      <c r="E340" s="56">
        <v>698534.5</v>
      </c>
      <c r="F340" s="56">
        <v>0</v>
      </c>
      <c r="G340" s="56">
        <v>8750</v>
      </c>
      <c r="H340" s="56">
        <v>8750</v>
      </c>
      <c r="I340" s="56">
        <f t="shared" si="52"/>
        <v>17500</v>
      </c>
      <c r="J340" s="56">
        <f t="shared" si="53"/>
        <v>681034.5</v>
      </c>
      <c r="K340" s="57">
        <f t="shared" si="54"/>
        <v>0.97494755090836605</v>
      </c>
      <c r="L340" s="57">
        <f t="shared" si="55"/>
        <v>-1</v>
      </c>
      <c r="M340" s="57">
        <f t="shared" si="56"/>
        <v>-0.97494755090836605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199</v>
      </c>
      <c r="C341" s="51" t="s">
        <v>200</v>
      </c>
      <c r="D341" s="56">
        <v>118875</v>
      </c>
      <c r="E341" s="56">
        <v>118875</v>
      </c>
      <c r="F341" s="56">
        <v>2867.41</v>
      </c>
      <c r="G341" s="56">
        <v>14094.77</v>
      </c>
      <c r="H341" s="56">
        <v>1000</v>
      </c>
      <c r="I341" s="56">
        <f t="shared" si="52"/>
        <v>15094.77</v>
      </c>
      <c r="J341" s="56">
        <f t="shared" si="53"/>
        <v>103780.23</v>
      </c>
      <c r="K341" s="57">
        <f t="shared" si="54"/>
        <v>0.87301981072555201</v>
      </c>
      <c r="L341" s="57">
        <f t="shared" si="55"/>
        <v>-0.97587878023133545</v>
      </c>
      <c r="M341" s="57">
        <f t="shared" si="56"/>
        <v>-0.76286401682439531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207</v>
      </c>
      <c r="C342" s="51" t="s">
        <v>208</v>
      </c>
      <c r="D342" s="56">
        <v>777501.64</v>
      </c>
      <c r="E342" s="56">
        <v>1384478.26</v>
      </c>
      <c r="F342" s="56">
        <v>2249.0499999999997</v>
      </c>
      <c r="G342" s="56">
        <v>31020.379999999997</v>
      </c>
      <c r="H342" s="56">
        <v>8121.67</v>
      </c>
      <c r="I342" s="56">
        <f t="shared" si="52"/>
        <v>39142.049999999996</v>
      </c>
      <c r="J342" s="56">
        <f t="shared" si="53"/>
        <v>1345336.21</v>
      </c>
      <c r="K342" s="57">
        <f t="shared" si="54"/>
        <v>0.97172794175908539</v>
      </c>
      <c r="L342" s="57">
        <f t="shared" si="55"/>
        <v>-0.99837552523215489</v>
      </c>
      <c r="M342" s="57">
        <f t="shared" si="56"/>
        <v>-0.95518834654724005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211</v>
      </c>
      <c r="C343" s="51" t="s">
        <v>212</v>
      </c>
      <c r="D343" s="56">
        <v>28350</v>
      </c>
      <c r="E343" s="56">
        <v>31350</v>
      </c>
      <c r="F343" s="56">
        <v>663.68</v>
      </c>
      <c r="G343" s="56">
        <v>31851.62</v>
      </c>
      <c r="H343" s="56">
        <v>888.71</v>
      </c>
      <c r="I343" s="56">
        <f t="shared" si="52"/>
        <v>32740.329999999998</v>
      </c>
      <c r="J343" s="56">
        <f t="shared" si="53"/>
        <v>-1390.3299999999981</v>
      </c>
      <c r="K343" s="57">
        <f t="shared" si="54"/>
        <v>-4.4348644338117964E-2</v>
      </c>
      <c r="L343" s="57">
        <f t="shared" si="55"/>
        <v>-0.97882998405103672</v>
      </c>
      <c r="M343" s="57">
        <f t="shared" si="56"/>
        <v>1.0320012759170654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213</v>
      </c>
      <c r="C344" s="51" t="s">
        <v>214</v>
      </c>
      <c r="D344" s="56">
        <v>332412</v>
      </c>
      <c r="E344" s="56">
        <v>328412</v>
      </c>
      <c r="F344" s="56">
        <v>4635</v>
      </c>
      <c r="G344" s="56">
        <v>143230</v>
      </c>
      <c r="H344" s="56">
        <v>0</v>
      </c>
      <c r="I344" s="56">
        <f t="shared" si="52"/>
        <v>143230</v>
      </c>
      <c r="J344" s="56">
        <f t="shared" si="53"/>
        <v>185182</v>
      </c>
      <c r="K344" s="57">
        <f t="shared" si="54"/>
        <v>0.56387099131578622</v>
      </c>
      <c r="L344" s="57">
        <f t="shared" si="55"/>
        <v>-0.98588663020839673</v>
      </c>
      <c r="M344" s="57">
        <f t="shared" si="56"/>
        <v>-0.12774198263157255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215</v>
      </c>
      <c r="C345" s="51" t="s">
        <v>216</v>
      </c>
      <c r="D345" s="56">
        <v>47900</v>
      </c>
      <c r="E345" s="56">
        <v>51900</v>
      </c>
      <c r="F345" s="56">
        <v>7575.45</v>
      </c>
      <c r="G345" s="56">
        <v>7715.44</v>
      </c>
      <c r="H345" s="56">
        <v>1381.99</v>
      </c>
      <c r="I345" s="56">
        <f t="shared" si="52"/>
        <v>9097.43</v>
      </c>
      <c r="J345" s="56">
        <f t="shared" si="53"/>
        <v>42802.57</v>
      </c>
      <c r="K345" s="57">
        <f t="shared" si="54"/>
        <v>0.82471233140655109</v>
      </c>
      <c r="L345" s="57">
        <f t="shared" si="55"/>
        <v>-0.8540375722543353</v>
      </c>
      <c r="M345" s="57">
        <f t="shared" si="56"/>
        <v>-0.70268053949903664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219</v>
      </c>
      <c r="C346" s="51" t="s">
        <v>220</v>
      </c>
      <c r="D346" s="56">
        <v>12100</v>
      </c>
      <c r="E346" s="56">
        <v>65639.37</v>
      </c>
      <c r="F346" s="56">
        <v>636</v>
      </c>
      <c r="G346" s="56">
        <v>37335.370000000003</v>
      </c>
      <c r="H346" s="56">
        <v>11834.99</v>
      </c>
      <c r="I346" s="56">
        <f t="shared" si="52"/>
        <v>49170.36</v>
      </c>
      <c r="J346" s="56">
        <f t="shared" si="53"/>
        <v>16469.009999999995</v>
      </c>
      <c r="K346" s="57">
        <f t="shared" si="54"/>
        <v>0.25090140261858085</v>
      </c>
      <c r="L346" s="57">
        <f t="shared" si="55"/>
        <v>-0.99031069310994302</v>
      </c>
      <c r="M346" s="57">
        <f t="shared" si="56"/>
        <v>0.1375907477478838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227</v>
      </c>
      <c r="C347" s="51" t="s">
        <v>228</v>
      </c>
      <c r="D347" s="56">
        <v>0</v>
      </c>
      <c r="E347" s="56">
        <v>0</v>
      </c>
      <c r="F347" s="56">
        <v>0</v>
      </c>
      <c r="G347" s="56">
        <v>0</v>
      </c>
      <c r="H347" s="56">
        <v>0</v>
      </c>
      <c r="I347" s="56">
        <f t="shared" si="52"/>
        <v>0</v>
      </c>
      <c r="J347" s="56">
        <f t="shared" si="53"/>
        <v>0</v>
      </c>
      <c r="K347" s="57" t="str">
        <f t="shared" si="54"/>
        <v>NA</v>
      </c>
      <c r="L347" s="57" t="str">
        <f t="shared" si="55"/>
        <v>NA</v>
      </c>
      <c r="M347" s="57" t="str">
        <f t="shared" si="56"/>
        <v>NA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233</v>
      </c>
      <c r="C348" s="51" t="s">
        <v>234</v>
      </c>
      <c r="D348" s="56">
        <v>19500</v>
      </c>
      <c r="E348" s="56">
        <v>17680</v>
      </c>
      <c r="F348" s="56">
        <v>0</v>
      </c>
      <c r="G348" s="56">
        <v>0</v>
      </c>
      <c r="H348" s="56">
        <v>0</v>
      </c>
      <c r="I348" s="56">
        <f t="shared" si="52"/>
        <v>0</v>
      </c>
      <c r="J348" s="56">
        <f t="shared" si="53"/>
        <v>17680</v>
      </c>
      <c r="K348" s="57">
        <f t="shared" si="54"/>
        <v>1</v>
      </c>
      <c r="L348" s="57">
        <f t="shared" si="55"/>
        <v>-1</v>
      </c>
      <c r="M348" s="57">
        <f t="shared" si="56"/>
        <v>-1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235</v>
      </c>
      <c r="C349" s="51" t="s">
        <v>236</v>
      </c>
      <c r="D349" s="56">
        <v>0</v>
      </c>
      <c r="E349" s="56">
        <v>14050</v>
      </c>
      <c r="F349" s="56">
        <v>14050</v>
      </c>
      <c r="G349" s="56">
        <v>14050</v>
      </c>
      <c r="H349" s="56">
        <v>0</v>
      </c>
      <c r="I349" s="56">
        <f t="shared" si="52"/>
        <v>14050</v>
      </c>
      <c r="J349" s="56">
        <f t="shared" si="53"/>
        <v>0</v>
      </c>
      <c r="K349" s="57">
        <f t="shared" si="54"/>
        <v>0</v>
      </c>
      <c r="L349" s="57">
        <f t="shared" si="55"/>
        <v>0</v>
      </c>
      <c r="M349" s="57">
        <f t="shared" si="56"/>
        <v>1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237</v>
      </c>
      <c r="C350" s="51" t="s">
        <v>238</v>
      </c>
      <c r="D350" s="56">
        <v>280941</v>
      </c>
      <c r="E350" s="56">
        <v>280941</v>
      </c>
      <c r="F350" s="56">
        <v>1219.04</v>
      </c>
      <c r="G350" s="56">
        <v>980340.82000000007</v>
      </c>
      <c r="H350" s="56">
        <v>14995</v>
      </c>
      <c r="I350" s="56">
        <f t="shared" si="52"/>
        <v>995335.82000000007</v>
      </c>
      <c r="J350" s="56">
        <f t="shared" si="53"/>
        <v>-714394.82000000007</v>
      </c>
      <c r="K350" s="57">
        <f t="shared" si="54"/>
        <v>-2.5428642312798777</v>
      </c>
      <c r="L350" s="57">
        <f t="shared" si="55"/>
        <v>-0.99566086829619038</v>
      </c>
      <c r="M350" s="57">
        <f t="shared" si="56"/>
        <v>5.9789800705486211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239</v>
      </c>
      <c r="C351" s="51" t="s">
        <v>240</v>
      </c>
      <c r="D351" s="56">
        <v>538678.74</v>
      </c>
      <c r="E351" s="56">
        <v>538678.74</v>
      </c>
      <c r="F351" s="56">
        <v>0</v>
      </c>
      <c r="G351" s="56">
        <v>0</v>
      </c>
      <c r="H351" s="56">
        <v>0</v>
      </c>
      <c r="I351" s="56">
        <f t="shared" si="52"/>
        <v>0</v>
      </c>
      <c r="J351" s="56">
        <f t="shared" si="53"/>
        <v>538678.74</v>
      </c>
      <c r="K351" s="57">
        <f t="shared" si="54"/>
        <v>1</v>
      </c>
      <c r="L351" s="57">
        <f t="shared" si="55"/>
        <v>-1</v>
      </c>
      <c r="M351" s="57">
        <f t="shared" si="56"/>
        <v>-1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253</v>
      </c>
      <c r="C352" s="51" t="s">
        <v>254</v>
      </c>
      <c r="D352" s="56">
        <v>180000</v>
      </c>
      <c r="E352" s="56">
        <v>480000</v>
      </c>
      <c r="F352" s="56">
        <v>0</v>
      </c>
      <c r="G352" s="56">
        <v>228125</v>
      </c>
      <c r="H352" s="56">
        <v>34625</v>
      </c>
      <c r="I352" s="56">
        <f t="shared" si="52"/>
        <v>262750</v>
      </c>
      <c r="J352" s="56">
        <f t="shared" si="53"/>
        <v>217250</v>
      </c>
      <c r="K352" s="57">
        <f t="shared" si="54"/>
        <v>0.45260416666666664</v>
      </c>
      <c r="L352" s="57">
        <f t="shared" si="55"/>
        <v>-1</v>
      </c>
      <c r="M352" s="57">
        <f t="shared" si="56"/>
        <v>-4.9479166666666664E-2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257</v>
      </c>
      <c r="C353" s="51" t="s">
        <v>258</v>
      </c>
      <c r="D353" s="56">
        <v>224000</v>
      </c>
      <c r="E353" s="56">
        <v>224000</v>
      </c>
      <c r="F353" s="56">
        <v>0</v>
      </c>
      <c r="G353" s="56">
        <v>0</v>
      </c>
      <c r="H353" s="56">
        <v>0</v>
      </c>
      <c r="I353" s="56">
        <f t="shared" si="52"/>
        <v>0</v>
      </c>
      <c r="J353" s="56">
        <f t="shared" si="53"/>
        <v>224000</v>
      </c>
      <c r="K353" s="57">
        <f t="shared" si="54"/>
        <v>1</v>
      </c>
      <c r="L353" s="57">
        <f t="shared" si="55"/>
        <v>-1</v>
      </c>
      <c r="M353" s="57">
        <f t="shared" si="56"/>
        <v>-1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263</v>
      </c>
      <c r="C354" s="51" t="s">
        <v>264</v>
      </c>
      <c r="D354" s="56">
        <v>2046587</v>
      </c>
      <c r="E354" s="56">
        <v>2046587</v>
      </c>
      <c r="F354" s="56">
        <v>0</v>
      </c>
      <c r="G354" s="56">
        <v>557178.31000000006</v>
      </c>
      <c r="H354" s="56">
        <v>0</v>
      </c>
      <c r="I354" s="56">
        <f t="shared" si="52"/>
        <v>557178.31000000006</v>
      </c>
      <c r="J354" s="56">
        <f t="shared" si="53"/>
        <v>1489408.69</v>
      </c>
      <c r="K354" s="57">
        <f t="shared" si="54"/>
        <v>0.72775244345830392</v>
      </c>
      <c r="L354" s="57">
        <f t="shared" si="55"/>
        <v>-1</v>
      </c>
      <c r="M354" s="57">
        <f t="shared" si="56"/>
        <v>-0.45550488691660795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297</v>
      </c>
      <c r="C355" s="51" t="s">
        <v>298</v>
      </c>
      <c r="D355" s="56">
        <v>22000</v>
      </c>
      <c r="E355" s="56">
        <v>22000</v>
      </c>
      <c r="F355" s="56">
        <v>0</v>
      </c>
      <c r="G355" s="56">
        <v>0</v>
      </c>
      <c r="H355" s="56">
        <v>0</v>
      </c>
      <c r="I355" s="56">
        <f t="shared" si="52"/>
        <v>0</v>
      </c>
      <c r="J355" s="56">
        <f t="shared" si="53"/>
        <v>22000</v>
      </c>
      <c r="K355" s="57">
        <f t="shared" si="54"/>
        <v>1</v>
      </c>
      <c r="L355" s="57">
        <f t="shared" si="55"/>
        <v>-1</v>
      </c>
      <c r="M355" s="57">
        <f t="shared" si="56"/>
        <v>-1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335</v>
      </c>
      <c r="C356" s="51" t="s">
        <v>336</v>
      </c>
      <c r="D356" s="56">
        <v>4278229.63</v>
      </c>
      <c r="E356" s="56">
        <v>4278229.63</v>
      </c>
      <c r="F356" s="56">
        <v>313547.37</v>
      </c>
      <c r="G356" s="56">
        <v>1772433.6500000001</v>
      </c>
      <c r="H356" s="56">
        <v>0</v>
      </c>
      <c r="I356" s="56">
        <f t="shared" si="52"/>
        <v>1772433.6500000001</v>
      </c>
      <c r="J356" s="56">
        <f t="shared" si="53"/>
        <v>2505795.9799999995</v>
      </c>
      <c r="K356" s="57">
        <f t="shared" si="54"/>
        <v>0.58570862172257909</v>
      </c>
      <c r="L356" s="57">
        <f t="shared" si="55"/>
        <v>-0.92671095356795985</v>
      </c>
      <c r="M356" s="57">
        <f t="shared" si="56"/>
        <v>-0.17141724344515832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341</v>
      </c>
      <c r="C357" s="51" t="s">
        <v>342</v>
      </c>
      <c r="D357" s="56">
        <v>0</v>
      </c>
      <c r="E357" s="56">
        <v>0</v>
      </c>
      <c r="F357" s="56">
        <v>28661.84</v>
      </c>
      <c r="G357" s="56">
        <v>184172.46999999997</v>
      </c>
      <c r="H357" s="56">
        <v>0</v>
      </c>
      <c r="I357" s="56">
        <f t="shared" si="52"/>
        <v>184172.46999999997</v>
      </c>
      <c r="J357" s="56">
        <f t="shared" si="53"/>
        <v>-184172.46999999997</v>
      </c>
      <c r="K357" s="57" t="str">
        <f t="shared" si="54"/>
        <v>NA</v>
      </c>
      <c r="L357" s="57" t="str">
        <f t="shared" si="55"/>
        <v>NA</v>
      </c>
      <c r="M357" s="57" t="str">
        <f t="shared" si="56"/>
        <v>NA</v>
      </c>
      <c r="R357" s="53"/>
      <c r="S357" s="53"/>
      <c r="T357" s="53"/>
      <c r="U357" s="53"/>
      <c r="V357" s="53"/>
    </row>
    <row r="358" spans="1:22" s="51" customFormat="1" x14ac:dyDescent="0.2">
      <c r="B358" s="66" t="s">
        <v>343</v>
      </c>
      <c r="C358" s="51" t="s">
        <v>344</v>
      </c>
      <c r="D358" s="56">
        <v>0</v>
      </c>
      <c r="E358" s="56">
        <v>0</v>
      </c>
      <c r="F358" s="56">
        <v>0</v>
      </c>
      <c r="G358" s="56">
        <v>-1386.06</v>
      </c>
      <c r="H358" s="56">
        <v>0</v>
      </c>
      <c r="I358" s="56">
        <f t="shared" si="52"/>
        <v>-1386.06</v>
      </c>
      <c r="J358" s="56">
        <f t="shared" si="53"/>
        <v>1386.06</v>
      </c>
      <c r="K358" s="57" t="str">
        <f t="shared" si="54"/>
        <v>NA</v>
      </c>
      <c r="L358" s="57" t="str">
        <f t="shared" si="55"/>
        <v>NA</v>
      </c>
      <c r="M358" s="57" t="str">
        <f t="shared" si="56"/>
        <v>NA</v>
      </c>
      <c r="R358" s="53"/>
      <c r="S358" s="53"/>
      <c r="T358" s="53"/>
      <c r="U358" s="53"/>
      <c r="V358" s="53"/>
    </row>
    <row r="359" spans="1:22" s="51" customFormat="1" x14ac:dyDescent="0.2">
      <c r="B359" s="66" t="s">
        <v>345</v>
      </c>
      <c r="C359" s="51" t="s">
        <v>346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52"/>
        <v>0</v>
      </c>
      <c r="J359" s="56">
        <f t="shared" si="53"/>
        <v>0</v>
      </c>
      <c r="K359" s="57" t="str">
        <f t="shared" si="54"/>
        <v>NA</v>
      </c>
      <c r="L359" s="57" t="str">
        <f t="shared" si="55"/>
        <v>NA</v>
      </c>
      <c r="M359" s="57" t="str">
        <f t="shared" si="56"/>
        <v>NA</v>
      </c>
      <c r="R359" s="53"/>
      <c r="S359" s="53"/>
      <c r="T359" s="53"/>
      <c r="U359" s="53"/>
      <c r="V359" s="53"/>
    </row>
    <row r="360" spans="1:22" s="51" customFormat="1" x14ac:dyDescent="0.2">
      <c r="B360" s="66" t="s">
        <v>347</v>
      </c>
      <c r="C360" s="51" t="s">
        <v>348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52"/>
        <v>0</v>
      </c>
      <c r="J360" s="56">
        <f t="shared" si="53"/>
        <v>0</v>
      </c>
      <c r="K360" s="57" t="str">
        <f t="shared" si="54"/>
        <v>NA</v>
      </c>
      <c r="L360" s="57" t="str">
        <f t="shared" si="55"/>
        <v>NA</v>
      </c>
      <c r="M360" s="57" t="str">
        <f t="shared" si="56"/>
        <v>NA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349</v>
      </c>
      <c r="C361" s="51" t="s">
        <v>350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52"/>
        <v>0</v>
      </c>
      <c r="J361" s="56">
        <f t="shared" si="53"/>
        <v>0</v>
      </c>
      <c r="K361" s="57" t="str">
        <f t="shared" si="54"/>
        <v>NA</v>
      </c>
      <c r="L361" s="57" t="str">
        <f t="shared" si="55"/>
        <v>NA</v>
      </c>
      <c r="M361" s="57" t="str">
        <f t="shared" si="56"/>
        <v>NA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351</v>
      </c>
      <c r="C362" s="51" t="s">
        <v>352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52"/>
        <v>0</v>
      </c>
      <c r="J362" s="56">
        <f t="shared" si="53"/>
        <v>0</v>
      </c>
      <c r="K362" s="57" t="str">
        <f t="shared" si="54"/>
        <v>NA</v>
      </c>
      <c r="L362" s="57" t="str">
        <f t="shared" si="55"/>
        <v>NA</v>
      </c>
      <c r="M362" s="57" t="str">
        <f t="shared" si="56"/>
        <v>NA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353</v>
      </c>
      <c r="C363" s="51" t="s">
        <v>354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52"/>
        <v>0</v>
      </c>
      <c r="J363" s="56">
        <f t="shared" si="53"/>
        <v>0</v>
      </c>
      <c r="K363" s="57" t="str">
        <f t="shared" si="54"/>
        <v>NA</v>
      </c>
      <c r="L363" s="57" t="str">
        <f t="shared" si="55"/>
        <v>NA</v>
      </c>
      <c r="M363" s="57" t="str">
        <f t="shared" si="56"/>
        <v>NA</v>
      </c>
      <c r="R363" s="53"/>
      <c r="S363" s="53"/>
      <c r="T363" s="53"/>
      <c r="U363" s="53"/>
      <c r="V363" s="53"/>
    </row>
    <row r="364" spans="1:22" s="51" customFormat="1" x14ac:dyDescent="0.2">
      <c r="B364" s="66" t="s">
        <v>355</v>
      </c>
      <c r="C364" s="51" t="s">
        <v>356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52"/>
        <v>0</v>
      </c>
      <c r="J364" s="56">
        <f t="shared" si="53"/>
        <v>0</v>
      </c>
      <c r="K364" s="57" t="str">
        <f t="shared" si="54"/>
        <v>NA</v>
      </c>
      <c r="L364" s="57" t="str">
        <f t="shared" si="55"/>
        <v>NA</v>
      </c>
      <c r="M364" s="57" t="str">
        <f t="shared" si="56"/>
        <v>NA</v>
      </c>
      <c r="R364" s="53"/>
      <c r="S364" s="53"/>
      <c r="T364" s="53"/>
      <c r="U364" s="53"/>
      <c r="V364" s="53"/>
    </row>
    <row r="365" spans="1:22" s="51" customFormat="1" x14ac:dyDescent="0.2">
      <c r="B365" s="66" t="s">
        <v>357</v>
      </c>
      <c r="C365" s="51" t="s">
        <v>358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52"/>
        <v>0</v>
      </c>
      <c r="J365" s="56">
        <f t="shared" si="53"/>
        <v>0</v>
      </c>
      <c r="K365" s="57" t="str">
        <f t="shared" si="54"/>
        <v>NA</v>
      </c>
      <c r="L365" s="57" t="str">
        <f t="shared" si="55"/>
        <v>NA</v>
      </c>
      <c r="M365" s="57" t="str">
        <f t="shared" si="56"/>
        <v>NA</v>
      </c>
      <c r="R365" s="53"/>
      <c r="S365" s="53"/>
      <c r="T365" s="53"/>
      <c r="U365" s="53"/>
      <c r="V365" s="53"/>
    </row>
    <row r="366" spans="1:22" s="51" customFormat="1" x14ac:dyDescent="0.2">
      <c r="B366" s="66" t="s">
        <v>359</v>
      </c>
      <c r="C366" s="51" t="s">
        <v>360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52"/>
        <v>0</v>
      </c>
      <c r="J366" s="56">
        <f t="shared" si="53"/>
        <v>0</v>
      </c>
      <c r="K366" s="57" t="str">
        <f t="shared" si="54"/>
        <v>NA</v>
      </c>
      <c r="L366" s="57" t="str">
        <f t="shared" si="55"/>
        <v>NA</v>
      </c>
      <c r="M366" s="57" t="str">
        <f t="shared" si="56"/>
        <v>NA</v>
      </c>
      <c r="R366" s="53"/>
      <c r="S366" s="53"/>
      <c r="T366" s="53"/>
      <c r="U366" s="53"/>
      <c r="V366" s="53"/>
    </row>
    <row r="367" spans="1:22" s="51" customFormat="1" x14ac:dyDescent="0.2">
      <c r="A367" s="63" t="s">
        <v>361</v>
      </c>
      <c r="B367" s="74"/>
      <c r="C367" s="63"/>
      <c r="D367" s="64">
        <v>21718626.970000003</v>
      </c>
      <c r="E367" s="64">
        <v>23371897.959999997</v>
      </c>
      <c r="F367" s="64">
        <v>1768691.6300000001</v>
      </c>
      <c r="G367" s="64">
        <v>10023098.040000001</v>
      </c>
      <c r="H367" s="64">
        <v>1532489.48</v>
      </c>
      <c r="I367" s="64">
        <f t="shared" si="52"/>
        <v>11555587.520000001</v>
      </c>
      <c r="J367" s="64">
        <f t="shared" si="53"/>
        <v>11816310.439999996</v>
      </c>
      <c r="K367" s="65">
        <f t="shared" si="54"/>
        <v>0.5055777010589001</v>
      </c>
      <c r="L367" s="65">
        <f t="shared" si="55"/>
        <v>-0.92432400513526802</v>
      </c>
      <c r="M367" s="65">
        <f t="shared" si="56"/>
        <v>-0.14229489987042523</v>
      </c>
      <c r="R367" s="53"/>
      <c r="S367" s="53"/>
      <c r="T367" s="53"/>
      <c r="U367" s="53"/>
      <c r="V367" s="53"/>
    </row>
    <row r="368" spans="1:22" s="51" customFormat="1" x14ac:dyDescent="0.2">
      <c r="A368" s="51" t="s">
        <v>362</v>
      </c>
      <c r="B368" s="66" t="s">
        <v>108</v>
      </c>
      <c r="C368" s="51" t="s">
        <v>109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52"/>
        <v>0</v>
      </c>
      <c r="J368" s="56">
        <f t="shared" si="53"/>
        <v>0</v>
      </c>
      <c r="K368" s="57" t="str">
        <f t="shared" si="54"/>
        <v>NA</v>
      </c>
      <c r="L368" s="57" t="str">
        <f t="shared" si="55"/>
        <v>NA</v>
      </c>
      <c r="M368" s="57" t="str">
        <f t="shared" si="56"/>
        <v>NA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125</v>
      </c>
      <c r="C369" s="51" t="s">
        <v>126</v>
      </c>
      <c r="D369" s="56">
        <v>97257</v>
      </c>
      <c r="E369" s="56">
        <v>97257</v>
      </c>
      <c r="F369" s="56">
        <v>0</v>
      </c>
      <c r="G369" s="56">
        <v>0</v>
      </c>
      <c r="H369" s="56">
        <v>0</v>
      </c>
      <c r="I369" s="56">
        <f t="shared" si="52"/>
        <v>0</v>
      </c>
      <c r="J369" s="56">
        <f t="shared" si="53"/>
        <v>97257</v>
      </c>
      <c r="K369" s="57">
        <f t="shared" si="54"/>
        <v>1</v>
      </c>
      <c r="L369" s="57">
        <f t="shared" si="55"/>
        <v>-1</v>
      </c>
      <c r="M369" s="57">
        <f t="shared" si="56"/>
        <v>-1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139</v>
      </c>
      <c r="C370" s="51" t="s">
        <v>140</v>
      </c>
      <c r="D370" s="56">
        <v>4821883.32</v>
      </c>
      <c r="E370" s="56">
        <v>4821883.32</v>
      </c>
      <c r="F370" s="56">
        <v>400238.3</v>
      </c>
      <c r="G370" s="56">
        <v>2479097.85</v>
      </c>
      <c r="H370" s="56">
        <v>0</v>
      </c>
      <c r="I370" s="56">
        <f t="shared" si="52"/>
        <v>2479097.85</v>
      </c>
      <c r="J370" s="56">
        <f t="shared" si="53"/>
        <v>2342785.4700000002</v>
      </c>
      <c r="K370" s="57">
        <f t="shared" si="54"/>
        <v>0.48586523449928692</v>
      </c>
      <c r="L370" s="57">
        <f t="shared" si="55"/>
        <v>-0.91699544069432193</v>
      </c>
      <c r="M370" s="57">
        <f t="shared" si="56"/>
        <v>2.8269531001426196E-2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141</v>
      </c>
      <c r="C371" s="51" t="s">
        <v>142</v>
      </c>
      <c r="D371" s="56">
        <v>11176335.68</v>
      </c>
      <c r="E371" s="56">
        <v>11176335.68</v>
      </c>
      <c r="F371" s="56">
        <v>383365.31</v>
      </c>
      <c r="G371" s="56">
        <v>2007349.05</v>
      </c>
      <c r="H371" s="56">
        <v>0</v>
      </c>
      <c r="I371" s="56">
        <f t="shared" si="52"/>
        <v>2007349.05</v>
      </c>
      <c r="J371" s="56">
        <f t="shared" si="53"/>
        <v>9168986.629999999</v>
      </c>
      <c r="K371" s="57">
        <f t="shared" si="54"/>
        <v>0.82039291701016614</v>
      </c>
      <c r="L371" s="57">
        <f t="shared" si="55"/>
        <v>-0.96569847927115937</v>
      </c>
      <c r="M371" s="57">
        <f t="shared" si="56"/>
        <v>-0.64078583402033251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143</v>
      </c>
      <c r="C372" s="51" t="s">
        <v>144</v>
      </c>
      <c r="D372" s="56">
        <v>4992530</v>
      </c>
      <c r="E372" s="56">
        <v>5038290</v>
      </c>
      <c r="F372" s="56">
        <v>184532.6</v>
      </c>
      <c r="G372" s="56">
        <v>1263728.4899999998</v>
      </c>
      <c r="H372" s="56">
        <v>12921</v>
      </c>
      <c r="I372" s="56">
        <f t="shared" si="52"/>
        <v>1276649.4899999998</v>
      </c>
      <c r="J372" s="56">
        <f t="shared" si="53"/>
        <v>3761640.5100000002</v>
      </c>
      <c r="K372" s="57">
        <f t="shared" si="54"/>
        <v>0.7466105583442002</v>
      </c>
      <c r="L372" s="57">
        <f t="shared" si="55"/>
        <v>-0.96337396219749172</v>
      </c>
      <c r="M372" s="57">
        <f t="shared" si="56"/>
        <v>-0.49835023787832788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145</v>
      </c>
      <c r="C373" s="51" t="s">
        <v>146</v>
      </c>
      <c r="D373" s="56">
        <v>0</v>
      </c>
      <c r="E373" s="56">
        <v>0</v>
      </c>
      <c r="F373" s="56">
        <v>140</v>
      </c>
      <c r="G373" s="56">
        <v>140</v>
      </c>
      <c r="H373" s="56">
        <v>0</v>
      </c>
      <c r="I373" s="56">
        <f t="shared" si="52"/>
        <v>140</v>
      </c>
      <c r="J373" s="56">
        <f t="shared" si="53"/>
        <v>-140</v>
      </c>
      <c r="K373" s="57" t="str">
        <f t="shared" si="54"/>
        <v>NA</v>
      </c>
      <c r="L373" s="57" t="str">
        <f t="shared" si="55"/>
        <v>NA</v>
      </c>
      <c r="M373" s="57" t="str">
        <f t="shared" si="56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149</v>
      </c>
      <c r="C374" s="51" t="s">
        <v>150</v>
      </c>
      <c r="D374" s="56">
        <v>19875150</v>
      </c>
      <c r="E374" s="56">
        <v>19875150</v>
      </c>
      <c r="F374" s="56">
        <v>1277258.3900000004</v>
      </c>
      <c r="G374" s="56">
        <v>5535841.950000003</v>
      </c>
      <c r="H374" s="56">
        <v>0</v>
      </c>
      <c r="I374" s="56">
        <f t="shared" si="52"/>
        <v>5535841.950000003</v>
      </c>
      <c r="J374" s="56">
        <f t="shared" si="53"/>
        <v>14339308.049999997</v>
      </c>
      <c r="K374" s="57">
        <f t="shared" si="54"/>
        <v>0.72146917381755593</v>
      </c>
      <c r="L374" s="57">
        <f t="shared" si="55"/>
        <v>-0.93573591193022443</v>
      </c>
      <c r="M374" s="57">
        <f t="shared" si="56"/>
        <v>-0.44293834763511186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151</v>
      </c>
      <c r="C375" s="51" t="s">
        <v>152</v>
      </c>
      <c r="D375" s="56">
        <v>0</v>
      </c>
      <c r="E375" s="56">
        <v>0</v>
      </c>
      <c r="F375" s="56">
        <v>73406.529999999984</v>
      </c>
      <c r="G375" s="56">
        <v>466870.72</v>
      </c>
      <c r="H375" s="56">
        <v>0</v>
      </c>
      <c r="I375" s="56">
        <f t="shared" si="52"/>
        <v>466870.72</v>
      </c>
      <c r="J375" s="56">
        <f t="shared" si="53"/>
        <v>-466870.72</v>
      </c>
      <c r="K375" s="57" t="str">
        <f t="shared" si="54"/>
        <v>NA</v>
      </c>
      <c r="L375" s="57" t="str">
        <f t="shared" si="55"/>
        <v>NA</v>
      </c>
      <c r="M375" s="57" t="str">
        <f t="shared" si="56"/>
        <v>NA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153</v>
      </c>
      <c r="C376" s="51" t="s">
        <v>154</v>
      </c>
      <c r="D376" s="56">
        <v>12714506.01</v>
      </c>
      <c r="E376" s="56">
        <v>12714506.01</v>
      </c>
      <c r="F376" s="56">
        <v>506794.97000000003</v>
      </c>
      <c r="G376" s="56">
        <v>2790001.0999999996</v>
      </c>
      <c r="H376" s="56">
        <v>0</v>
      </c>
      <c r="I376" s="56">
        <f t="shared" si="52"/>
        <v>2790001.0999999996</v>
      </c>
      <c r="J376" s="56">
        <f t="shared" si="53"/>
        <v>9924504.9100000001</v>
      </c>
      <c r="K376" s="57">
        <f t="shared" si="54"/>
        <v>0.78056551329594281</v>
      </c>
      <c r="L376" s="57">
        <f t="shared" si="55"/>
        <v>-0.9601404120929744</v>
      </c>
      <c r="M376" s="57">
        <f t="shared" si="56"/>
        <v>-0.56113102659188574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155</v>
      </c>
      <c r="C377" s="51" t="s">
        <v>156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52"/>
        <v>0</v>
      </c>
      <c r="J377" s="56">
        <f t="shared" si="53"/>
        <v>0</v>
      </c>
      <c r="K377" s="57" t="str">
        <f t="shared" si="54"/>
        <v>NA</v>
      </c>
      <c r="L377" s="57" t="str">
        <f t="shared" si="55"/>
        <v>NA</v>
      </c>
      <c r="M377" s="57" t="str">
        <f t="shared" si="56"/>
        <v>NA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157</v>
      </c>
      <c r="C378" s="51" t="s">
        <v>158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52"/>
        <v>0</v>
      </c>
      <c r="J378" s="56">
        <f t="shared" si="53"/>
        <v>0</v>
      </c>
      <c r="K378" s="57" t="str">
        <f t="shared" si="54"/>
        <v>NA</v>
      </c>
      <c r="L378" s="57" t="str">
        <f t="shared" si="55"/>
        <v>NA</v>
      </c>
      <c r="M378" s="57" t="str">
        <f t="shared" si="56"/>
        <v>NA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167</v>
      </c>
      <c r="C379" s="51" t="s">
        <v>168</v>
      </c>
      <c r="D379" s="56">
        <v>0</v>
      </c>
      <c r="E379" s="56">
        <v>0</v>
      </c>
      <c r="F379" s="56">
        <v>181167.96000000002</v>
      </c>
      <c r="G379" s="56">
        <v>1076264.57</v>
      </c>
      <c r="H379" s="56">
        <v>0</v>
      </c>
      <c r="I379" s="56">
        <f t="shared" si="52"/>
        <v>1076264.57</v>
      </c>
      <c r="J379" s="56">
        <f t="shared" si="53"/>
        <v>-1076264.57</v>
      </c>
      <c r="K379" s="57" t="str">
        <f t="shared" si="54"/>
        <v>NA</v>
      </c>
      <c r="L379" s="57" t="str">
        <f t="shared" si="55"/>
        <v>NA</v>
      </c>
      <c r="M379" s="57" t="str">
        <f t="shared" si="56"/>
        <v>NA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169</v>
      </c>
      <c r="C380" s="51" t="s">
        <v>170</v>
      </c>
      <c r="D380" s="56">
        <v>1623493.7699999996</v>
      </c>
      <c r="E380" s="56">
        <v>1623493.7699999996</v>
      </c>
      <c r="F380" s="56">
        <v>41039.350000000006</v>
      </c>
      <c r="G380" s="56">
        <v>359614.49999999977</v>
      </c>
      <c r="H380" s="56">
        <v>0</v>
      </c>
      <c r="I380" s="56">
        <f t="shared" si="52"/>
        <v>359614.49999999977</v>
      </c>
      <c r="J380" s="56">
        <f t="shared" si="53"/>
        <v>1263879.2699999998</v>
      </c>
      <c r="K380" s="57">
        <f t="shared" si="54"/>
        <v>0.77849345242636814</v>
      </c>
      <c r="L380" s="57">
        <f t="shared" si="55"/>
        <v>-0.97472158454910485</v>
      </c>
      <c r="M380" s="57">
        <f t="shared" si="56"/>
        <v>-0.55698690485273639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171</v>
      </c>
      <c r="C381" s="51" t="s">
        <v>172</v>
      </c>
      <c r="D381" s="56">
        <v>2817450</v>
      </c>
      <c r="E381" s="56">
        <v>3146873.86</v>
      </c>
      <c r="F381" s="56">
        <v>326823.88</v>
      </c>
      <c r="G381" s="56">
        <v>1017547.78</v>
      </c>
      <c r="H381" s="56">
        <v>635330.13</v>
      </c>
      <c r="I381" s="56">
        <f t="shared" si="52"/>
        <v>1652877.9100000001</v>
      </c>
      <c r="J381" s="56">
        <f t="shared" si="53"/>
        <v>1493995.9499999997</v>
      </c>
      <c r="K381" s="57">
        <f t="shared" si="54"/>
        <v>0.47475558807431822</v>
      </c>
      <c r="L381" s="57">
        <f t="shared" si="55"/>
        <v>-0.89614331729203789</v>
      </c>
      <c r="M381" s="57">
        <f t="shared" si="56"/>
        <v>-0.35329611209773759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179</v>
      </c>
      <c r="C382" s="51" t="s">
        <v>180</v>
      </c>
      <c r="D382" s="56">
        <v>6585000</v>
      </c>
      <c r="E382" s="56">
        <v>10075110.52</v>
      </c>
      <c r="F382" s="56">
        <v>276148.77999999997</v>
      </c>
      <c r="G382" s="56">
        <v>5363417.03</v>
      </c>
      <c r="H382" s="56">
        <v>2510267.52</v>
      </c>
      <c r="I382" s="56">
        <f t="shared" si="52"/>
        <v>7873684.5500000007</v>
      </c>
      <c r="J382" s="56">
        <f t="shared" si="53"/>
        <v>2201425.9699999988</v>
      </c>
      <c r="K382" s="57">
        <f t="shared" si="54"/>
        <v>0.21850142146132992</v>
      </c>
      <c r="L382" s="57">
        <f t="shared" si="55"/>
        <v>-0.97259099248074554</v>
      </c>
      <c r="M382" s="57">
        <f t="shared" si="56"/>
        <v>6.46864904068567E-2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181</v>
      </c>
      <c r="C383" s="51" t="s">
        <v>182</v>
      </c>
      <c r="D383" s="56">
        <v>13645500</v>
      </c>
      <c r="E383" s="56">
        <v>22156900</v>
      </c>
      <c r="F383" s="56">
        <v>1774052.16</v>
      </c>
      <c r="G383" s="56">
        <v>10633432.42</v>
      </c>
      <c r="H383" s="56">
        <v>8921955.2100000009</v>
      </c>
      <c r="I383" s="56">
        <f t="shared" si="52"/>
        <v>19555387.630000003</v>
      </c>
      <c r="J383" s="56">
        <f t="shared" si="53"/>
        <v>2601512.3699999973</v>
      </c>
      <c r="K383" s="57">
        <f t="shared" si="54"/>
        <v>0.1174131927300298</v>
      </c>
      <c r="L383" s="57">
        <f t="shared" si="55"/>
        <v>-0.91993229377755914</v>
      </c>
      <c r="M383" s="57">
        <f t="shared" si="56"/>
        <v>-4.0169660918269262E-2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183</v>
      </c>
      <c r="C384" s="51" t="s">
        <v>184</v>
      </c>
      <c r="D384" s="56">
        <v>183447</v>
      </c>
      <c r="E384" s="56">
        <v>183447</v>
      </c>
      <c r="F384" s="56">
        <v>0</v>
      </c>
      <c r="G384" s="56">
        <v>14625</v>
      </c>
      <c r="H384" s="56">
        <v>38495</v>
      </c>
      <c r="I384" s="56">
        <f t="shared" si="52"/>
        <v>53120</v>
      </c>
      <c r="J384" s="56">
        <f t="shared" si="53"/>
        <v>130327</v>
      </c>
      <c r="K384" s="57">
        <f t="shared" si="54"/>
        <v>0.71043407632722255</v>
      </c>
      <c r="L384" s="57">
        <f t="shared" si="55"/>
        <v>-1</v>
      </c>
      <c r="M384" s="57">
        <f t="shared" si="56"/>
        <v>-0.84055340234509146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185</v>
      </c>
      <c r="C385" s="51" t="s">
        <v>186</v>
      </c>
      <c r="D385" s="56">
        <v>3722750</v>
      </c>
      <c r="E385" s="56">
        <v>3722750</v>
      </c>
      <c r="F385" s="56">
        <v>7369.5</v>
      </c>
      <c r="G385" s="56">
        <v>734421.03</v>
      </c>
      <c r="H385" s="56">
        <v>165589.5</v>
      </c>
      <c r="I385" s="56">
        <f t="shared" si="52"/>
        <v>900010.53</v>
      </c>
      <c r="J385" s="56">
        <f t="shared" si="53"/>
        <v>2822739.4699999997</v>
      </c>
      <c r="K385" s="57">
        <f t="shared" si="54"/>
        <v>0.75824040561412931</v>
      </c>
      <c r="L385" s="57">
        <f t="shared" si="55"/>
        <v>-0.99802041501578131</v>
      </c>
      <c r="M385" s="57">
        <f t="shared" si="56"/>
        <v>-0.60544166006312539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187</v>
      </c>
      <c r="C386" s="51" t="s">
        <v>188</v>
      </c>
      <c r="D386" s="56">
        <v>0</v>
      </c>
      <c r="E386" s="56">
        <v>30000</v>
      </c>
      <c r="F386" s="56">
        <v>0</v>
      </c>
      <c r="G386" s="56">
        <v>0</v>
      </c>
      <c r="H386" s="56">
        <v>0</v>
      </c>
      <c r="I386" s="56">
        <f t="shared" si="52"/>
        <v>0</v>
      </c>
      <c r="J386" s="56">
        <f t="shared" si="53"/>
        <v>30000</v>
      </c>
      <c r="K386" s="57">
        <f t="shared" si="54"/>
        <v>1</v>
      </c>
      <c r="L386" s="57">
        <f t="shared" si="55"/>
        <v>-1</v>
      </c>
      <c r="M386" s="57">
        <f t="shared" si="56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189</v>
      </c>
      <c r="C387" s="51" t="s">
        <v>190</v>
      </c>
      <c r="D387" s="56">
        <v>172293</v>
      </c>
      <c r="E387" s="56">
        <v>172293</v>
      </c>
      <c r="F387" s="56">
        <v>42.12</v>
      </c>
      <c r="G387" s="56">
        <v>669.31</v>
      </c>
      <c r="H387" s="56">
        <v>773.64</v>
      </c>
      <c r="I387" s="56">
        <f t="shared" si="52"/>
        <v>1442.9499999999998</v>
      </c>
      <c r="J387" s="56">
        <f t="shared" si="53"/>
        <v>170850.05</v>
      </c>
      <c r="K387" s="57">
        <f t="shared" si="54"/>
        <v>0.9916250224907569</v>
      </c>
      <c r="L387" s="57">
        <f t="shared" si="55"/>
        <v>-0.99975553272622797</v>
      </c>
      <c r="M387" s="57">
        <f t="shared" si="56"/>
        <v>-0.99223056073084803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191</v>
      </c>
      <c r="C388" s="51" t="s">
        <v>192</v>
      </c>
      <c r="D388" s="56">
        <v>0</v>
      </c>
      <c r="E388" s="56">
        <v>466400</v>
      </c>
      <c r="F388" s="56">
        <v>0</v>
      </c>
      <c r="G388" s="56">
        <v>0</v>
      </c>
      <c r="H388" s="56">
        <v>16400</v>
      </c>
      <c r="I388" s="56">
        <f t="shared" si="52"/>
        <v>16400</v>
      </c>
      <c r="J388" s="56">
        <f t="shared" si="53"/>
        <v>450000</v>
      </c>
      <c r="K388" s="57">
        <f t="shared" si="54"/>
        <v>0.96483704974271012</v>
      </c>
      <c r="L388" s="57">
        <f t="shared" si="55"/>
        <v>-1</v>
      </c>
      <c r="M388" s="57">
        <f t="shared" si="56"/>
        <v>-1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199</v>
      </c>
      <c r="C389" s="51" t="s">
        <v>200</v>
      </c>
      <c r="D389" s="56">
        <v>454770</v>
      </c>
      <c r="E389" s="56">
        <v>474770</v>
      </c>
      <c r="F389" s="56">
        <v>6848.17</v>
      </c>
      <c r="G389" s="56">
        <v>41769.94</v>
      </c>
      <c r="H389" s="56">
        <v>0</v>
      </c>
      <c r="I389" s="56">
        <f t="shared" ref="I389:I407" si="67">SUM(G389:H389)</f>
        <v>41769.94</v>
      </c>
      <c r="J389" s="56">
        <f t="shared" ref="J389:J407" si="68">E389-I389</f>
        <v>433000.06</v>
      </c>
      <c r="K389" s="57">
        <f t="shared" ref="K389:K407" si="69">IF(E389=0,"NA",J389/E389)</f>
        <v>0.91202068369947553</v>
      </c>
      <c r="L389" s="57">
        <f t="shared" ref="L389:L407" si="70">IF(E389=0,"NA",(  ( F389 - (E389/$L$6)) / (E389/$L$6)))</f>
        <v>-0.98557581565810815</v>
      </c>
      <c r="M389" s="57">
        <f t="shared" ref="M389:M407" si="71">IF(E389=0,"NA",(  ( G389 - ($M$6*(E389/12))) / ($M$6*(E389/12))))</f>
        <v>-0.82404136739895106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203</v>
      </c>
      <c r="C390" s="51" t="s">
        <v>204</v>
      </c>
      <c r="D390" s="56">
        <v>0</v>
      </c>
      <c r="E390" s="56">
        <v>0</v>
      </c>
      <c r="F390" s="56">
        <v>0</v>
      </c>
      <c r="G390" s="56">
        <v>0</v>
      </c>
      <c r="H390" s="56">
        <v>0</v>
      </c>
      <c r="I390" s="56">
        <f t="shared" si="67"/>
        <v>0</v>
      </c>
      <c r="J390" s="56">
        <f t="shared" si="68"/>
        <v>0</v>
      </c>
      <c r="K390" s="57" t="str">
        <f t="shared" si="69"/>
        <v>NA</v>
      </c>
      <c r="L390" s="57" t="str">
        <f t="shared" si="70"/>
        <v>NA</v>
      </c>
      <c r="M390" s="57" t="str">
        <f t="shared" si="71"/>
        <v>NA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205</v>
      </c>
      <c r="C391" s="51" t="s">
        <v>206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67"/>
        <v>0</v>
      </c>
      <c r="J391" s="56">
        <f t="shared" si="68"/>
        <v>0</v>
      </c>
      <c r="K391" s="57" t="str">
        <f t="shared" si="69"/>
        <v>NA</v>
      </c>
      <c r="L391" s="57" t="str">
        <f t="shared" si="70"/>
        <v>NA</v>
      </c>
      <c r="M391" s="57" t="str">
        <f t="shared" si="71"/>
        <v>NA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207</v>
      </c>
      <c r="C392" s="51" t="s">
        <v>208</v>
      </c>
      <c r="D392" s="56">
        <v>4016070</v>
      </c>
      <c r="E392" s="56">
        <v>2635230.4</v>
      </c>
      <c r="F392" s="56">
        <v>171388.72</v>
      </c>
      <c r="G392" s="56">
        <v>1459406.08</v>
      </c>
      <c r="H392" s="56">
        <v>480887.56</v>
      </c>
      <c r="I392" s="56">
        <f t="shared" si="67"/>
        <v>1940293.6400000001</v>
      </c>
      <c r="J392" s="56">
        <f t="shared" si="68"/>
        <v>694936.75999999978</v>
      </c>
      <c r="K392" s="57">
        <f t="shared" si="69"/>
        <v>0.26371005738245878</v>
      </c>
      <c r="L392" s="57">
        <f t="shared" si="70"/>
        <v>-0.93496252927258272</v>
      </c>
      <c r="M392" s="57">
        <f t="shared" si="71"/>
        <v>0.10761175189842992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211</v>
      </c>
      <c r="C393" s="51" t="s">
        <v>212</v>
      </c>
      <c r="D393" s="56">
        <v>474930</v>
      </c>
      <c r="E393" s="56">
        <v>474930</v>
      </c>
      <c r="F393" s="56">
        <v>0</v>
      </c>
      <c r="G393" s="56">
        <v>1164.1300000000001</v>
      </c>
      <c r="H393" s="56">
        <v>0</v>
      </c>
      <c r="I393" s="56">
        <f t="shared" si="67"/>
        <v>1164.1300000000001</v>
      </c>
      <c r="J393" s="56">
        <f t="shared" si="68"/>
        <v>473765.87</v>
      </c>
      <c r="K393" s="57">
        <f t="shared" si="69"/>
        <v>0.99754883877624068</v>
      </c>
      <c r="L393" s="57">
        <f t="shared" si="70"/>
        <v>-1</v>
      </c>
      <c r="M393" s="57">
        <f t="shared" si="71"/>
        <v>-0.99509767755248135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213</v>
      </c>
      <c r="C394" s="51" t="s">
        <v>214</v>
      </c>
      <c r="D394" s="56">
        <v>44847</v>
      </c>
      <c r="E394" s="56">
        <v>494847</v>
      </c>
      <c r="F394" s="56">
        <v>0</v>
      </c>
      <c r="G394" s="56">
        <v>0</v>
      </c>
      <c r="H394" s="56">
        <v>0</v>
      </c>
      <c r="I394" s="56">
        <f t="shared" si="67"/>
        <v>0</v>
      </c>
      <c r="J394" s="56">
        <f t="shared" si="68"/>
        <v>494847</v>
      </c>
      <c r="K394" s="57">
        <f t="shared" si="69"/>
        <v>1</v>
      </c>
      <c r="L394" s="57">
        <f t="shared" si="70"/>
        <v>-1</v>
      </c>
      <c r="M394" s="57">
        <f t="shared" si="71"/>
        <v>-1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215</v>
      </c>
      <c r="C395" s="51" t="s">
        <v>216</v>
      </c>
      <c r="D395" s="56">
        <v>6113571.0599999996</v>
      </c>
      <c r="E395" s="56">
        <v>8326051.0599999996</v>
      </c>
      <c r="F395" s="56">
        <v>175437.61000000002</v>
      </c>
      <c r="G395" s="56">
        <v>2207465.0200000005</v>
      </c>
      <c r="H395" s="56">
        <v>910013.26</v>
      </c>
      <c r="I395" s="56">
        <f t="shared" si="67"/>
        <v>3117478.2800000003</v>
      </c>
      <c r="J395" s="56">
        <f t="shared" si="68"/>
        <v>5208572.7799999993</v>
      </c>
      <c r="K395" s="57">
        <f t="shared" si="69"/>
        <v>0.62557540693246716</v>
      </c>
      <c r="L395" s="57">
        <f t="shared" si="70"/>
        <v>-0.97892907349045244</v>
      </c>
      <c r="M395" s="57">
        <f t="shared" si="71"/>
        <v>-0.46974501979573474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219</v>
      </c>
      <c r="C396" s="51" t="s">
        <v>220</v>
      </c>
      <c r="D396" s="56">
        <v>0</v>
      </c>
      <c r="E396" s="56">
        <v>83240</v>
      </c>
      <c r="F396" s="56">
        <v>4110.51</v>
      </c>
      <c r="G396" s="56">
        <v>11901.14</v>
      </c>
      <c r="H396" s="56">
        <v>22728.26</v>
      </c>
      <c r="I396" s="56">
        <f t="shared" si="67"/>
        <v>34629.399999999994</v>
      </c>
      <c r="J396" s="56">
        <f t="shared" si="68"/>
        <v>48610.600000000006</v>
      </c>
      <c r="K396" s="57">
        <f t="shared" si="69"/>
        <v>0.58398125901009135</v>
      </c>
      <c r="L396" s="57">
        <f t="shared" si="70"/>
        <v>-0.95061857280153783</v>
      </c>
      <c r="M396" s="57">
        <f t="shared" si="71"/>
        <v>-0.71405237866410376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227</v>
      </c>
      <c r="C397" s="51" t="s">
        <v>228</v>
      </c>
      <c r="D397" s="56">
        <v>9000</v>
      </c>
      <c r="E397" s="56">
        <v>9000</v>
      </c>
      <c r="F397" s="56">
        <v>0</v>
      </c>
      <c r="G397" s="56">
        <v>0</v>
      </c>
      <c r="H397" s="56">
        <v>0</v>
      </c>
      <c r="I397" s="56">
        <f t="shared" si="67"/>
        <v>0</v>
      </c>
      <c r="J397" s="56">
        <f t="shared" si="68"/>
        <v>9000</v>
      </c>
      <c r="K397" s="57">
        <f t="shared" si="69"/>
        <v>1</v>
      </c>
      <c r="L397" s="57">
        <f t="shared" si="70"/>
        <v>-1</v>
      </c>
      <c r="M397" s="57">
        <f t="shared" si="71"/>
        <v>-1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229</v>
      </c>
      <c r="C398" s="51" t="s">
        <v>230</v>
      </c>
      <c r="D398" s="56">
        <v>0</v>
      </c>
      <c r="E398" s="56">
        <v>688200</v>
      </c>
      <c r="F398" s="56">
        <v>0</v>
      </c>
      <c r="G398" s="56">
        <v>351566.25</v>
      </c>
      <c r="H398" s="56">
        <v>48600</v>
      </c>
      <c r="I398" s="56">
        <f t="shared" si="67"/>
        <v>400166.25</v>
      </c>
      <c r="J398" s="56">
        <f t="shared" si="68"/>
        <v>288033.75</v>
      </c>
      <c r="K398" s="57">
        <f t="shared" si="69"/>
        <v>0.41853204010462075</v>
      </c>
      <c r="L398" s="57">
        <f t="shared" si="70"/>
        <v>-1</v>
      </c>
      <c r="M398" s="57">
        <f t="shared" si="71"/>
        <v>2.169790758500436E-2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231</v>
      </c>
      <c r="C399" s="51" t="s">
        <v>232</v>
      </c>
      <c r="D399" s="56">
        <v>0</v>
      </c>
      <c r="E399" s="56">
        <v>208489.86</v>
      </c>
      <c r="F399" s="56">
        <v>0</v>
      </c>
      <c r="G399" s="56">
        <v>270420.84999999998</v>
      </c>
      <c r="H399" s="56">
        <v>77595.28</v>
      </c>
      <c r="I399" s="56">
        <f t="shared" si="67"/>
        <v>348016.13</v>
      </c>
      <c r="J399" s="56">
        <f t="shared" si="68"/>
        <v>-139526.27000000002</v>
      </c>
      <c r="K399" s="57">
        <f t="shared" si="69"/>
        <v>-0.66922328980411816</v>
      </c>
      <c r="L399" s="57">
        <f t="shared" si="70"/>
        <v>-1</v>
      </c>
      <c r="M399" s="57">
        <f t="shared" si="71"/>
        <v>1.5940911466869419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233</v>
      </c>
      <c r="C400" s="51" t="s">
        <v>234</v>
      </c>
      <c r="D400" s="56">
        <v>9616737.5500000007</v>
      </c>
      <c r="E400" s="56">
        <v>5610913.29</v>
      </c>
      <c r="F400" s="56">
        <v>178870</v>
      </c>
      <c r="G400" s="56">
        <v>3532139.57</v>
      </c>
      <c r="H400" s="56">
        <v>131421.04999999999</v>
      </c>
      <c r="I400" s="56">
        <f t="shared" si="67"/>
        <v>3663560.6199999996</v>
      </c>
      <c r="J400" s="56">
        <f t="shared" si="68"/>
        <v>1947352.6700000004</v>
      </c>
      <c r="K400" s="57">
        <f t="shared" si="69"/>
        <v>0.34706518695818239</v>
      </c>
      <c r="L400" s="57">
        <f t="shared" si="70"/>
        <v>-0.9681210543177009</v>
      </c>
      <c r="M400" s="57">
        <f t="shared" si="71"/>
        <v>0.25902482802403093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235</v>
      </c>
      <c r="C401" s="51" t="s">
        <v>236</v>
      </c>
      <c r="D401" s="56">
        <v>2957126.25</v>
      </c>
      <c r="E401" s="56">
        <v>2556000.25</v>
      </c>
      <c r="F401" s="56">
        <v>0</v>
      </c>
      <c r="G401" s="56">
        <v>0</v>
      </c>
      <c r="H401" s="56">
        <v>23093</v>
      </c>
      <c r="I401" s="56">
        <f t="shared" si="67"/>
        <v>23093</v>
      </c>
      <c r="J401" s="56">
        <f t="shared" si="68"/>
        <v>2532907.25</v>
      </c>
      <c r="K401" s="57">
        <f t="shared" si="69"/>
        <v>0.99096518085238838</v>
      </c>
      <c r="L401" s="57">
        <f t="shared" si="70"/>
        <v>-1</v>
      </c>
      <c r="M401" s="57">
        <f t="shared" si="71"/>
        <v>-1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237</v>
      </c>
      <c r="C402" s="51" t="s">
        <v>238</v>
      </c>
      <c r="D402" s="56">
        <v>193185</v>
      </c>
      <c r="E402" s="56">
        <v>203185</v>
      </c>
      <c r="F402" s="56">
        <v>4526</v>
      </c>
      <c r="G402" s="56">
        <v>21400.010000000002</v>
      </c>
      <c r="H402" s="56">
        <v>665.88</v>
      </c>
      <c r="I402" s="56">
        <f t="shared" si="67"/>
        <v>22065.890000000003</v>
      </c>
      <c r="J402" s="56">
        <f t="shared" si="68"/>
        <v>181119.11</v>
      </c>
      <c r="K402" s="57">
        <f t="shared" si="69"/>
        <v>0.89140000492162308</v>
      </c>
      <c r="L402" s="57">
        <f t="shared" si="70"/>
        <v>-0.97772473361714696</v>
      </c>
      <c r="M402" s="57">
        <f t="shared" si="71"/>
        <v>-0.78935443069124189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239</v>
      </c>
      <c r="C403" s="51" t="s">
        <v>240</v>
      </c>
      <c r="D403" s="56">
        <v>538678.74</v>
      </c>
      <c r="E403" s="56">
        <v>538678.74</v>
      </c>
      <c r="F403" s="56">
        <v>0</v>
      </c>
      <c r="G403" s="56">
        <v>0</v>
      </c>
      <c r="H403" s="56">
        <v>0</v>
      </c>
      <c r="I403" s="56">
        <f t="shared" si="67"/>
        <v>0</v>
      </c>
      <c r="J403" s="56">
        <f t="shared" si="68"/>
        <v>538678.74</v>
      </c>
      <c r="K403" s="57">
        <f t="shared" si="69"/>
        <v>1</v>
      </c>
      <c r="L403" s="57">
        <f t="shared" si="70"/>
        <v>-1</v>
      </c>
      <c r="M403" s="57">
        <f t="shared" si="71"/>
        <v>-1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259</v>
      </c>
      <c r="C404" s="51" t="s">
        <v>260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67"/>
        <v>0</v>
      </c>
      <c r="J404" s="56">
        <f t="shared" si="68"/>
        <v>0</v>
      </c>
      <c r="K404" s="57" t="str">
        <f t="shared" si="69"/>
        <v>NA</v>
      </c>
      <c r="L404" s="57" t="str">
        <f t="shared" si="70"/>
        <v>NA</v>
      </c>
      <c r="M404" s="57" t="str">
        <f t="shared" si="71"/>
        <v>NA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263</v>
      </c>
      <c r="C405" s="51" t="s">
        <v>264</v>
      </c>
      <c r="D405" s="56">
        <v>4290000</v>
      </c>
      <c r="E405" s="56">
        <v>4290000</v>
      </c>
      <c r="F405" s="56">
        <v>0</v>
      </c>
      <c r="G405" s="56">
        <v>3486694.44</v>
      </c>
      <c r="H405" s="56">
        <v>0</v>
      </c>
      <c r="I405" s="56">
        <f t="shared" si="67"/>
        <v>3486694.44</v>
      </c>
      <c r="J405" s="56">
        <f t="shared" si="68"/>
        <v>803305.56</v>
      </c>
      <c r="K405" s="57">
        <f t="shared" si="69"/>
        <v>0.18725071328671331</v>
      </c>
      <c r="L405" s="57">
        <f t="shared" si="70"/>
        <v>-1</v>
      </c>
      <c r="M405" s="57">
        <f t="shared" si="71"/>
        <v>0.62549857342657345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279</v>
      </c>
      <c r="C406" s="51" t="s">
        <v>280</v>
      </c>
      <c r="D406" s="56">
        <v>22500500</v>
      </c>
      <c r="E406" s="56">
        <v>22500500</v>
      </c>
      <c r="F406" s="56">
        <v>1411426</v>
      </c>
      <c r="G406" s="56">
        <v>11334427.189999999</v>
      </c>
      <c r="H406" s="56">
        <v>8860572.8100000005</v>
      </c>
      <c r="I406" s="56">
        <f t="shared" si="67"/>
        <v>20195000</v>
      </c>
      <c r="J406" s="56">
        <f t="shared" si="68"/>
        <v>2305500</v>
      </c>
      <c r="K406" s="57">
        <f t="shared" si="69"/>
        <v>0.10246438968022933</v>
      </c>
      <c r="L406" s="57">
        <f t="shared" si="70"/>
        <v>-0.93727134952556612</v>
      </c>
      <c r="M406" s="57">
        <f t="shared" si="71"/>
        <v>7.4822506166529173E-3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297</v>
      </c>
      <c r="C407" s="51" t="s">
        <v>298</v>
      </c>
      <c r="D407" s="56">
        <v>750000</v>
      </c>
      <c r="E407" s="56">
        <v>750000</v>
      </c>
      <c r="F407" s="56">
        <v>0</v>
      </c>
      <c r="G407" s="56">
        <v>0</v>
      </c>
      <c r="H407" s="56">
        <v>0</v>
      </c>
      <c r="I407" s="56">
        <f t="shared" si="67"/>
        <v>0</v>
      </c>
      <c r="J407" s="56">
        <f t="shared" si="68"/>
        <v>750000</v>
      </c>
      <c r="K407" s="57">
        <f t="shared" si="69"/>
        <v>1</v>
      </c>
      <c r="L407" s="57">
        <f t="shared" si="70"/>
        <v>-1</v>
      </c>
      <c r="M407" s="57">
        <f t="shared" si="71"/>
        <v>-1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337</v>
      </c>
      <c r="C408" s="51" t="s">
        <v>338</v>
      </c>
      <c r="D408" s="56">
        <v>27030337.960000001</v>
      </c>
      <c r="E408" s="56">
        <v>27030337.960000001</v>
      </c>
      <c r="F408" s="56">
        <v>2193488.08</v>
      </c>
      <c r="G408" s="56">
        <v>12535498.909999998</v>
      </c>
      <c r="H408" s="56">
        <v>0</v>
      </c>
      <c r="I408" s="56">
        <f t="shared" si="52"/>
        <v>12535498.909999998</v>
      </c>
      <c r="J408" s="56">
        <f t="shared" si="53"/>
        <v>14494839.050000003</v>
      </c>
      <c r="K408" s="57">
        <f t="shared" si="54"/>
        <v>0.53624335261548473</v>
      </c>
      <c r="L408" s="57">
        <f t="shared" si="55"/>
        <v>-0.91885088217372779</v>
      </c>
      <c r="M408" s="57">
        <f t="shared" si="56"/>
        <v>-7.248670523096945E-2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341</v>
      </c>
      <c r="C409" s="51" t="s">
        <v>342</v>
      </c>
      <c r="D409" s="56">
        <v>24848070.990000002</v>
      </c>
      <c r="E409" s="56">
        <v>24848070.990000002</v>
      </c>
      <c r="F409" s="56">
        <v>1946590.0800000003</v>
      </c>
      <c r="G409" s="56">
        <v>10883252.259999994</v>
      </c>
      <c r="H409" s="56">
        <v>0</v>
      </c>
      <c r="I409" s="56">
        <f t="shared" si="52"/>
        <v>10883252.259999994</v>
      </c>
      <c r="J409" s="56">
        <f t="shared" si="53"/>
        <v>13964818.730000008</v>
      </c>
      <c r="K409" s="57">
        <f t="shared" si="54"/>
        <v>0.56200816295237122</v>
      </c>
      <c r="L409" s="57">
        <f t="shared" si="55"/>
        <v>-0.921660313962263</v>
      </c>
      <c r="M409" s="57">
        <f t="shared" si="56"/>
        <v>-0.12401632590474233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363</v>
      </c>
      <c r="C410" s="51" t="s">
        <v>364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52"/>
        <v>0</v>
      </c>
      <c r="J410" s="56">
        <f t="shared" si="53"/>
        <v>0</v>
      </c>
      <c r="K410" s="57" t="str">
        <f t="shared" si="54"/>
        <v>NA</v>
      </c>
      <c r="L410" s="57" t="str">
        <f t="shared" si="55"/>
        <v>NA</v>
      </c>
      <c r="M410" s="57" t="str">
        <f t="shared" si="56"/>
        <v>NA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365</v>
      </c>
      <c r="C411" s="51" t="s">
        <v>366</v>
      </c>
      <c r="D411" s="56">
        <v>750000</v>
      </c>
      <c r="E411" s="56">
        <v>750000</v>
      </c>
      <c r="F411" s="56">
        <v>0</v>
      </c>
      <c r="G411" s="56">
        <v>0</v>
      </c>
      <c r="H411" s="56">
        <v>0</v>
      </c>
      <c r="I411" s="56">
        <f t="shared" si="52"/>
        <v>0</v>
      </c>
      <c r="J411" s="56">
        <f t="shared" si="53"/>
        <v>750000</v>
      </c>
      <c r="K411" s="57">
        <f t="shared" si="54"/>
        <v>1</v>
      </c>
      <c r="L411" s="57">
        <f t="shared" si="55"/>
        <v>-1</v>
      </c>
      <c r="M411" s="57">
        <f t="shared" si="56"/>
        <v>-1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367</v>
      </c>
      <c r="C412" s="51" t="s">
        <v>368</v>
      </c>
      <c r="D412" s="56">
        <v>3500000</v>
      </c>
      <c r="E412" s="56">
        <v>3500000</v>
      </c>
      <c r="F412" s="56">
        <v>0</v>
      </c>
      <c r="G412" s="56">
        <v>0</v>
      </c>
      <c r="H412" s="56">
        <v>0</v>
      </c>
      <c r="I412" s="56">
        <f t="shared" si="52"/>
        <v>0</v>
      </c>
      <c r="J412" s="56">
        <f t="shared" si="53"/>
        <v>3500000</v>
      </c>
      <c r="K412" s="57">
        <f t="shared" si="54"/>
        <v>1</v>
      </c>
      <c r="L412" s="57">
        <f t="shared" si="55"/>
        <v>-1</v>
      </c>
      <c r="M412" s="57">
        <f t="shared" si="56"/>
        <v>-1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369</v>
      </c>
      <c r="C413" s="51" t="s">
        <v>370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52"/>
        <v>0</v>
      </c>
      <c r="J413" s="56">
        <f t="shared" si="53"/>
        <v>0</v>
      </c>
      <c r="K413" s="57" t="str">
        <f t="shared" si="54"/>
        <v>NA</v>
      </c>
      <c r="L413" s="57" t="str">
        <f t="shared" si="55"/>
        <v>NA</v>
      </c>
      <c r="M413" s="57" t="str">
        <f t="shared" si="56"/>
        <v>NA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371</v>
      </c>
      <c r="C414" s="51" t="s">
        <v>372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52"/>
        <v>0</v>
      </c>
      <c r="J414" s="56">
        <f t="shared" si="53"/>
        <v>0</v>
      </c>
      <c r="K414" s="57" t="str">
        <f t="shared" si="54"/>
        <v>NA</v>
      </c>
      <c r="L414" s="57" t="str">
        <f t="shared" si="55"/>
        <v>NA</v>
      </c>
      <c r="M414" s="57" t="str">
        <f t="shared" si="56"/>
        <v>NA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373</v>
      </c>
      <c r="C415" s="51" t="s">
        <v>374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52"/>
        <v>0</v>
      </c>
      <c r="J415" s="56">
        <f t="shared" si="53"/>
        <v>0</v>
      </c>
      <c r="K415" s="57" t="str">
        <f t="shared" si="54"/>
        <v>NA</v>
      </c>
      <c r="L415" s="57" t="str">
        <f t="shared" si="55"/>
        <v>NA</v>
      </c>
      <c r="M415" s="57" t="str">
        <f t="shared" si="56"/>
        <v>NA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375</v>
      </c>
      <c r="C416" s="51" t="s">
        <v>376</v>
      </c>
      <c r="D416" s="56">
        <v>2000000</v>
      </c>
      <c r="E416" s="56">
        <v>2000000</v>
      </c>
      <c r="F416" s="56">
        <v>19095.84</v>
      </c>
      <c r="G416" s="56">
        <v>98963.69</v>
      </c>
      <c r="H416" s="56">
        <v>45073.9</v>
      </c>
      <c r="I416" s="56">
        <f t="shared" si="52"/>
        <v>144037.59</v>
      </c>
      <c r="J416" s="56">
        <f t="shared" si="53"/>
        <v>1855962.41</v>
      </c>
      <c r="K416" s="57">
        <f t="shared" si="54"/>
        <v>0.92798120499999992</v>
      </c>
      <c r="L416" s="57">
        <f t="shared" si="55"/>
        <v>-0.99045207999999996</v>
      </c>
      <c r="M416" s="57">
        <f t="shared" si="56"/>
        <v>-0.90103631000000006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377</v>
      </c>
      <c r="C417" s="51" t="s">
        <v>378</v>
      </c>
      <c r="D417" s="56">
        <v>1900000</v>
      </c>
      <c r="E417" s="56">
        <v>1900000</v>
      </c>
      <c r="F417" s="56">
        <v>0</v>
      </c>
      <c r="G417" s="56">
        <v>0</v>
      </c>
      <c r="H417" s="56">
        <v>0</v>
      </c>
      <c r="I417" s="56">
        <f t="shared" si="52"/>
        <v>0</v>
      </c>
      <c r="J417" s="56">
        <f t="shared" si="53"/>
        <v>1900000</v>
      </c>
      <c r="K417" s="57">
        <f t="shared" si="54"/>
        <v>1</v>
      </c>
      <c r="L417" s="57">
        <f t="shared" si="55"/>
        <v>-1</v>
      </c>
      <c r="M417" s="57">
        <f t="shared" si="56"/>
        <v>-1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379</v>
      </c>
      <c r="C418" s="51" t="s">
        <v>380</v>
      </c>
      <c r="D418" s="56">
        <v>500000</v>
      </c>
      <c r="E418" s="56">
        <v>500000</v>
      </c>
      <c r="F418" s="56">
        <v>39243.08</v>
      </c>
      <c r="G418" s="56">
        <v>74139.09</v>
      </c>
      <c r="H418" s="56">
        <v>6907.08</v>
      </c>
      <c r="I418" s="56">
        <f t="shared" si="52"/>
        <v>81046.17</v>
      </c>
      <c r="J418" s="56">
        <f t="shared" si="53"/>
        <v>418953.83</v>
      </c>
      <c r="K418" s="57">
        <f t="shared" si="54"/>
        <v>0.83790766000000005</v>
      </c>
      <c r="L418" s="57">
        <f t="shared" si="55"/>
        <v>-0.92151383999999992</v>
      </c>
      <c r="M418" s="57">
        <f t="shared" si="56"/>
        <v>-0.70344364000000004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381</v>
      </c>
      <c r="C419" s="51" t="s">
        <v>382</v>
      </c>
      <c r="D419" s="56">
        <v>500000</v>
      </c>
      <c r="E419" s="56">
        <v>500000</v>
      </c>
      <c r="F419" s="56">
        <v>0</v>
      </c>
      <c r="G419" s="56">
        <v>50232.81</v>
      </c>
      <c r="H419" s="56">
        <v>0</v>
      </c>
      <c r="I419" s="56">
        <f t="shared" si="52"/>
        <v>50232.81</v>
      </c>
      <c r="J419" s="56">
        <f t="shared" si="53"/>
        <v>449767.19</v>
      </c>
      <c r="K419" s="57">
        <f t="shared" si="54"/>
        <v>0.89953437999999997</v>
      </c>
      <c r="L419" s="57">
        <f t="shared" si="55"/>
        <v>-1</v>
      </c>
      <c r="M419" s="57">
        <f t="shared" si="56"/>
        <v>-0.79906876000000004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383</v>
      </c>
      <c r="C420" s="51" t="s">
        <v>384</v>
      </c>
      <c r="D420" s="56">
        <v>500000</v>
      </c>
      <c r="E420" s="56">
        <v>500000</v>
      </c>
      <c r="F420" s="56">
        <v>57965.84</v>
      </c>
      <c r="G420" s="56">
        <v>247049.02</v>
      </c>
      <c r="H420" s="56">
        <v>0</v>
      </c>
      <c r="I420" s="56">
        <f t="shared" si="52"/>
        <v>247049.02</v>
      </c>
      <c r="J420" s="56">
        <f t="shared" si="53"/>
        <v>252950.98</v>
      </c>
      <c r="K420" s="57">
        <f t="shared" si="54"/>
        <v>0.50590195999999998</v>
      </c>
      <c r="L420" s="57">
        <f t="shared" si="55"/>
        <v>-0.88406832000000002</v>
      </c>
      <c r="M420" s="57">
        <f t="shared" si="56"/>
        <v>-1.1803920000000042E-2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385</v>
      </c>
      <c r="C421" s="51" t="s">
        <v>386</v>
      </c>
      <c r="D421" s="56">
        <v>500000</v>
      </c>
      <c r="E421" s="56">
        <v>500000</v>
      </c>
      <c r="F421" s="56">
        <v>12753.43</v>
      </c>
      <c r="G421" s="56">
        <v>72403.09</v>
      </c>
      <c r="H421" s="56">
        <v>118033.63</v>
      </c>
      <c r="I421" s="56">
        <f t="shared" si="52"/>
        <v>190436.72</v>
      </c>
      <c r="J421" s="56">
        <f t="shared" si="53"/>
        <v>309563.28000000003</v>
      </c>
      <c r="K421" s="57">
        <f t="shared" si="54"/>
        <v>0.6191265600000001</v>
      </c>
      <c r="L421" s="57">
        <f t="shared" si="55"/>
        <v>-0.97449313999999998</v>
      </c>
      <c r="M421" s="57">
        <f t="shared" si="56"/>
        <v>-0.71038763999999999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387</v>
      </c>
      <c r="C422" s="51" t="s">
        <v>388</v>
      </c>
      <c r="D422" s="56">
        <v>500000</v>
      </c>
      <c r="E422" s="56">
        <v>500000</v>
      </c>
      <c r="F422" s="56">
        <v>19070.849999999999</v>
      </c>
      <c r="G422" s="56">
        <v>90805.97</v>
      </c>
      <c r="H422" s="56">
        <v>0</v>
      </c>
      <c r="I422" s="56">
        <f t="shared" si="52"/>
        <v>90805.97</v>
      </c>
      <c r="J422" s="56">
        <f t="shared" si="53"/>
        <v>409194.03</v>
      </c>
      <c r="K422" s="57">
        <f t="shared" si="54"/>
        <v>0.81838806000000008</v>
      </c>
      <c r="L422" s="57">
        <f t="shared" si="55"/>
        <v>-0.96185830000000005</v>
      </c>
      <c r="M422" s="57">
        <f t="shared" si="56"/>
        <v>-0.63677611999999995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389</v>
      </c>
      <c r="C423" s="51" t="s">
        <v>390</v>
      </c>
      <c r="D423" s="56">
        <v>500000</v>
      </c>
      <c r="E423" s="56">
        <v>500000</v>
      </c>
      <c r="F423" s="56">
        <v>18828.099999999999</v>
      </c>
      <c r="G423" s="56">
        <v>86080.43</v>
      </c>
      <c r="H423" s="56">
        <v>0</v>
      </c>
      <c r="I423" s="56">
        <f t="shared" si="52"/>
        <v>86080.43</v>
      </c>
      <c r="J423" s="56">
        <f t="shared" si="53"/>
        <v>413919.57</v>
      </c>
      <c r="K423" s="57">
        <f t="shared" si="54"/>
        <v>0.82783914000000003</v>
      </c>
      <c r="L423" s="57">
        <f t="shared" si="55"/>
        <v>-0.96234380000000008</v>
      </c>
      <c r="M423" s="57">
        <f t="shared" si="56"/>
        <v>-0.65567828000000006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391</v>
      </c>
      <c r="C424" s="51" t="s">
        <v>392</v>
      </c>
      <c r="D424" s="56">
        <v>500000</v>
      </c>
      <c r="E424" s="56">
        <v>500000</v>
      </c>
      <c r="F424" s="56">
        <v>43210.91</v>
      </c>
      <c r="G424" s="56">
        <v>81981.429999999993</v>
      </c>
      <c r="H424" s="56">
        <v>0</v>
      </c>
      <c r="I424" s="56">
        <f t="shared" si="52"/>
        <v>81981.429999999993</v>
      </c>
      <c r="J424" s="56">
        <f t="shared" si="53"/>
        <v>418018.57</v>
      </c>
      <c r="K424" s="57">
        <f t="shared" si="54"/>
        <v>0.83603714000000007</v>
      </c>
      <c r="L424" s="57">
        <f t="shared" si="55"/>
        <v>-0.91357817999999991</v>
      </c>
      <c r="M424" s="57">
        <f t="shared" si="56"/>
        <v>-0.67207428000000002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393</v>
      </c>
      <c r="C425" s="51" t="s">
        <v>394</v>
      </c>
      <c r="D425" s="56">
        <v>2500000</v>
      </c>
      <c r="E425" s="56">
        <v>2500000</v>
      </c>
      <c r="F425" s="56">
        <v>0</v>
      </c>
      <c r="G425" s="56">
        <v>22900</v>
      </c>
      <c r="H425" s="56">
        <v>477100</v>
      </c>
      <c r="I425" s="56">
        <f t="shared" si="52"/>
        <v>500000</v>
      </c>
      <c r="J425" s="56">
        <f t="shared" si="53"/>
        <v>2000000</v>
      </c>
      <c r="K425" s="57">
        <f t="shared" si="54"/>
        <v>0.8</v>
      </c>
      <c r="L425" s="57">
        <f t="shared" si="55"/>
        <v>-1</v>
      </c>
      <c r="M425" s="57">
        <f t="shared" si="56"/>
        <v>-0.98168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395</v>
      </c>
      <c r="C426" s="51" t="s">
        <v>396</v>
      </c>
      <c r="D426" s="56">
        <v>26365343.129999999</v>
      </c>
      <c r="E426" s="56">
        <v>23465343.129999999</v>
      </c>
      <c r="F426" s="56">
        <v>4999</v>
      </c>
      <c r="G426" s="56">
        <v>521549.61</v>
      </c>
      <c r="H426" s="56">
        <v>282979.89</v>
      </c>
      <c r="I426" s="56">
        <f t="shared" si="52"/>
        <v>804529.5</v>
      </c>
      <c r="J426" s="56">
        <f t="shared" si="53"/>
        <v>22660813.629999999</v>
      </c>
      <c r="K426" s="57">
        <f t="shared" si="54"/>
        <v>0.96571413869625355</v>
      </c>
      <c r="L426" s="57">
        <f t="shared" si="55"/>
        <v>-0.99978696241634712</v>
      </c>
      <c r="M426" s="57">
        <f t="shared" si="56"/>
        <v>-0.95554724198060348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397</v>
      </c>
      <c r="C427" s="51" t="s">
        <v>398</v>
      </c>
      <c r="D427" s="56">
        <v>4000000</v>
      </c>
      <c r="E427" s="56">
        <v>4000000</v>
      </c>
      <c r="F427" s="56">
        <v>742288.94</v>
      </c>
      <c r="G427" s="56">
        <v>2755342.3</v>
      </c>
      <c r="H427" s="56">
        <v>154291.26999999999</v>
      </c>
      <c r="I427" s="56">
        <f t="shared" si="52"/>
        <v>2909633.57</v>
      </c>
      <c r="J427" s="56">
        <f t="shared" si="53"/>
        <v>1090366.4300000002</v>
      </c>
      <c r="K427" s="57">
        <f t="shared" si="54"/>
        <v>0.27259160750000005</v>
      </c>
      <c r="L427" s="57">
        <f t="shared" si="55"/>
        <v>-0.81442776500000003</v>
      </c>
      <c r="M427" s="57">
        <f t="shared" si="56"/>
        <v>0.3776711499999999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399</v>
      </c>
      <c r="C428" s="51" t="s">
        <v>400</v>
      </c>
      <c r="D428" s="56">
        <v>2500000</v>
      </c>
      <c r="E428" s="56">
        <v>2500000</v>
      </c>
      <c r="F428" s="56">
        <v>0</v>
      </c>
      <c r="G428" s="56">
        <v>0</v>
      </c>
      <c r="H428" s="56">
        <v>0</v>
      </c>
      <c r="I428" s="56">
        <f t="shared" si="52"/>
        <v>0</v>
      </c>
      <c r="J428" s="56">
        <f t="shared" si="53"/>
        <v>2500000</v>
      </c>
      <c r="K428" s="57">
        <f t="shared" si="54"/>
        <v>1</v>
      </c>
      <c r="L428" s="57">
        <f t="shared" si="55"/>
        <v>-1</v>
      </c>
      <c r="M428" s="57">
        <f t="shared" si="56"/>
        <v>-1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401</v>
      </c>
      <c r="C429" s="51" t="s">
        <v>402</v>
      </c>
      <c r="D429" s="56">
        <v>4000000</v>
      </c>
      <c r="E429" s="56">
        <v>2000000</v>
      </c>
      <c r="F429" s="56">
        <v>0</v>
      </c>
      <c r="G429" s="56">
        <v>0</v>
      </c>
      <c r="H429" s="56">
        <v>0</v>
      </c>
      <c r="I429" s="56">
        <f t="shared" si="52"/>
        <v>0</v>
      </c>
      <c r="J429" s="56">
        <f t="shared" si="53"/>
        <v>2000000</v>
      </c>
      <c r="K429" s="57">
        <f t="shared" si="54"/>
        <v>1</v>
      </c>
      <c r="L429" s="57">
        <f t="shared" si="55"/>
        <v>-1</v>
      </c>
      <c r="M429" s="57">
        <f t="shared" si="56"/>
        <v>-1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403</v>
      </c>
      <c r="C430" s="51" t="s">
        <v>404</v>
      </c>
      <c r="D430" s="56">
        <v>20000000</v>
      </c>
      <c r="E430" s="56">
        <v>10661800</v>
      </c>
      <c r="F430" s="56">
        <v>815156.27</v>
      </c>
      <c r="G430" s="56">
        <v>7620940.7800000003</v>
      </c>
      <c r="H430" s="56">
        <v>1987095.26</v>
      </c>
      <c r="I430" s="56">
        <f t="shared" si="52"/>
        <v>9608036.040000001</v>
      </c>
      <c r="J430" s="56">
        <f t="shared" si="53"/>
        <v>1053763.959999999</v>
      </c>
      <c r="K430" s="57">
        <f t="shared" si="54"/>
        <v>9.8835464930874625E-2</v>
      </c>
      <c r="L430" s="57">
        <f t="shared" si="55"/>
        <v>-0.92354421673638598</v>
      </c>
      <c r="M430" s="57">
        <f t="shared" si="56"/>
        <v>0.42957864150518676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405</v>
      </c>
      <c r="C431" s="51" t="s">
        <v>406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52"/>
        <v>0</v>
      </c>
      <c r="J431" s="56">
        <f t="shared" si="53"/>
        <v>0</v>
      </c>
      <c r="K431" s="57" t="str">
        <f t="shared" si="54"/>
        <v>NA</v>
      </c>
      <c r="L431" s="57" t="str">
        <f t="shared" si="55"/>
        <v>NA</v>
      </c>
      <c r="M431" s="57" t="str">
        <f t="shared" si="56"/>
        <v>NA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407</v>
      </c>
      <c r="C432" s="51" t="s">
        <v>408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52"/>
        <v>0</v>
      </c>
      <c r="J432" s="56">
        <f t="shared" si="53"/>
        <v>0</v>
      </c>
      <c r="K432" s="57" t="str">
        <f t="shared" si="54"/>
        <v>NA</v>
      </c>
      <c r="L432" s="57" t="str">
        <f t="shared" si="55"/>
        <v>NA</v>
      </c>
      <c r="M432" s="57" t="str">
        <f t="shared" si="56"/>
        <v>NA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409</v>
      </c>
      <c r="C433" s="51" t="s">
        <v>410</v>
      </c>
      <c r="D433" s="56">
        <v>1000000</v>
      </c>
      <c r="E433" s="56">
        <v>1000000</v>
      </c>
      <c r="F433" s="56">
        <v>0</v>
      </c>
      <c r="G433" s="56">
        <v>0</v>
      </c>
      <c r="H433" s="56">
        <v>0</v>
      </c>
      <c r="I433" s="56">
        <f t="shared" si="52"/>
        <v>0</v>
      </c>
      <c r="J433" s="56">
        <f t="shared" si="53"/>
        <v>1000000</v>
      </c>
      <c r="K433" s="57">
        <f t="shared" si="54"/>
        <v>1</v>
      </c>
      <c r="L433" s="57">
        <f t="shared" si="55"/>
        <v>-1</v>
      </c>
      <c r="M433" s="57">
        <f t="shared" si="56"/>
        <v>-1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411</v>
      </c>
      <c r="C434" s="51" t="s">
        <v>412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52"/>
        <v>0</v>
      </c>
      <c r="J434" s="56">
        <f t="shared" si="53"/>
        <v>0</v>
      </c>
      <c r="K434" s="57" t="str">
        <f t="shared" si="54"/>
        <v>NA</v>
      </c>
      <c r="L434" s="57" t="str">
        <f t="shared" si="55"/>
        <v>NA</v>
      </c>
      <c r="M434" s="57" t="str">
        <f t="shared" si="56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413</v>
      </c>
      <c r="C435" s="51" t="s">
        <v>414</v>
      </c>
      <c r="D435" s="56">
        <v>2500000</v>
      </c>
      <c r="E435" s="56">
        <v>2500000</v>
      </c>
      <c r="F435" s="56">
        <v>0</v>
      </c>
      <c r="G435" s="56">
        <v>708584.05</v>
      </c>
      <c r="H435" s="56">
        <v>1491415.95</v>
      </c>
      <c r="I435" s="56">
        <f t="shared" si="52"/>
        <v>2200000</v>
      </c>
      <c r="J435" s="56">
        <f t="shared" si="53"/>
        <v>300000</v>
      </c>
      <c r="K435" s="57">
        <f t="shared" si="54"/>
        <v>0.12</v>
      </c>
      <c r="L435" s="57">
        <f t="shared" si="55"/>
        <v>-1</v>
      </c>
      <c r="M435" s="57">
        <f t="shared" si="56"/>
        <v>-0.43313275999999995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415</v>
      </c>
      <c r="C436" s="51" t="s">
        <v>416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52"/>
        <v>0</v>
      </c>
      <c r="J436" s="56">
        <f t="shared" si="53"/>
        <v>0</v>
      </c>
      <c r="K436" s="57" t="str">
        <f t="shared" si="54"/>
        <v>NA</v>
      </c>
      <c r="L436" s="57" t="str">
        <f t="shared" si="55"/>
        <v>NA</v>
      </c>
      <c r="M436" s="57" t="str">
        <f t="shared" si="56"/>
        <v>NA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417</v>
      </c>
      <c r="C437" s="51" t="s">
        <v>418</v>
      </c>
      <c r="D437" s="56">
        <v>750000</v>
      </c>
      <c r="E437" s="56">
        <v>750000</v>
      </c>
      <c r="F437" s="56">
        <v>0</v>
      </c>
      <c r="G437" s="56">
        <v>0</v>
      </c>
      <c r="H437" s="56">
        <v>0</v>
      </c>
      <c r="I437" s="56">
        <f t="shared" si="52"/>
        <v>0</v>
      </c>
      <c r="J437" s="56">
        <f t="shared" si="53"/>
        <v>750000</v>
      </c>
      <c r="K437" s="57">
        <f t="shared" si="54"/>
        <v>1</v>
      </c>
      <c r="L437" s="57">
        <f t="shared" si="55"/>
        <v>-1</v>
      </c>
      <c r="M437" s="57">
        <f t="shared" si="56"/>
        <v>-1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419</v>
      </c>
      <c r="C438" s="51" t="s">
        <v>420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52"/>
        <v>0</v>
      </c>
      <c r="J438" s="56">
        <f t="shared" si="53"/>
        <v>0</v>
      </c>
      <c r="K438" s="57" t="str">
        <f t="shared" si="54"/>
        <v>NA</v>
      </c>
      <c r="L438" s="57" t="str">
        <f t="shared" si="55"/>
        <v>NA</v>
      </c>
      <c r="M438" s="57" t="str">
        <f t="shared" si="56"/>
        <v>NA</v>
      </c>
      <c r="R438" s="53"/>
      <c r="S438" s="53"/>
      <c r="T438" s="53"/>
      <c r="U438" s="53"/>
      <c r="V438" s="53"/>
    </row>
    <row r="439" spans="1:22" s="51" customFormat="1" x14ac:dyDescent="0.2">
      <c r="A439" s="63" t="s">
        <v>421</v>
      </c>
      <c r="B439" s="74"/>
      <c r="C439" s="63"/>
      <c r="D439" s="64">
        <v>261530763.46000001</v>
      </c>
      <c r="E439" s="64">
        <v>258050277.84</v>
      </c>
      <c r="F439" s="64">
        <v>13297677.279999999</v>
      </c>
      <c r="G439" s="64">
        <v>92311098.860000014</v>
      </c>
      <c r="H439" s="64">
        <v>27420206.079999998</v>
      </c>
      <c r="I439" s="64">
        <f t="shared" si="52"/>
        <v>119731304.94000001</v>
      </c>
      <c r="J439" s="64">
        <f t="shared" si="53"/>
        <v>138318972.89999998</v>
      </c>
      <c r="K439" s="65">
        <f t="shared" si="54"/>
        <v>0.53601559377418095</v>
      </c>
      <c r="L439" s="65">
        <f t="shared" si="55"/>
        <v>-0.94846865738216712</v>
      </c>
      <c r="M439" s="65">
        <f t="shared" si="56"/>
        <v>-0.28454951002039958</v>
      </c>
      <c r="R439" s="53"/>
      <c r="S439" s="53"/>
      <c r="T439" s="53"/>
      <c r="U439" s="53"/>
      <c r="V439" s="53"/>
    </row>
    <row r="440" spans="1:22" s="51" customFormat="1" x14ac:dyDescent="0.2">
      <c r="A440" s="51" t="s">
        <v>422</v>
      </c>
      <c r="B440" s="66" t="s">
        <v>149</v>
      </c>
      <c r="C440" s="51" t="s">
        <v>150</v>
      </c>
      <c r="D440" s="56">
        <v>0</v>
      </c>
      <c r="E440" s="56">
        <v>0</v>
      </c>
      <c r="F440" s="56">
        <v>26980.15</v>
      </c>
      <c r="G440" s="56">
        <v>41999.94</v>
      </c>
      <c r="H440" s="56">
        <v>0</v>
      </c>
      <c r="I440" s="56">
        <f t="shared" si="52"/>
        <v>41999.94</v>
      </c>
      <c r="J440" s="56">
        <f t="shared" si="53"/>
        <v>-41999.94</v>
      </c>
      <c r="K440" s="57" t="str">
        <f t="shared" si="54"/>
        <v>NA</v>
      </c>
      <c r="L440" s="57" t="str">
        <f t="shared" si="55"/>
        <v>NA</v>
      </c>
      <c r="M440" s="57" t="str">
        <f t="shared" si="56"/>
        <v>NA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151</v>
      </c>
      <c r="C441" s="51" t="s">
        <v>152</v>
      </c>
      <c r="D441" s="56">
        <v>0</v>
      </c>
      <c r="E441" s="56">
        <v>0</v>
      </c>
      <c r="F441" s="56">
        <v>2922.95</v>
      </c>
      <c r="G441" s="56">
        <v>8935.11</v>
      </c>
      <c r="H441" s="56">
        <v>0</v>
      </c>
      <c r="I441" s="56">
        <f t="shared" si="52"/>
        <v>8935.11</v>
      </c>
      <c r="J441" s="56">
        <f t="shared" si="53"/>
        <v>-8935.11</v>
      </c>
      <c r="K441" s="57" t="str">
        <f t="shared" si="54"/>
        <v>NA</v>
      </c>
      <c r="L441" s="57" t="str">
        <f t="shared" si="55"/>
        <v>NA</v>
      </c>
      <c r="M441" s="57" t="str">
        <f t="shared" si="56"/>
        <v>NA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153</v>
      </c>
      <c r="C442" s="51" t="s">
        <v>154</v>
      </c>
      <c r="D442" s="56">
        <v>0</v>
      </c>
      <c r="E442" s="56">
        <v>0</v>
      </c>
      <c r="F442" s="56">
        <v>34899.78</v>
      </c>
      <c r="G442" s="56">
        <v>100377.72</v>
      </c>
      <c r="H442" s="56">
        <v>0</v>
      </c>
      <c r="I442" s="56">
        <f t="shared" si="52"/>
        <v>100377.72</v>
      </c>
      <c r="J442" s="56">
        <f t="shared" si="53"/>
        <v>-100377.72</v>
      </c>
      <c r="K442" s="57" t="str">
        <f t="shared" si="54"/>
        <v>NA</v>
      </c>
      <c r="L442" s="57" t="str">
        <f t="shared" si="55"/>
        <v>NA</v>
      </c>
      <c r="M442" s="57" t="str">
        <f t="shared" si="56"/>
        <v>NA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167</v>
      </c>
      <c r="C443" s="51" t="s">
        <v>168</v>
      </c>
      <c r="D443" s="56">
        <v>0</v>
      </c>
      <c r="E443" s="56">
        <v>0</v>
      </c>
      <c r="F443" s="56">
        <v>2268.89</v>
      </c>
      <c r="G443" s="56">
        <v>5017.07</v>
      </c>
      <c r="H443" s="56">
        <v>0</v>
      </c>
      <c r="I443" s="56">
        <f t="shared" si="52"/>
        <v>5017.07</v>
      </c>
      <c r="J443" s="56">
        <f t="shared" si="53"/>
        <v>-5017.07</v>
      </c>
      <c r="K443" s="57" t="str">
        <f t="shared" si="54"/>
        <v>NA</v>
      </c>
      <c r="L443" s="57" t="str">
        <f t="shared" si="55"/>
        <v>NA</v>
      </c>
      <c r="M443" s="57" t="str">
        <f t="shared" si="56"/>
        <v>NA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169</v>
      </c>
      <c r="C444" s="51" t="s">
        <v>170</v>
      </c>
      <c r="D444" s="56">
        <v>0</v>
      </c>
      <c r="E444" s="56">
        <v>0</v>
      </c>
      <c r="F444" s="56">
        <v>793.82</v>
      </c>
      <c r="G444" s="56">
        <v>2486.8000000000002</v>
      </c>
      <c r="H444" s="56">
        <v>0</v>
      </c>
      <c r="I444" s="56">
        <f t="shared" si="52"/>
        <v>2486.8000000000002</v>
      </c>
      <c r="J444" s="56">
        <f t="shared" si="53"/>
        <v>-2486.8000000000002</v>
      </c>
      <c r="K444" s="57" t="str">
        <f t="shared" si="54"/>
        <v>NA</v>
      </c>
      <c r="L444" s="57" t="str">
        <f t="shared" si="55"/>
        <v>NA</v>
      </c>
      <c r="M444" s="57" t="str">
        <f t="shared" si="56"/>
        <v>NA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423</v>
      </c>
      <c r="C445" s="51" t="s">
        <v>424</v>
      </c>
      <c r="D445" s="56">
        <v>0</v>
      </c>
      <c r="E445" s="56">
        <v>0</v>
      </c>
      <c r="F445" s="56">
        <v>168369.36</v>
      </c>
      <c r="G445" s="56">
        <v>504387.01</v>
      </c>
      <c r="H445" s="56">
        <v>0</v>
      </c>
      <c r="I445" s="56">
        <f t="shared" si="52"/>
        <v>504387.01</v>
      </c>
      <c r="J445" s="56">
        <f t="shared" si="53"/>
        <v>-504387.01</v>
      </c>
      <c r="K445" s="57" t="str">
        <f t="shared" si="54"/>
        <v>NA</v>
      </c>
      <c r="L445" s="57" t="str">
        <f t="shared" si="55"/>
        <v>NA</v>
      </c>
      <c r="M445" s="57" t="str">
        <f t="shared" si="56"/>
        <v>NA</v>
      </c>
      <c r="R445" s="53"/>
      <c r="S445" s="53"/>
      <c r="T445" s="53"/>
      <c r="U445" s="53"/>
      <c r="V445" s="53"/>
    </row>
    <row r="446" spans="1:22" s="51" customFormat="1" x14ac:dyDescent="0.2">
      <c r="A446" s="63" t="s">
        <v>425</v>
      </c>
      <c r="B446" s="74"/>
      <c r="C446" s="63"/>
      <c r="D446" s="64">
        <v>0</v>
      </c>
      <c r="E446" s="64">
        <v>0</v>
      </c>
      <c r="F446" s="64">
        <v>236234.95</v>
      </c>
      <c r="G446" s="64">
        <v>663203.65</v>
      </c>
      <c r="H446" s="64">
        <v>0</v>
      </c>
      <c r="I446" s="64">
        <f t="shared" si="52"/>
        <v>663203.65</v>
      </c>
      <c r="J446" s="64">
        <f t="shared" si="53"/>
        <v>-663203.65</v>
      </c>
      <c r="K446" s="65" t="str">
        <f t="shared" si="54"/>
        <v>NA</v>
      </c>
      <c r="L446" s="65" t="str">
        <f t="shared" si="55"/>
        <v>NA</v>
      </c>
      <c r="M446" s="65" t="str">
        <f t="shared" si="56"/>
        <v>NA</v>
      </c>
      <c r="R446" s="53"/>
      <c r="S446" s="53"/>
      <c r="T446" s="53"/>
      <c r="U446" s="53"/>
      <c r="V446" s="53"/>
    </row>
    <row r="447" spans="1:22" s="51" customFormat="1" x14ac:dyDescent="0.2">
      <c r="A447" s="51" t="s">
        <v>426</v>
      </c>
      <c r="B447" s="66" t="s">
        <v>108</v>
      </c>
      <c r="C447" s="51" t="s">
        <v>109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52"/>
        <v>0</v>
      </c>
      <c r="J447" s="56">
        <f t="shared" si="53"/>
        <v>0</v>
      </c>
      <c r="K447" s="57" t="str">
        <f t="shared" si="54"/>
        <v>NA</v>
      </c>
      <c r="L447" s="57" t="str">
        <f t="shared" si="55"/>
        <v>NA</v>
      </c>
      <c r="M447" s="57" t="str">
        <f t="shared" si="56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115</v>
      </c>
      <c r="C448" s="51" t="s">
        <v>116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52"/>
        <v>0</v>
      </c>
      <c r="J448" s="56">
        <f t="shared" si="53"/>
        <v>0</v>
      </c>
      <c r="K448" s="57" t="str">
        <f t="shared" si="54"/>
        <v>NA</v>
      </c>
      <c r="L448" s="57" t="str">
        <f t="shared" si="55"/>
        <v>NA</v>
      </c>
      <c r="M448" s="57" t="str">
        <f t="shared" si="56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125</v>
      </c>
      <c r="C449" s="51" t="s">
        <v>126</v>
      </c>
      <c r="D449" s="56">
        <v>150747</v>
      </c>
      <c r="E449" s="56">
        <v>150747</v>
      </c>
      <c r="F449" s="56">
        <v>0</v>
      </c>
      <c r="G449" s="56">
        <v>0</v>
      </c>
      <c r="H449" s="56">
        <v>0</v>
      </c>
      <c r="I449" s="56">
        <f t="shared" si="52"/>
        <v>0</v>
      </c>
      <c r="J449" s="56">
        <f t="shared" si="53"/>
        <v>150747</v>
      </c>
      <c r="K449" s="57">
        <f t="shared" si="54"/>
        <v>1</v>
      </c>
      <c r="L449" s="57">
        <f t="shared" si="55"/>
        <v>-1</v>
      </c>
      <c r="M449" s="57">
        <f t="shared" si="56"/>
        <v>-1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139</v>
      </c>
      <c r="C450" s="51" t="s">
        <v>140</v>
      </c>
      <c r="D450" s="56">
        <v>1534908.8</v>
      </c>
      <c r="E450" s="56">
        <v>1534908.8</v>
      </c>
      <c r="F450" s="56">
        <v>152016.34</v>
      </c>
      <c r="G450" s="56">
        <v>924656.36</v>
      </c>
      <c r="H450" s="56">
        <v>0</v>
      </c>
      <c r="I450" s="56">
        <f t="shared" si="52"/>
        <v>924656.36</v>
      </c>
      <c r="J450" s="56">
        <f t="shared" si="53"/>
        <v>610252.44000000006</v>
      </c>
      <c r="K450" s="57">
        <f t="shared" si="54"/>
        <v>0.39758221465666238</v>
      </c>
      <c r="L450" s="57">
        <f t="shared" si="55"/>
        <v>-0.90096066945475839</v>
      </c>
      <c r="M450" s="57">
        <f t="shared" si="56"/>
        <v>0.20483557068667527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141</v>
      </c>
      <c r="C451" s="51" t="s">
        <v>142</v>
      </c>
      <c r="D451" s="56">
        <v>139939</v>
      </c>
      <c r="E451" s="56">
        <v>139939</v>
      </c>
      <c r="F451" s="56">
        <v>12506</v>
      </c>
      <c r="G451" s="56">
        <v>101556.49</v>
      </c>
      <c r="H451" s="56">
        <v>0</v>
      </c>
      <c r="I451" s="56">
        <f t="shared" si="52"/>
        <v>101556.49</v>
      </c>
      <c r="J451" s="56">
        <f t="shared" si="53"/>
        <v>38382.509999999995</v>
      </c>
      <c r="K451" s="57">
        <f t="shared" si="54"/>
        <v>0.27428029355647815</v>
      </c>
      <c r="L451" s="57">
        <f t="shared" si="55"/>
        <v>-0.91063248987058643</v>
      </c>
      <c r="M451" s="57">
        <f t="shared" si="56"/>
        <v>0.4514394128870437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143</v>
      </c>
      <c r="C452" s="51" t="s">
        <v>144</v>
      </c>
      <c r="D452" s="56">
        <v>2627948</v>
      </c>
      <c r="E452" s="56">
        <v>2627948</v>
      </c>
      <c r="F452" s="56">
        <v>1068333.94</v>
      </c>
      <c r="G452" s="56">
        <v>4898829.57</v>
      </c>
      <c r="H452" s="56">
        <v>0</v>
      </c>
      <c r="I452" s="56">
        <f t="shared" si="52"/>
        <v>4898829.57</v>
      </c>
      <c r="J452" s="56">
        <f t="shared" si="53"/>
        <v>-2270881.5700000003</v>
      </c>
      <c r="K452" s="57">
        <f t="shared" si="54"/>
        <v>-0.86412728486256207</v>
      </c>
      <c r="L452" s="57">
        <f t="shared" si="55"/>
        <v>-0.59347219199162238</v>
      </c>
      <c r="M452" s="57">
        <f t="shared" si="56"/>
        <v>2.7282545697251241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145</v>
      </c>
      <c r="C453" s="51" t="s">
        <v>146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52"/>
        <v>0</v>
      </c>
      <c r="J453" s="56">
        <f t="shared" si="53"/>
        <v>0</v>
      </c>
      <c r="K453" s="57" t="str">
        <f t="shared" si="54"/>
        <v>NA</v>
      </c>
      <c r="L453" s="57" t="str">
        <f t="shared" si="55"/>
        <v>NA</v>
      </c>
      <c r="M453" s="57" t="str">
        <f t="shared" si="56"/>
        <v>NA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149</v>
      </c>
      <c r="C454" s="51" t="s">
        <v>150</v>
      </c>
      <c r="D454" s="56">
        <v>14481875</v>
      </c>
      <c r="E454" s="56">
        <v>14481875</v>
      </c>
      <c r="F454" s="56">
        <v>830642.39</v>
      </c>
      <c r="G454" s="56">
        <v>2773745.8899999997</v>
      </c>
      <c r="H454" s="56">
        <v>0</v>
      </c>
      <c r="I454" s="56">
        <f t="shared" si="52"/>
        <v>2773745.8899999997</v>
      </c>
      <c r="J454" s="56">
        <f t="shared" si="53"/>
        <v>11708129.109999999</v>
      </c>
      <c r="K454" s="57">
        <f t="shared" si="54"/>
        <v>0.80846776470588233</v>
      </c>
      <c r="L454" s="57">
        <f t="shared" si="55"/>
        <v>-0.94264262120754383</v>
      </c>
      <c r="M454" s="57">
        <f t="shared" si="56"/>
        <v>-0.61693552941176477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151</v>
      </c>
      <c r="C455" s="51" t="s">
        <v>152</v>
      </c>
      <c r="D455" s="56">
        <v>0</v>
      </c>
      <c r="E455" s="56">
        <v>0</v>
      </c>
      <c r="F455" s="56">
        <v>58054.030000000013</v>
      </c>
      <c r="G455" s="56">
        <v>308819.00999999995</v>
      </c>
      <c r="H455" s="56">
        <v>0</v>
      </c>
      <c r="I455" s="56">
        <f t="shared" si="52"/>
        <v>308819.00999999995</v>
      </c>
      <c r="J455" s="56">
        <f t="shared" si="53"/>
        <v>-308819.00999999995</v>
      </c>
      <c r="K455" s="57" t="str">
        <f t="shared" si="54"/>
        <v>NA</v>
      </c>
      <c r="L455" s="57" t="str">
        <f t="shared" si="55"/>
        <v>NA</v>
      </c>
      <c r="M455" s="57" t="str">
        <f t="shared" si="56"/>
        <v>NA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153</v>
      </c>
      <c r="C456" s="51" t="s">
        <v>154</v>
      </c>
      <c r="D456" s="56">
        <v>6489584.9799999995</v>
      </c>
      <c r="E456" s="56">
        <v>6489584.9799999995</v>
      </c>
      <c r="F456" s="56">
        <v>128082.72000000002</v>
      </c>
      <c r="G456" s="56">
        <v>788451.79000000015</v>
      </c>
      <c r="H456" s="56">
        <v>0</v>
      </c>
      <c r="I456" s="56">
        <f t="shared" si="52"/>
        <v>788451.79000000015</v>
      </c>
      <c r="J456" s="56">
        <f t="shared" si="53"/>
        <v>5701133.1899999995</v>
      </c>
      <c r="K456" s="57">
        <f t="shared" si="54"/>
        <v>0.87850505195171968</v>
      </c>
      <c r="L456" s="57">
        <f t="shared" si="55"/>
        <v>-0.98026334189401432</v>
      </c>
      <c r="M456" s="57">
        <f t="shared" si="56"/>
        <v>-0.75701010390343937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157</v>
      </c>
      <c r="C457" s="51" t="s">
        <v>158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52"/>
        <v>0</v>
      </c>
      <c r="J457" s="56">
        <f t="shared" si="53"/>
        <v>0</v>
      </c>
      <c r="K457" s="57" t="str">
        <f t="shared" si="54"/>
        <v>NA</v>
      </c>
      <c r="L457" s="57" t="str">
        <f t="shared" si="55"/>
        <v>NA</v>
      </c>
      <c r="M457" s="57" t="str">
        <f t="shared" si="56"/>
        <v>NA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167</v>
      </c>
      <c r="C458" s="51" t="s">
        <v>168</v>
      </c>
      <c r="D458" s="56">
        <v>0</v>
      </c>
      <c r="E458" s="56">
        <v>0</v>
      </c>
      <c r="F458" s="56">
        <v>137059.06</v>
      </c>
      <c r="G458" s="56">
        <v>559082.30000000005</v>
      </c>
      <c r="H458" s="56">
        <v>0</v>
      </c>
      <c r="I458" s="56">
        <f t="shared" si="52"/>
        <v>559082.30000000005</v>
      </c>
      <c r="J458" s="56">
        <f t="shared" si="53"/>
        <v>-559082.30000000005</v>
      </c>
      <c r="K458" s="57" t="str">
        <f t="shared" si="54"/>
        <v>NA</v>
      </c>
      <c r="L458" s="57" t="str">
        <f t="shared" si="55"/>
        <v>NA</v>
      </c>
      <c r="M458" s="57" t="str">
        <f t="shared" si="56"/>
        <v>NA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169</v>
      </c>
      <c r="C459" s="51" t="s">
        <v>170</v>
      </c>
      <c r="D459" s="56">
        <v>830098.71000000008</v>
      </c>
      <c r="E459" s="56">
        <v>830098.71000000008</v>
      </c>
      <c r="F459" s="56">
        <v>19359.399999999998</v>
      </c>
      <c r="G459" s="56">
        <v>162304.16</v>
      </c>
      <c r="H459" s="56">
        <v>0</v>
      </c>
      <c r="I459" s="56">
        <f t="shared" si="52"/>
        <v>162304.16</v>
      </c>
      <c r="J459" s="56">
        <f t="shared" si="53"/>
        <v>667794.55000000005</v>
      </c>
      <c r="K459" s="57">
        <f t="shared" si="54"/>
        <v>0.80447607249022224</v>
      </c>
      <c r="L459" s="57">
        <f t="shared" si="55"/>
        <v>-0.97667819529559319</v>
      </c>
      <c r="M459" s="57">
        <f t="shared" si="56"/>
        <v>-0.60895214498044448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171</v>
      </c>
      <c r="C460" s="51" t="s">
        <v>172</v>
      </c>
      <c r="D460" s="56">
        <v>1593000</v>
      </c>
      <c r="E460" s="56">
        <v>1593000</v>
      </c>
      <c r="F460" s="56">
        <v>1789.66</v>
      </c>
      <c r="G460" s="56">
        <v>66473.66</v>
      </c>
      <c r="H460" s="56">
        <v>52489.34</v>
      </c>
      <c r="I460" s="56">
        <f t="shared" si="52"/>
        <v>118963</v>
      </c>
      <c r="J460" s="56">
        <f t="shared" si="53"/>
        <v>1474037</v>
      </c>
      <c r="K460" s="57">
        <f t="shared" si="54"/>
        <v>0.9253214061519146</v>
      </c>
      <c r="L460" s="57">
        <f t="shared" si="55"/>
        <v>-0.99887654739485254</v>
      </c>
      <c r="M460" s="57">
        <f t="shared" si="56"/>
        <v>-0.9165427997489014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173</v>
      </c>
      <c r="C461" s="51" t="s">
        <v>174</v>
      </c>
      <c r="D461" s="56">
        <v>36000</v>
      </c>
      <c r="E461" s="56">
        <v>36000</v>
      </c>
      <c r="F461" s="56">
        <v>0</v>
      </c>
      <c r="G461" s="56">
        <v>0</v>
      </c>
      <c r="H461" s="56">
        <v>0</v>
      </c>
      <c r="I461" s="56">
        <f t="shared" si="52"/>
        <v>0</v>
      </c>
      <c r="J461" s="56">
        <f t="shared" si="53"/>
        <v>36000</v>
      </c>
      <c r="K461" s="57">
        <f t="shared" si="54"/>
        <v>1</v>
      </c>
      <c r="L461" s="57">
        <f t="shared" si="55"/>
        <v>-1</v>
      </c>
      <c r="M461" s="57">
        <f t="shared" si="56"/>
        <v>-1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181</v>
      </c>
      <c r="C462" s="51" t="s">
        <v>182</v>
      </c>
      <c r="D462" s="56">
        <v>2766000</v>
      </c>
      <c r="E462" s="56">
        <v>2941000</v>
      </c>
      <c r="F462" s="56">
        <v>0</v>
      </c>
      <c r="G462" s="56">
        <v>-20515.689999999999</v>
      </c>
      <c r="H462" s="56">
        <v>0</v>
      </c>
      <c r="I462" s="56">
        <f t="shared" si="52"/>
        <v>-20515.689999999999</v>
      </c>
      <c r="J462" s="56">
        <f t="shared" si="53"/>
        <v>2961515.69</v>
      </c>
      <c r="K462" s="57">
        <f t="shared" si="54"/>
        <v>1.0069757531451886</v>
      </c>
      <c r="L462" s="57">
        <f t="shared" si="55"/>
        <v>-1</v>
      </c>
      <c r="M462" s="57">
        <f t="shared" si="56"/>
        <v>-1.0139515062903774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185</v>
      </c>
      <c r="C463" s="51" t="s">
        <v>186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52"/>
        <v>0</v>
      </c>
      <c r="J463" s="56">
        <f t="shared" si="53"/>
        <v>0</v>
      </c>
      <c r="K463" s="57" t="str">
        <f t="shared" si="54"/>
        <v>NA</v>
      </c>
      <c r="L463" s="57" t="str">
        <f t="shared" si="55"/>
        <v>NA</v>
      </c>
      <c r="M463" s="57" t="str">
        <f t="shared" si="56"/>
        <v>NA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189</v>
      </c>
      <c r="C464" s="51" t="s">
        <v>190</v>
      </c>
      <c r="D464" s="56">
        <v>315600</v>
      </c>
      <c r="E464" s="56">
        <v>315600</v>
      </c>
      <c r="F464" s="56">
        <v>32703.02</v>
      </c>
      <c r="G464" s="56">
        <v>33968.58</v>
      </c>
      <c r="H464" s="56">
        <v>2062.3000000000002</v>
      </c>
      <c r="I464" s="56">
        <f t="shared" si="52"/>
        <v>36030.880000000005</v>
      </c>
      <c r="J464" s="56">
        <f t="shared" si="53"/>
        <v>279569.12</v>
      </c>
      <c r="K464" s="57">
        <f t="shared" si="54"/>
        <v>0.88583371356147023</v>
      </c>
      <c r="L464" s="57">
        <f t="shared" si="55"/>
        <v>-0.89637826362484152</v>
      </c>
      <c r="M464" s="57">
        <f t="shared" si="56"/>
        <v>-0.78473650190114064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191</v>
      </c>
      <c r="C465" s="51" t="s">
        <v>192</v>
      </c>
      <c r="D465" s="56">
        <v>81350</v>
      </c>
      <c r="E465" s="56">
        <v>88250</v>
      </c>
      <c r="F465" s="56">
        <v>0</v>
      </c>
      <c r="G465" s="56">
        <v>20827</v>
      </c>
      <c r="H465" s="56">
        <v>0</v>
      </c>
      <c r="I465" s="56">
        <f t="shared" si="52"/>
        <v>20827</v>
      </c>
      <c r="J465" s="56">
        <f t="shared" si="53"/>
        <v>67423</v>
      </c>
      <c r="K465" s="57">
        <f t="shared" si="54"/>
        <v>0.76400000000000001</v>
      </c>
      <c r="L465" s="57">
        <f t="shared" si="55"/>
        <v>-1</v>
      </c>
      <c r="M465" s="57">
        <f t="shared" si="56"/>
        <v>-0.52800000000000002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199</v>
      </c>
      <c r="C466" s="51" t="s">
        <v>200</v>
      </c>
      <c r="D466" s="56">
        <v>142200</v>
      </c>
      <c r="E466" s="56">
        <v>132200</v>
      </c>
      <c r="F466" s="56">
        <v>1087.76</v>
      </c>
      <c r="G466" s="56">
        <v>15033</v>
      </c>
      <c r="H466" s="56">
        <v>0</v>
      </c>
      <c r="I466" s="56">
        <f t="shared" si="52"/>
        <v>15033</v>
      </c>
      <c r="J466" s="56">
        <f t="shared" si="53"/>
        <v>117167</v>
      </c>
      <c r="K466" s="57">
        <f t="shared" si="54"/>
        <v>0.88628593040847203</v>
      </c>
      <c r="L466" s="57">
        <f t="shared" si="55"/>
        <v>-0.99177186081694391</v>
      </c>
      <c r="M466" s="57">
        <f t="shared" si="56"/>
        <v>-0.77257186081694407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205</v>
      </c>
      <c r="C467" s="51" t="s">
        <v>206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2"/>
        <v>0</v>
      </c>
      <c r="J467" s="56">
        <f t="shared" si="53"/>
        <v>0</v>
      </c>
      <c r="K467" s="57" t="str">
        <f t="shared" si="54"/>
        <v>NA</v>
      </c>
      <c r="L467" s="57" t="str">
        <f t="shared" si="55"/>
        <v>NA</v>
      </c>
      <c r="M467" s="57" t="str">
        <f t="shared" si="56"/>
        <v>NA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207</v>
      </c>
      <c r="C468" s="51" t="s">
        <v>208</v>
      </c>
      <c r="D468" s="56">
        <v>557224.19999999995</v>
      </c>
      <c r="E468" s="56">
        <v>557224.19999999995</v>
      </c>
      <c r="F468" s="56">
        <v>266.02</v>
      </c>
      <c r="G468" s="56">
        <v>97483.82</v>
      </c>
      <c r="H468" s="56">
        <v>253299.66</v>
      </c>
      <c r="I468" s="56">
        <f t="shared" si="52"/>
        <v>350783.48</v>
      </c>
      <c r="J468" s="56">
        <f t="shared" si="53"/>
        <v>206440.71999999997</v>
      </c>
      <c r="K468" s="57">
        <f t="shared" si="54"/>
        <v>0.37048053548284515</v>
      </c>
      <c r="L468" s="57">
        <f t="shared" si="55"/>
        <v>-0.99952259790583387</v>
      </c>
      <c r="M468" s="57">
        <f t="shared" si="56"/>
        <v>-0.65010916611302949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211</v>
      </c>
      <c r="C469" s="51" t="s">
        <v>212</v>
      </c>
      <c r="D469" s="56">
        <v>0</v>
      </c>
      <c r="E469" s="56">
        <v>8000</v>
      </c>
      <c r="F469" s="56">
        <v>0</v>
      </c>
      <c r="G469" s="56">
        <v>274</v>
      </c>
      <c r="H469" s="56">
        <v>249</v>
      </c>
      <c r="I469" s="56">
        <f t="shared" si="52"/>
        <v>523</v>
      </c>
      <c r="J469" s="56">
        <f t="shared" si="53"/>
        <v>7477</v>
      </c>
      <c r="K469" s="57">
        <f t="shared" si="54"/>
        <v>0.93462500000000004</v>
      </c>
      <c r="L469" s="57">
        <f t="shared" si="55"/>
        <v>-1</v>
      </c>
      <c r="M469" s="57">
        <f t="shared" si="56"/>
        <v>-0.93149999999999999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213</v>
      </c>
      <c r="C470" s="51" t="s">
        <v>214</v>
      </c>
      <c r="D470" s="56">
        <v>950000</v>
      </c>
      <c r="E470" s="56">
        <v>935100</v>
      </c>
      <c r="F470" s="56">
        <v>0</v>
      </c>
      <c r="G470" s="56">
        <v>15052.8</v>
      </c>
      <c r="H470" s="56">
        <v>0</v>
      </c>
      <c r="I470" s="56">
        <f t="shared" si="52"/>
        <v>15052.8</v>
      </c>
      <c r="J470" s="56">
        <f t="shared" si="53"/>
        <v>920047.2</v>
      </c>
      <c r="K470" s="57">
        <f t="shared" si="54"/>
        <v>0.98390247032402944</v>
      </c>
      <c r="L470" s="57">
        <f t="shared" si="55"/>
        <v>-1</v>
      </c>
      <c r="M470" s="57">
        <f t="shared" si="56"/>
        <v>-0.96780494064805911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215</v>
      </c>
      <c r="C471" s="51" t="s">
        <v>216</v>
      </c>
      <c r="D471" s="56">
        <v>6557122</v>
      </c>
      <c r="E471" s="56">
        <v>6607122</v>
      </c>
      <c r="F471" s="56">
        <v>42276.07</v>
      </c>
      <c r="G471" s="56">
        <v>3416519.09</v>
      </c>
      <c r="H471" s="56">
        <v>2609802.61</v>
      </c>
      <c r="I471" s="56">
        <f t="shared" si="52"/>
        <v>6026321.6999999993</v>
      </c>
      <c r="J471" s="56">
        <f t="shared" si="53"/>
        <v>580800.30000000075</v>
      </c>
      <c r="K471" s="57">
        <f t="shared" si="54"/>
        <v>8.7905187765565815E-2</v>
      </c>
      <c r="L471" s="57">
        <f t="shared" si="55"/>
        <v>-0.99360143947697643</v>
      </c>
      <c r="M471" s="57">
        <f t="shared" si="56"/>
        <v>3.419282707357299E-2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219</v>
      </c>
      <c r="C472" s="51" t="s">
        <v>220</v>
      </c>
      <c r="D472" s="56">
        <v>148200</v>
      </c>
      <c r="E472" s="56">
        <v>148200</v>
      </c>
      <c r="F472" s="56">
        <v>1197.72</v>
      </c>
      <c r="G472" s="56">
        <v>12104.970000000001</v>
      </c>
      <c r="H472" s="56">
        <v>1199</v>
      </c>
      <c r="I472" s="56">
        <f t="shared" si="52"/>
        <v>13303.970000000001</v>
      </c>
      <c r="J472" s="56">
        <f t="shared" si="53"/>
        <v>134896.03</v>
      </c>
      <c r="K472" s="57">
        <f t="shared" si="54"/>
        <v>0.91022962213225367</v>
      </c>
      <c r="L472" s="57">
        <f t="shared" si="55"/>
        <v>-0.99191821862348173</v>
      </c>
      <c r="M472" s="57">
        <f t="shared" si="56"/>
        <v>-0.83664008097165987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229</v>
      </c>
      <c r="C473" s="51" t="s">
        <v>230</v>
      </c>
      <c r="D473" s="56">
        <v>67000</v>
      </c>
      <c r="E473" s="56">
        <v>67000</v>
      </c>
      <c r="F473" s="56">
        <v>0</v>
      </c>
      <c r="G473" s="56">
        <v>0</v>
      </c>
      <c r="H473" s="56">
        <v>0</v>
      </c>
      <c r="I473" s="56">
        <f t="shared" si="52"/>
        <v>0</v>
      </c>
      <c r="J473" s="56">
        <f t="shared" si="53"/>
        <v>67000</v>
      </c>
      <c r="K473" s="57">
        <f t="shared" si="54"/>
        <v>1</v>
      </c>
      <c r="L473" s="57">
        <f t="shared" si="55"/>
        <v>-1</v>
      </c>
      <c r="M473" s="57">
        <f t="shared" si="56"/>
        <v>-1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233</v>
      </c>
      <c r="C474" s="51" t="s">
        <v>234</v>
      </c>
      <c r="D474" s="56">
        <v>5775000</v>
      </c>
      <c r="E474" s="56">
        <v>7775000</v>
      </c>
      <c r="F474" s="56">
        <v>242428</v>
      </c>
      <c r="G474" s="56">
        <v>1265728.92</v>
      </c>
      <c r="H474" s="56">
        <v>232871</v>
      </c>
      <c r="I474" s="56">
        <f t="shared" si="52"/>
        <v>1498599.92</v>
      </c>
      <c r="J474" s="56">
        <f t="shared" si="53"/>
        <v>6276400.0800000001</v>
      </c>
      <c r="K474" s="57">
        <f t="shared" si="54"/>
        <v>0.80725402958199355</v>
      </c>
      <c r="L474" s="57">
        <f t="shared" si="55"/>
        <v>-0.96881954983922824</v>
      </c>
      <c r="M474" s="57">
        <f t="shared" si="56"/>
        <v>-0.67441056720257242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235</v>
      </c>
      <c r="C475" s="51" t="s">
        <v>236</v>
      </c>
      <c r="D475" s="56">
        <v>1160000</v>
      </c>
      <c r="E475" s="56">
        <v>1160000</v>
      </c>
      <c r="F475" s="56">
        <v>0</v>
      </c>
      <c r="G475" s="56">
        <v>0</v>
      </c>
      <c r="H475" s="56">
        <v>0</v>
      </c>
      <c r="I475" s="56">
        <f t="shared" si="52"/>
        <v>0</v>
      </c>
      <c r="J475" s="56">
        <f t="shared" si="53"/>
        <v>1160000</v>
      </c>
      <c r="K475" s="57">
        <f t="shared" si="54"/>
        <v>1</v>
      </c>
      <c r="L475" s="57">
        <f t="shared" si="55"/>
        <v>-1</v>
      </c>
      <c r="M475" s="57">
        <f t="shared" si="56"/>
        <v>-1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237</v>
      </c>
      <c r="C476" s="51" t="s">
        <v>238</v>
      </c>
      <c r="D476" s="56">
        <v>150300</v>
      </c>
      <c r="E476" s="56">
        <v>160300</v>
      </c>
      <c r="F476" s="56">
        <v>-2223</v>
      </c>
      <c r="G476" s="56">
        <v>6213.59</v>
      </c>
      <c r="H476" s="56">
        <v>1720.41</v>
      </c>
      <c r="I476" s="56">
        <f t="shared" si="52"/>
        <v>7934</v>
      </c>
      <c r="J476" s="56">
        <f t="shared" si="53"/>
        <v>152366</v>
      </c>
      <c r="K476" s="57">
        <f t="shared" si="54"/>
        <v>0.95050530255770427</v>
      </c>
      <c r="L476" s="57">
        <f t="shared" si="55"/>
        <v>-1.0138677479725515</v>
      </c>
      <c r="M476" s="57">
        <f t="shared" si="56"/>
        <v>-0.92247548346849662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239</v>
      </c>
      <c r="C477" s="51" t="s">
        <v>240</v>
      </c>
      <c r="D477" s="56">
        <v>538678.74</v>
      </c>
      <c r="E477" s="56">
        <v>538678.74</v>
      </c>
      <c r="F477" s="56">
        <v>0</v>
      </c>
      <c r="G477" s="56">
        <v>0</v>
      </c>
      <c r="H477" s="56">
        <v>0</v>
      </c>
      <c r="I477" s="56">
        <f t="shared" si="52"/>
        <v>0</v>
      </c>
      <c r="J477" s="56">
        <f t="shared" si="53"/>
        <v>538678.74</v>
      </c>
      <c r="K477" s="57">
        <f t="shared" si="54"/>
        <v>1</v>
      </c>
      <c r="L477" s="57">
        <f t="shared" si="55"/>
        <v>-1</v>
      </c>
      <c r="M477" s="57">
        <f t="shared" si="56"/>
        <v>-1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261</v>
      </c>
      <c r="C478" s="51" t="s">
        <v>262</v>
      </c>
      <c r="D478" s="56">
        <v>1478000</v>
      </c>
      <c r="E478" s="56">
        <v>1664132</v>
      </c>
      <c r="F478" s="56">
        <v>114479.5</v>
      </c>
      <c r="G478" s="56">
        <v>412655</v>
      </c>
      <c r="H478" s="56">
        <v>216772</v>
      </c>
      <c r="I478" s="56">
        <f t="shared" si="52"/>
        <v>629427</v>
      </c>
      <c r="J478" s="56">
        <f t="shared" si="53"/>
        <v>1034705</v>
      </c>
      <c r="K478" s="57">
        <f t="shared" si="54"/>
        <v>0.62176858566507942</v>
      </c>
      <c r="L478" s="57">
        <f t="shared" si="55"/>
        <v>-0.93120768064071835</v>
      </c>
      <c r="M478" s="57">
        <f t="shared" si="56"/>
        <v>-0.50405977410445801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271</v>
      </c>
      <c r="C479" s="51" t="s">
        <v>272</v>
      </c>
      <c r="D479" s="56">
        <v>22028385.77</v>
      </c>
      <c r="E479" s="56">
        <v>21858385.77</v>
      </c>
      <c r="F479" s="56">
        <v>2060975.29</v>
      </c>
      <c r="G479" s="56">
        <v>8757994.0800000001</v>
      </c>
      <c r="H479" s="56">
        <v>58449.1</v>
      </c>
      <c r="I479" s="56">
        <f t="shared" si="52"/>
        <v>8816443.1799999997</v>
      </c>
      <c r="J479" s="56">
        <f t="shared" si="53"/>
        <v>13041942.59</v>
      </c>
      <c r="K479" s="57">
        <f t="shared" si="54"/>
        <v>0.5966562548227915</v>
      </c>
      <c r="L479" s="57">
        <f t="shared" si="55"/>
        <v>-0.90571237456936882</v>
      </c>
      <c r="M479" s="57">
        <f t="shared" si="56"/>
        <v>-0.19866048919128393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279</v>
      </c>
      <c r="C480" s="51" t="s">
        <v>280</v>
      </c>
      <c r="D480" s="56">
        <v>10000500</v>
      </c>
      <c r="E480" s="56">
        <v>10000500</v>
      </c>
      <c r="F480" s="56">
        <v>603764.9</v>
      </c>
      <c r="G480" s="56">
        <v>2934383.18</v>
      </c>
      <c r="H480" s="56">
        <v>2775910.77</v>
      </c>
      <c r="I480" s="56">
        <f t="shared" si="52"/>
        <v>5710293.9500000002</v>
      </c>
      <c r="J480" s="56">
        <f t="shared" si="53"/>
        <v>4290206.05</v>
      </c>
      <c r="K480" s="57">
        <f t="shared" si="54"/>
        <v>0.42899915504224789</v>
      </c>
      <c r="L480" s="57">
        <f t="shared" si="55"/>
        <v>-0.93962652867356633</v>
      </c>
      <c r="M480" s="57">
        <f t="shared" si="56"/>
        <v>-0.41315270636468171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297</v>
      </c>
      <c r="C481" s="51" t="s">
        <v>298</v>
      </c>
      <c r="D481" s="56">
        <v>700000</v>
      </c>
      <c r="E481" s="56">
        <v>700000</v>
      </c>
      <c r="F481" s="56">
        <v>0</v>
      </c>
      <c r="G481" s="56">
        <v>0</v>
      </c>
      <c r="H481" s="56">
        <v>0</v>
      </c>
      <c r="I481" s="56">
        <f t="shared" si="52"/>
        <v>0</v>
      </c>
      <c r="J481" s="56">
        <f t="shared" si="53"/>
        <v>700000</v>
      </c>
      <c r="K481" s="57">
        <f t="shared" si="54"/>
        <v>1</v>
      </c>
      <c r="L481" s="57">
        <f t="shared" si="55"/>
        <v>-1</v>
      </c>
      <c r="M481" s="57">
        <f t="shared" si="56"/>
        <v>-1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301</v>
      </c>
      <c r="C482" s="51" t="s">
        <v>302</v>
      </c>
      <c r="D482" s="56">
        <v>25000</v>
      </c>
      <c r="E482" s="56">
        <v>25000</v>
      </c>
      <c r="F482" s="56">
        <v>0</v>
      </c>
      <c r="G482" s="56">
        <v>0</v>
      </c>
      <c r="H482" s="56">
        <v>0</v>
      </c>
      <c r="I482" s="56">
        <f t="shared" si="52"/>
        <v>0</v>
      </c>
      <c r="J482" s="56">
        <f t="shared" si="53"/>
        <v>25000</v>
      </c>
      <c r="K482" s="57">
        <f t="shared" si="54"/>
        <v>1</v>
      </c>
      <c r="L482" s="57">
        <f t="shared" si="55"/>
        <v>-1</v>
      </c>
      <c r="M482" s="57">
        <f t="shared" si="56"/>
        <v>-1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341</v>
      </c>
      <c r="C483" s="51" t="s">
        <v>342</v>
      </c>
      <c r="D483" s="56">
        <v>7684719.2799999993</v>
      </c>
      <c r="E483" s="56">
        <v>7684719.2799999993</v>
      </c>
      <c r="F483" s="56">
        <v>592519.80000000005</v>
      </c>
      <c r="G483" s="56">
        <v>4054417.46</v>
      </c>
      <c r="H483" s="56">
        <v>0</v>
      </c>
      <c r="I483" s="56">
        <f t="shared" si="52"/>
        <v>4054417.46</v>
      </c>
      <c r="J483" s="56">
        <f t="shared" si="53"/>
        <v>3630301.8199999994</v>
      </c>
      <c r="K483" s="57">
        <f t="shared" si="54"/>
        <v>0.47240526136694477</v>
      </c>
      <c r="L483" s="57">
        <f t="shared" si="55"/>
        <v>-0.9228963637563089</v>
      </c>
      <c r="M483" s="57">
        <f t="shared" si="56"/>
        <v>5.5189477266110447E-2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343</v>
      </c>
      <c r="C484" s="51" t="s">
        <v>344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52"/>
        <v>0</v>
      </c>
      <c r="J484" s="56">
        <f t="shared" si="53"/>
        <v>0</v>
      </c>
      <c r="K484" s="57" t="str">
        <f t="shared" si="54"/>
        <v>NA</v>
      </c>
      <c r="L484" s="57" t="str">
        <f t="shared" si="55"/>
        <v>NA</v>
      </c>
      <c r="M484" s="57" t="str">
        <f t="shared" si="56"/>
        <v>NA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427</v>
      </c>
      <c r="C485" s="51" t="s">
        <v>428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52"/>
        <v>0</v>
      </c>
      <c r="J485" s="56">
        <f t="shared" si="53"/>
        <v>0</v>
      </c>
      <c r="K485" s="57" t="str">
        <f t="shared" si="54"/>
        <v>NA</v>
      </c>
      <c r="L485" s="57" t="str">
        <f t="shared" si="55"/>
        <v>NA</v>
      </c>
      <c r="M485" s="57" t="str">
        <f t="shared" si="56"/>
        <v>NA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429</v>
      </c>
      <c r="C486" s="51" t="s">
        <v>430</v>
      </c>
      <c r="D486" s="56">
        <v>6730790</v>
      </c>
      <c r="E486" s="56">
        <v>15230790</v>
      </c>
      <c r="F486" s="56">
        <v>0</v>
      </c>
      <c r="G486" s="56">
        <v>0</v>
      </c>
      <c r="H486" s="56">
        <v>1958990</v>
      </c>
      <c r="I486" s="56">
        <f t="shared" si="52"/>
        <v>1958990</v>
      </c>
      <c r="J486" s="56">
        <f t="shared" si="53"/>
        <v>13271800</v>
      </c>
      <c r="K486" s="57">
        <f t="shared" si="54"/>
        <v>0.87137961983587198</v>
      </c>
      <c r="L486" s="57">
        <f t="shared" si="55"/>
        <v>-1</v>
      </c>
      <c r="M486" s="57">
        <f t="shared" si="56"/>
        <v>-1</v>
      </c>
      <c r="R486" s="53"/>
      <c r="S486" s="53"/>
      <c r="T486" s="53"/>
      <c r="U486" s="53"/>
      <c r="V486" s="53"/>
    </row>
    <row r="487" spans="1:22" s="51" customFormat="1" x14ac:dyDescent="0.2">
      <c r="A487" s="63" t="s">
        <v>431</v>
      </c>
      <c r="B487" s="74"/>
      <c r="C487" s="63"/>
      <c r="D487" s="64">
        <v>95740171.480000004</v>
      </c>
      <c r="E487" s="64">
        <v>106481303.48</v>
      </c>
      <c r="F487" s="64">
        <v>6097318.6200000001</v>
      </c>
      <c r="G487" s="64">
        <v>31606059.030000001</v>
      </c>
      <c r="H487" s="64">
        <v>8163815.1899999995</v>
      </c>
      <c r="I487" s="64">
        <f t="shared" si="52"/>
        <v>39769874.219999999</v>
      </c>
      <c r="J487" s="64">
        <f t="shared" si="53"/>
        <v>66711429.260000005</v>
      </c>
      <c r="K487" s="65">
        <f t="shared" si="54"/>
        <v>0.62650838297194744</v>
      </c>
      <c r="L487" s="65">
        <f t="shared" si="55"/>
        <v>-0.94273812941118584</v>
      </c>
      <c r="M487" s="65">
        <f t="shared" si="56"/>
        <v>-0.40635476845122481</v>
      </c>
      <c r="R487" s="53"/>
      <c r="S487" s="53"/>
      <c r="T487" s="53"/>
      <c r="U487" s="53"/>
      <c r="V487" s="53"/>
    </row>
    <row r="488" spans="1:22" s="51" customFormat="1" x14ac:dyDescent="0.2">
      <c r="A488" s="51" t="s">
        <v>432</v>
      </c>
      <c r="B488" s="66" t="s">
        <v>112</v>
      </c>
      <c r="C488" s="51" t="s">
        <v>111</v>
      </c>
      <c r="D488" s="56">
        <v>0</v>
      </c>
      <c r="E488" s="56">
        <v>0</v>
      </c>
      <c r="F488" s="56">
        <v>1430779.94</v>
      </c>
      <c r="G488" s="56">
        <v>7617518.8799999999</v>
      </c>
      <c r="H488" s="56">
        <v>0</v>
      </c>
      <c r="I488" s="56">
        <f t="shared" ref="I488:I577" si="72">SUM(G488:H488)</f>
        <v>7617518.8799999999</v>
      </c>
      <c r="J488" s="56">
        <f t="shared" ref="J488:J577" si="73">E488-I488</f>
        <v>-7617518.8799999999</v>
      </c>
      <c r="K488" s="57" t="str">
        <f t="shared" ref="K488:K577" si="74">IF(E488=0,"NA",J488/E488)</f>
        <v>NA</v>
      </c>
      <c r="L488" s="57" t="str">
        <f t="shared" ref="L488:L577" si="75">IF(E488=0,"NA",(  ( F488 - (E488/$L$6)) / (E488/$L$6)))</f>
        <v>NA</v>
      </c>
      <c r="M488" s="57" t="str">
        <f t="shared" ref="M488:M577" si="76">IF(E488=0,"NA",(  ( G488 - ($M$6*(E488/12))) / ($M$6*(E488/12))))</f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115</v>
      </c>
      <c r="C489" s="51" t="s">
        <v>116</v>
      </c>
      <c r="D489" s="56">
        <v>0</v>
      </c>
      <c r="E489" s="56">
        <v>0</v>
      </c>
      <c r="F489" s="56">
        <v>19250</v>
      </c>
      <c r="G489" s="56">
        <v>39950</v>
      </c>
      <c r="H489" s="56">
        <v>0</v>
      </c>
      <c r="I489" s="56">
        <f t="shared" si="72"/>
        <v>39950</v>
      </c>
      <c r="J489" s="56">
        <f t="shared" si="73"/>
        <v>-39950</v>
      </c>
      <c r="K489" s="57" t="str">
        <f t="shared" si="74"/>
        <v>NA</v>
      </c>
      <c r="L489" s="57" t="str">
        <f t="shared" si="75"/>
        <v>NA</v>
      </c>
      <c r="M489" s="57" t="str">
        <f t="shared" si="76"/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125</v>
      </c>
      <c r="C490" s="51" t="s">
        <v>126</v>
      </c>
      <c r="D490" s="56">
        <v>1778670</v>
      </c>
      <c r="E490" s="56">
        <v>1801433</v>
      </c>
      <c r="F490" s="56">
        <v>153127.56000000003</v>
      </c>
      <c r="G490" s="56">
        <v>882203.78000000014</v>
      </c>
      <c r="H490" s="56">
        <v>0</v>
      </c>
      <c r="I490" s="56">
        <f t="shared" si="72"/>
        <v>882203.78000000014</v>
      </c>
      <c r="J490" s="56">
        <f t="shared" si="73"/>
        <v>919229.21999999986</v>
      </c>
      <c r="K490" s="57">
        <f t="shared" si="74"/>
        <v>0.51027666307878217</v>
      </c>
      <c r="L490" s="57">
        <f t="shared" si="75"/>
        <v>-0.91499680532109717</v>
      </c>
      <c r="M490" s="57">
        <f t="shared" si="76"/>
        <v>-2.0553326157564399E-2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139</v>
      </c>
      <c r="C491" s="51" t="s">
        <v>140</v>
      </c>
      <c r="D491" s="56">
        <v>3943143</v>
      </c>
      <c r="E491" s="56">
        <v>3943143</v>
      </c>
      <c r="F491" s="56">
        <v>248979.33000000002</v>
      </c>
      <c r="G491" s="56">
        <v>1497606.57</v>
      </c>
      <c r="H491" s="56">
        <v>0</v>
      </c>
      <c r="I491" s="56">
        <f t="shared" si="72"/>
        <v>1497606.57</v>
      </c>
      <c r="J491" s="56">
        <f t="shared" si="73"/>
        <v>2445536.4299999997</v>
      </c>
      <c r="K491" s="57">
        <f t="shared" si="74"/>
        <v>0.6201997822549169</v>
      </c>
      <c r="L491" s="57">
        <f t="shared" si="75"/>
        <v>-0.93685764629890422</v>
      </c>
      <c r="M491" s="57">
        <f t="shared" si="76"/>
        <v>-0.24039956450983388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141</v>
      </c>
      <c r="C492" s="51" t="s">
        <v>142</v>
      </c>
      <c r="D492" s="56">
        <v>13769026.720000001</v>
      </c>
      <c r="E492" s="56">
        <v>13586427.950000001</v>
      </c>
      <c r="F492" s="56">
        <v>1333797.2999999998</v>
      </c>
      <c r="G492" s="56">
        <v>7667755.9100000011</v>
      </c>
      <c r="H492" s="56">
        <v>0</v>
      </c>
      <c r="I492" s="56">
        <f t="shared" si="72"/>
        <v>7667755.9100000011</v>
      </c>
      <c r="J492" s="56">
        <f t="shared" si="73"/>
        <v>5918672.04</v>
      </c>
      <c r="K492" s="57">
        <f t="shared" si="74"/>
        <v>0.43563120945266554</v>
      </c>
      <c r="L492" s="57">
        <f t="shared" si="75"/>
        <v>-0.90182869957368017</v>
      </c>
      <c r="M492" s="57">
        <f t="shared" si="76"/>
        <v>0.12873758109466873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143</v>
      </c>
      <c r="C493" s="51" t="s">
        <v>144</v>
      </c>
      <c r="D493" s="56">
        <v>1342165</v>
      </c>
      <c r="E493" s="56">
        <v>1342165</v>
      </c>
      <c r="F493" s="56">
        <v>27212.25</v>
      </c>
      <c r="G493" s="56">
        <v>118356.26</v>
      </c>
      <c r="H493" s="56">
        <v>0</v>
      </c>
      <c r="I493" s="56">
        <f t="shared" si="72"/>
        <v>118356.26</v>
      </c>
      <c r="J493" s="56">
        <f t="shared" si="73"/>
        <v>1223808.74</v>
      </c>
      <c r="K493" s="57">
        <f t="shared" si="74"/>
        <v>0.911816907757243</v>
      </c>
      <c r="L493" s="57">
        <f t="shared" si="75"/>
        <v>-0.97972510831380644</v>
      </c>
      <c r="M493" s="57">
        <f t="shared" si="76"/>
        <v>-0.82363381551448589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145</v>
      </c>
      <c r="C494" s="51" t="s">
        <v>146</v>
      </c>
      <c r="D494" s="56">
        <v>0</v>
      </c>
      <c r="E494" s="56">
        <v>20000</v>
      </c>
      <c r="F494" s="56">
        <v>0</v>
      </c>
      <c r="G494" s="56">
        <v>540</v>
      </c>
      <c r="H494" s="56">
        <v>0</v>
      </c>
      <c r="I494" s="56">
        <f t="shared" si="72"/>
        <v>540</v>
      </c>
      <c r="J494" s="56">
        <f t="shared" si="73"/>
        <v>19460</v>
      </c>
      <c r="K494" s="57">
        <f t="shared" si="74"/>
        <v>0.97299999999999998</v>
      </c>
      <c r="L494" s="57">
        <f t="shared" si="75"/>
        <v>-1</v>
      </c>
      <c r="M494" s="57">
        <f t="shared" si="76"/>
        <v>-0.94599999999999995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149</v>
      </c>
      <c r="C495" s="51" t="s">
        <v>150</v>
      </c>
      <c r="D495" s="56">
        <v>3395089</v>
      </c>
      <c r="E495" s="56">
        <v>3389815.38</v>
      </c>
      <c r="F495" s="56">
        <v>323182.43</v>
      </c>
      <c r="G495" s="56">
        <v>1455073.4100000001</v>
      </c>
      <c r="H495" s="56">
        <v>0</v>
      </c>
      <c r="I495" s="56">
        <f t="shared" si="72"/>
        <v>1455073.4100000001</v>
      </c>
      <c r="J495" s="56">
        <f t="shared" si="73"/>
        <v>1934741.9699999997</v>
      </c>
      <c r="K495" s="57">
        <f t="shared" si="74"/>
        <v>0.57075142835654957</v>
      </c>
      <c r="L495" s="57">
        <f t="shared" si="75"/>
        <v>-0.90466075766049536</v>
      </c>
      <c r="M495" s="57">
        <f t="shared" si="76"/>
        <v>-0.14150285671309912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151</v>
      </c>
      <c r="C496" s="51" t="s">
        <v>152</v>
      </c>
      <c r="D496" s="56">
        <v>0</v>
      </c>
      <c r="E496" s="56">
        <v>0</v>
      </c>
      <c r="F496" s="56">
        <v>112851.81999999999</v>
      </c>
      <c r="G496" s="56">
        <v>668021.98</v>
      </c>
      <c r="H496" s="56">
        <v>0</v>
      </c>
      <c r="I496" s="56">
        <f t="shared" si="72"/>
        <v>668021.98</v>
      </c>
      <c r="J496" s="56">
        <f t="shared" si="73"/>
        <v>-668021.98</v>
      </c>
      <c r="K496" s="57" t="str">
        <f t="shared" si="74"/>
        <v>NA</v>
      </c>
      <c r="L496" s="57" t="str">
        <f t="shared" si="75"/>
        <v>NA</v>
      </c>
      <c r="M496" s="57" t="str">
        <f t="shared" si="76"/>
        <v>NA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153</v>
      </c>
      <c r="C497" s="51" t="s">
        <v>154</v>
      </c>
      <c r="D497" s="56">
        <v>4091629.97</v>
      </c>
      <c r="E497" s="56">
        <v>4083341.5000000005</v>
      </c>
      <c r="F497" s="56">
        <v>352929.24000000011</v>
      </c>
      <c r="G497" s="56">
        <v>2041539.1000000006</v>
      </c>
      <c r="H497" s="56">
        <v>0</v>
      </c>
      <c r="I497" s="56">
        <f t="shared" si="72"/>
        <v>2041539.1000000006</v>
      </c>
      <c r="J497" s="56">
        <f t="shared" si="73"/>
        <v>2041802.4</v>
      </c>
      <c r="K497" s="57">
        <f t="shared" si="74"/>
        <v>0.50003224075184494</v>
      </c>
      <c r="L497" s="57">
        <f t="shared" si="75"/>
        <v>-0.9135685222507105</v>
      </c>
      <c r="M497" s="57">
        <f t="shared" si="76"/>
        <v>-6.4481503689894177E-5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155</v>
      </c>
      <c r="C498" s="51" t="s">
        <v>156</v>
      </c>
      <c r="D498" s="56">
        <v>0</v>
      </c>
      <c r="E498" s="56">
        <v>0</v>
      </c>
      <c r="F498" s="56">
        <v>4183.0599999999995</v>
      </c>
      <c r="G498" s="56">
        <v>25098.36</v>
      </c>
      <c r="H498" s="56">
        <v>0</v>
      </c>
      <c r="I498" s="56">
        <f t="shared" si="72"/>
        <v>25098.36</v>
      </c>
      <c r="J498" s="56">
        <f t="shared" si="73"/>
        <v>-25098.36</v>
      </c>
      <c r="K498" s="57" t="str">
        <f t="shared" si="74"/>
        <v>NA</v>
      </c>
      <c r="L498" s="57" t="str">
        <f t="shared" si="75"/>
        <v>NA</v>
      </c>
      <c r="M498" s="57" t="str">
        <f t="shared" si="76"/>
        <v>NA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157</v>
      </c>
      <c r="C499" s="51" t="s">
        <v>158</v>
      </c>
      <c r="D499" s="56">
        <v>20000</v>
      </c>
      <c r="E499" s="56">
        <v>20000</v>
      </c>
      <c r="F499" s="56">
        <v>0</v>
      </c>
      <c r="G499" s="56">
        <v>0</v>
      </c>
      <c r="H499" s="56">
        <v>0</v>
      </c>
      <c r="I499" s="56">
        <f t="shared" si="72"/>
        <v>0</v>
      </c>
      <c r="J499" s="56">
        <f t="shared" si="73"/>
        <v>20000</v>
      </c>
      <c r="K499" s="57">
        <f t="shared" si="74"/>
        <v>1</v>
      </c>
      <c r="L499" s="57">
        <f t="shared" si="75"/>
        <v>-1</v>
      </c>
      <c r="M499" s="57">
        <f t="shared" si="76"/>
        <v>-1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169</v>
      </c>
      <c r="C500" s="51" t="s">
        <v>170</v>
      </c>
      <c r="D500" s="56">
        <v>523481.77</v>
      </c>
      <c r="E500" s="56">
        <v>522424.77</v>
      </c>
      <c r="F500" s="56">
        <v>17247.68</v>
      </c>
      <c r="G500" s="56">
        <v>142797.24999999997</v>
      </c>
      <c r="H500" s="56">
        <v>0</v>
      </c>
      <c r="I500" s="56">
        <f t="shared" si="72"/>
        <v>142797.24999999997</v>
      </c>
      <c r="J500" s="56">
        <f t="shared" si="73"/>
        <v>379627.52000000002</v>
      </c>
      <c r="K500" s="57">
        <f t="shared" si="74"/>
        <v>0.72666447266656209</v>
      </c>
      <c r="L500" s="57">
        <f t="shared" si="75"/>
        <v>-0.96698533264416231</v>
      </c>
      <c r="M500" s="57">
        <f t="shared" si="76"/>
        <v>-0.45332894533312434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171</v>
      </c>
      <c r="C501" s="51" t="s">
        <v>172</v>
      </c>
      <c r="D501" s="56">
        <v>10817349.34</v>
      </c>
      <c r="E501" s="56">
        <v>10687424.34</v>
      </c>
      <c r="F501" s="56">
        <v>328390.12</v>
      </c>
      <c r="G501" s="56">
        <v>4341494.5</v>
      </c>
      <c r="H501" s="56">
        <v>5879874.330000001</v>
      </c>
      <c r="I501" s="56">
        <f t="shared" si="72"/>
        <v>10221368.830000002</v>
      </c>
      <c r="J501" s="56">
        <f t="shared" si="73"/>
        <v>466055.50999999791</v>
      </c>
      <c r="K501" s="57">
        <f t="shared" si="74"/>
        <v>4.3607841812333049E-2</v>
      </c>
      <c r="L501" s="57">
        <f t="shared" si="75"/>
        <v>-0.96927322154029871</v>
      </c>
      <c r="M501" s="57">
        <f t="shared" si="76"/>
        <v>-0.18755083322536062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175</v>
      </c>
      <c r="C502" s="51" t="s">
        <v>176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72"/>
        <v>0</v>
      </c>
      <c r="J502" s="56">
        <f t="shared" si="73"/>
        <v>0</v>
      </c>
      <c r="K502" s="57" t="str">
        <f t="shared" si="74"/>
        <v>NA</v>
      </c>
      <c r="L502" s="57" t="str">
        <f t="shared" si="75"/>
        <v>NA</v>
      </c>
      <c r="M502" s="57" t="str">
        <f t="shared" si="76"/>
        <v>NA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181</v>
      </c>
      <c r="C503" s="51" t="s">
        <v>182</v>
      </c>
      <c r="D503" s="56">
        <v>0</v>
      </c>
      <c r="E503" s="56">
        <v>1000</v>
      </c>
      <c r="F503" s="56">
        <v>0</v>
      </c>
      <c r="G503" s="56">
        <v>699</v>
      </c>
      <c r="H503" s="56">
        <v>0</v>
      </c>
      <c r="I503" s="56">
        <f t="shared" si="72"/>
        <v>699</v>
      </c>
      <c r="J503" s="56">
        <f t="shared" si="73"/>
        <v>301</v>
      </c>
      <c r="K503" s="57">
        <f t="shared" si="74"/>
        <v>0.30099999999999999</v>
      </c>
      <c r="L503" s="57">
        <f t="shared" si="75"/>
        <v>-1</v>
      </c>
      <c r="M503" s="57">
        <f t="shared" si="76"/>
        <v>0.39800000000000002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183</v>
      </c>
      <c r="C504" s="51" t="s">
        <v>184</v>
      </c>
      <c r="D504" s="56">
        <v>15000</v>
      </c>
      <c r="E504" s="56">
        <v>15000</v>
      </c>
      <c r="F504" s="56">
        <v>0</v>
      </c>
      <c r="G504" s="56">
        <v>0</v>
      </c>
      <c r="H504" s="56">
        <v>1032.5</v>
      </c>
      <c r="I504" s="56">
        <f t="shared" si="72"/>
        <v>1032.5</v>
      </c>
      <c r="J504" s="56">
        <f t="shared" si="73"/>
        <v>13967.5</v>
      </c>
      <c r="K504" s="57">
        <f t="shared" si="74"/>
        <v>0.9311666666666667</v>
      </c>
      <c r="L504" s="57">
        <f t="shared" si="75"/>
        <v>-1</v>
      </c>
      <c r="M504" s="57">
        <f t="shared" si="76"/>
        <v>-1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185</v>
      </c>
      <c r="C505" s="51" t="s">
        <v>186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72"/>
        <v>0</v>
      </c>
      <c r="J505" s="56">
        <f t="shared" si="73"/>
        <v>0</v>
      </c>
      <c r="K505" s="57" t="str">
        <f t="shared" si="74"/>
        <v>NA</v>
      </c>
      <c r="L505" s="57" t="str">
        <f t="shared" si="75"/>
        <v>NA</v>
      </c>
      <c r="M505" s="57" t="str">
        <f t="shared" si="76"/>
        <v>NA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189</v>
      </c>
      <c r="C506" s="51" t="s">
        <v>190</v>
      </c>
      <c r="D506" s="56">
        <v>2471983.94</v>
      </c>
      <c r="E506" s="56">
        <v>2626183.94</v>
      </c>
      <c r="F506" s="56">
        <v>185253.25</v>
      </c>
      <c r="G506" s="56">
        <v>816048.82</v>
      </c>
      <c r="H506" s="56">
        <v>1595670.27</v>
      </c>
      <c r="I506" s="56">
        <f t="shared" si="72"/>
        <v>2411719.09</v>
      </c>
      <c r="J506" s="56">
        <f t="shared" si="73"/>
        <v>214464.85000000009</v>
      </c>
      <c r="K506" s="57">
        <f t="shared" si="74"/>
        <v>8.1664062723649164E-2</v>
      </c>
      <c r="L506" s="57">
        <f t="shared" si="75"/>
        <v>-0.9294591490038584</v>
      </c>
      <c r="M506" s="57">
        <f t="shared" si="76"/>
        <v>-0.37852881698758695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191</v>
      </c>
      <c r="C507" s="51" t="s">
        <v>192</v>
      </c>
      <c r="D507" s="56">
        <v>30500</v>
      </c>
      <c r="E507" s="56">
        <v>170500</v>
      </c>
      <c r="F507" s="56">
        <v>33963.5</v>
      </c>
      <c r="G507" s="56">
        <v>38332.43</v>
      </c>
      <c r="H507" s="56">
        <v>30204.29</v>
      </c>
      <c r="I507" s="56">
        <f t="shared" si="72"/>
        <v>68536.72</v>
      </c>
      <c r="J507" s="56">
        <f t="shared" si="73"/>
        <v>101963.28</v>
      </c>
      <c r="K507" s="57">
        <f t="shared" si="74"/>
        <v>0.5980251026392962</v>
      </c>
      <c r="L507" s="57">
        <f t="shared" si="75"/>
        <v>-0.80080058651026398</v>
      </c>
      <c r="M507" s="57">
        <f t="shared" si="76"/>
        <v>-0.55035272727272722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199</v>
      </c>
      <c r="C508" s="51" t="s">
        <v>200</v>
      </c>
      <c r="D508" s="56">
        <v>324139.2</v>
      </c>
      <c r="E508" s="56">
        <v>356639.2</v>
      </c>
      <c r="F508" s="56">
        <v>1414.8500000000001</v>
      </c>
      <c r="G508" s="56">
        <v>54040.92</v>
      </c>
      <c r="H508" s="56">
        <v>0</v>
      </c>
      <c r="I508" s="56">
        <f t="shared" si="72"/>
        <v>54040.92</v>
      </c>
      <c r="J508" s="56">
        <f t="shared" si="73"/>
        <v>302598.28000000003</v>
      </c>
      <c r="K508" s="57">
        <f t="shared" si="74"/>
        <v>0.84847173277643073</v>
      </c>
      <c r="L508" s="57">
        <f t="shared" si="75"/>
        <v>-0.99603282533159565</v>
      </c>
      <c r="M508" s="57">
        <f t="shared" si="76"/>
        <v>-0.69694346555286124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207</v>
      </c>
      <c r="C509" s="51" t="s">
        <v>208</v>
      </c>
      <c r="D509" s="56">
        <v>611637</v>
      </c>
      <c r="E509" s="56">
        <v>602416</v>
      </c>
      <c r="F509" s="56">
        <v>6955.6200000000008</v>
      </c>
      <c r="G509" s="56">
        <v>109679.37</v>
      </c>
      <c r="H509" s="56">
        <v>3215.96</v>
      </c>
      <c r="I509" s="56">
        <f t="shared" si="72"/>
        <v>112895.33</v>
      </c>
      <c r="J509" s="56">
        <f t="shared" si="73"/>
        <v>489520.67</v>
      </c>
      <c r="K509" s="57">
        <f t="shared" si="74"/>
        <v>0.81259573118907857</v>
      </c>
      <c r="L509" s="57">
        <f t="shared" si="75"/>
        <v>-0.98845379272794875</v>
      </c>
      <c r="M509" s="57">
        <f t="shared" si="76"/>
        <v>-0.63586833683036303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209</v>
      </c>
      <c r="C510" s="51" t="s">
        <v>210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f t="shared" si="72"/>
        <v>0</v>
      </c>
      <c r="J510" s="56">
        <f t="shared" si="73"/>
        <v>0</v>
      </c>
      <c r="K510" s="57" t="str">
        <f t="shared" si="74"/>
        <v>NA</v>
      </c>
      <c r="L510" s="57" t="str">
        <f t="shared" si="75"/>
        <v>NA</v>
      </c>
      <c r="M510" s="57" t="str">
        <f t="shared" si="76"/>
        <v>NA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211</v>
      </c>
      <c r="C511" s="51" t="s">
        <v>212</v>
      </c>
      <c r="D511" s="56">
        <v>49500</v>
      </c>
      <c r="E511" s="56">
        <v>49500</v>
      </c>
      <c r="F511" s="56">
        <v>1663.16</v>
      </c>
      <c r="G511" s="56">
        <v>7701.9500000000007</v>
      </c>
      <c r="H511" s="56">
        <v>161.04</v>
      </c>
      <c r="I511" s="56">
        <f t="shared" si="72"/>
        <v>7862.9900000000007</v>
      </c>
      <c r="J511" s="56">
        <f t="shared" si="73"/>
        <v>41637.01</v>
      </c>
      <c r="K511" s="57">
        <f t="shared" si="74"/>
        <v>0.84115171717171722</v>
      </c>
      <c r="L511" s="57">
        <f t="shared" si="75"/>
        <v>-0.96640080808080797</v>
      </c>
      <c r="M511" s="57">
        <f t="shared" si="76"/>
        <v>-0.68881010101010098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213</v>
      </c>
      <c r="C512" s="51" t="s">
        <v>214</v>
      </c>
      <c r="D512" s="56">
        <v>0</v>
      </c>
      <c r="E512" s="56">
        <v>0</v>
      </c>
      <c r="F512" s="56">
        <v>0</v>
      </c>
      <c r="G512" s="56">
        <v>316.60000000000002</v>
      </c>
      <c r="H512" s="56">
        <v>0</v>
      </c>
      <c r="I512" s="56">
        <f t="shared" si="72"/>
        <v>316.60000000000002</v>
      </c>
      <c r="J512" s="56">
        <f t="shared" si="73"/>
        <v>-316.60000000000002</v>
      </c>
      <c r="K512" s="57" t="str">
        <f t="shared" si="74"/>
        <v>NA</v>
      </c>
      <c r="L512" s="57" t="str">
        <f t="shared" si="75"/>
        <v>NA</v>
      </c>
      <c r="M512" s="57" t="str">
        <f t="shared" si="76"/>
        <v>NA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215</v>
      </c>
      <c r="C513" s="51" t="s">
        <v>216</v>
      </c>
      <c r="D513" s="56">
        <v>149250</v>
      </c>
      <c r="E513" s="56">
        <v>149250</v>
      </c>
      <c r="F513" s="56">
        <v>3317.67</v>
      </c>
      <c r="G513" s="56">
        <v>18206.89</v>
      </c>
      <c r="H513" s="56">
        <v>189.33</v>
      </c>
      <c r="I513" s="56">
        <f t="shared" si="72"/>
        <v>18396.22</v>
      </c>
      <c r="J513" s="56">
        <f t="shared" si="73"/>
        <v>130853.78</v>
      </c>
      <c r="K513" s="57">
        <f t="shared" si="74"/>
        <v>0.87674224455611394</v>
      </c>
      <c r="L513" s="57">
        <f t="shared" si="75"/>
        <v>-0.97777105527638186</v>
      </c>
      <c r="M513" s="57">
        <f t="shared" si="76"/>
        <v>-0.75602157453936347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217</v>
      </c>
      <c r="C514" s="51" t="s">
        <v>218</v>
      </c>
      <c r="D514" s="56">
        <v>0</v>
      </c>
      <c r="E514" s="56">
        <v>10000</v>
      </c>
      <c r="F514" s="56">
        <v>833.2</v>
      </c>
      <c r="G514" s="56">
        <v>833.2</v>
      </c>
      <c r="H514" s="56">
        <v>863.96</v>
      </c>
      <c r="I514" s="56">
        <f t="shared" si="72"/>
        <v>1697.16</v>
      </c>
      <c r="J514" s="56">
        <f t="shared" si="73"/>
        <v>8302.84</v>
      </c>
      <c r="K514" s="57">
        <f t="shared" si="74"/>
        <v>0.83028400000000002</v>
      </c>
      <c r="L514" s="57">
        <f t="shared" si="75"/>
        <v>-0.91667999999999994</v>
      </c>
      <c r="M514" s="57">
        <f t="shared" si="76"/>
        <v>-0.83335999999999999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219</v>
      </c>
      <c r="C515" s="51" t="s">
        <v>220</v>
      </c>
      <c r="D515" s="56">
        <v>68250</v>
      </c>
      <c r="E515" s="56">
        <v>80400</v>
      </c>
      <c r="F515" s="56">
        <v>0</v>
      </c>
      <c r="G515" s="56">
        <v>29915.45</v>
      </c>
      <c r="H515" s="56">
        <v>13794.28</v>
      </c>
      <c r="I515" s="56">
        <f t="shared" si="72"/>
        <v>43709.73</v>
      </c>
      <c r="J515" s="56">
        <f t="shared" si="73"/>
        <v>36690.269999999997</v>
      </c>
      <c r="K515" s="57">
        <f t="shared" si="74"/>
        <v>0.45634664179104473</v>
      </c>
      <c r="L515" s="57">
        <f t="shared" si="75"/>
        <v>-1</v>
      </c>
      <c r="M515" s="57">
        <f t="shared" si="76"/>
        <v>-0.25583457711442786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221</v>
      </c>
      <c r="C516" s="51" t="s">
        <v>222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72"/>
        <v>0</v>
      </c>
      <c r="J516" s="56">
        <f t="shared" si="73"/>
        <v>0</v>
      </c>
      <c r="K516" s="57" t="str">
        <f t="shared" si="74"/>
        <v>NA</v>
      </c>
      <c r="L516" s="57" t="str">
        <f t="shared" si="75"/>
        <v>NA</v>
      </c>
      <c r="M516" s="57" t="str">
        <f t="shared" si="76"/>
        <v>NA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227</v>
      </c>
      <c r="C517" s="51" t="s">
        <v>228</v>
      </c>
      <c r="D517" s="56">
        <v>3800</v>
      </c>
      <c r="E517" s="56">
        <v>3720</v>
      </c>
      <c r="F517" s="56">
        <v>0</v>
      </c>
      <c r="G517" s="56">
        <v>0</v>
      </c>
      <c r="H517" s="56">
        <v>0</v>
      </c>
      <c r="I517" s="56">
        <f t="shared" si="72"/>
        <v>0</v>
      </c>
      <c r="J517" s="56">
        <f t="shared" si="73"/>
        <v>3720</v>
      </c>
      <c r="K517" s="57">
        <f t="shared" si="74"/>
        <v>1</v>
      </c>
      <c r="L517" s="57">
        <f t="shared" si="75"/>
        <v>-1</v>
      </c>
      <c r="M517" s="57">
        <f t="shared" si="76"/>
        <v>-1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233</v>
      </c>
      <c r="C518" s="51" t="s">
        <v>234</v>
      </c>
      <c r="D518" s="56">
        <v>60000</v>
      </c>
      <c r="E518" s="56">
        <v>30000</v>
      </c>
      <c r="F518" s="56">
        <v>0</v>
      </c>
      <c r="G518" s="56">
        <v>0</v>
      </c>
      <c r="H518" s="56">
        <v>0</v>
      </c>
      <c r="I518" s="56">
        <f t="shared" si="72"/>
        <v>0</v>
      </c>
      <c r="J518" s="56">
        <f t="shared" si="73"/>
        <v>30000</v>
      </c>
      <c r="K518" s="57">
        <f t="shared" si="74"/>
        <v>1</v>
      </c>
      <c r="L518" s="57">
        <f t="shared" si="75"/>
        <v>-1</v>
      </c>
      <c r="M518" s="57">
        <f t="shared" si="76"/>
        <v>-1</v>
      </c>
      <c r="R518" s="53"/>
      <c r="S518" s="53"/>
      <c r="T518" s="53"/>
      <c r="U518" s="53"/>
      <c r="V518" s="53"/>
    </row>
    <row r="519" spans="1:22" s="51" customFormat="1" x14ac:dyDescent="0.2">
      <c r="B519" s="66" t="s">
        <v>237</v>
      </c>
      <c r="C519" s="51" t="s">
        <v>238</v>
      </c>
      <c r="D519" s="56">
        <v>71700</v>
      </c>
      <c r="E519" s="56">
        <v>64200</v>
      </c>
      <c r="F519" s="56">
        <v>790</v>
      </c>
      <c r="G519" s="56">
        <v>11278.83</v>
      </c>
      <c r="H519" s="56">
        <v>0</v>
      </c>
      <c r="I519" s="56">
        <f t="shared" si="72"/>
        <v>11278.83</v>
      </c>
      <c r="J519" s="56">
        <f t="shared" si="73"/>
        <v>52921.17</v>
      </c>
      <c r="K519" s="57">
        <f t="shared" si="74"/>
        <v>0.82431728971962615</v>
      </c>
      <c r="L519" s="57">
        <f t="shared" si="75"/>
        <v>-0.98769470404984427</v>
      </c>
      <c r="M519" s="57">
        <f t="shared" si="76"/>
        <v>-0.64863457943925229</v>
      </c>
      <c r="R519" s="53"/>
      <c r="S519" s="53"/>
      <c r="T519" s="53"/>
      <c r="U519" s="53"/>
      <c r="V519" s="53"/>
    </row>
    <row r="520" spans="1:22" s="51" customFormat="1" x14ac:dyDescent="0.2">
      <c r="B520" s="66" t="s">
        <v>239</v>
      </c>
      <c r="C520" s="51" t="s">
        <v>240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f t="shared" si="72"/>
        <v>0</v>
      </c>
      <c r="J520" s="56">
        <f t="shared" si="73"/>
        <v>0</v>
      </c>
      <c r="K520" s="57" t="str">
        <f t="shared" si="74"/>
        <v>NA</v>
      </c>
      <c r="L520" s="57" t="str">
        <f t="shared" si="75"/>
        <v>NA</v>
      </c>
      <c r="M520" s="57" t="str">
        <f t="shared" si="76"/>
        <v>NA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259</v>
      </c>
      <c r="C521" s="51" t="s">
        <v>260</v>
      </c>
      <c r="D521" s="56">
        <v>0</v>
      </c>
      <c r="E521" s="56">
        <v>286126</v>
      </c>
      <c r="F521" s="56">
        <v>13070.42</v>
      </c>
      <c r="G521" s="56">
        <v>262211.75</v>
      </c>
      <c r="H521" s="56">
        <v>21436.44</v>
      </c>
      <c r="I521" s="56">
        <f t="shared" si="72"/>
        <v>283648.19</v>
      </c>
      <c r="J521" s="56">
        <f t="shared" si="73"/>
        <v>2477.8099999999977</v>
      </c>
      <c r="K521" s="57">
        <f t="shared" si="74"/>
        <v>8.6598561472917453E-3</v>
      </c>
      <c r="L521" s="57">
        <f t="shared" si="75"/>
        <v>-0.95431935580828031</v>
      </c>
      <c r="M521" s="57">
        <f t="shared" si="76"/>
        <v>0.83284112593752402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263</v>
      </c>
      <c r="C522" s="51" t="s">
        <v>264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f t="shared" si="72"/>
        <v>0</v>
      </c>
      <c r="J522" s="56">
        <f t="shared" si="73"/>
        <v>0</v>
      </c>
      <c r="K522" s="57" t="str">
        <f t="shared" si="74"/>
        <v>NA</v>
      </c>
      <c r="L522" s="57" t="str">
        <f t="shared" si="75"/>
        <v>NA</v>
      </c>
      <c r="M522" s="57" t="str">
        <f t="shared" si="76"/>
        <v>NA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265</v>
      </c>
      <c r="C523" s="51" t="s">
        <v>266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f t="shared" si="72"/>
        <v>0</v>
      </c>
      <c r="J523" s="56">
        <f t="shared" si="73"/>
        <v>0</v>
      </c>
      <c r="K523" s="57" t="str">
        <f t="shared" si="74"/>
        <v>NA</v>
      </c>
      <c r="L523" s="57" t="str">
        <f t="shared" si="75"/>
        <v>NA</v>
      </c>
      <c r="M523" s="57" t="str">
        <f t="shared" si="76"/>
        <v>NA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269</v>
      </c>
      <c r="C524" s="51" t="s">
        <v>270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f t="shared" si="72"/>
        <v>0</v>
      </c>
      <c r="J524" s="56">
        <f t="shared" si="73"/>
        <v>0</v>
      </c>
      <c r="K524" s="57" t="str">
        <f t="shared" si="74"/>
        <v>NA</v>
      </c>
      <c r="L524" s="57" t="str">
        <f t="shared" si="75"/>
        <v>NA</v>
      </c>
      <c r="M524" s="57" t="str">
        <f t="shared" si="76"/>
        <v>NA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297</v>
      </c>
      <c r="C525" s="51" t="s">
        <v>298</v>
      </c>
      <c r="D525" s="56">
        <v>185000</v>
      </c>
      <c r="E525" s="56">
        <v>185000</v>
      </c>
      <c r="F525" s="56">
        <v>0</v>
      </c>
      <c r="G525" s="56">
        <v>0</v>
      </c>
      <c r="H525" s="56">
        <v>0</v>
      </c>
      <c r="I525" s="56">
        <f t="shared" si="72"/>
        <v>0</v>
      </c>
      <c r="J525" s="56">
        <f t="shared" si="73"/>
        <v>185000</v>
      </c>
      <c r="K525" s="57">
        <f t="shared" si="74"/>
        <v>1</v>
      </c>
      <c r="L525" s="57">
        <f t="shared" si="75"/>
        <v>-1</v>
      </c>
      <c r="M525" s="57">
        <f t="shared" si="76"/>
        <v>-1</v>
      </c>
      <c r="R525" s="53"/>
      <c r="S525" s="53"/>
      <c r="T525" s="53"/>
      <c r="U525" s="53"/>
      <c r="V525" s="53"/>
    </row>
    <row r="526" spans="1:22" s="51" customFormat="1" x14ac:dyDescent="0.2">
      <c r="B526" s="66" t="s">
        <v>433</v>
      </c>
      <c r="C526" s="51" t="s">
        <v>434</v>
      </c>
      <c r="D526" s="56">
        <v>0</v>
      </c>
      <c r="E526" s="56">
        <v>0</v>
      </c>
      <c r="F526" s="56">
        <v>11007.66</v>
      </c>
      <c r="G526" s="56">
        <v>66045.960000000006</v>
      </c>
      <c r="H526" s="56">
        <v>0</v>
      </c>
      <c r="I526" s="56">
        <f t="shared" si="72"/>
        <v>66045.960000000006</v>
      </c>
      <c r="J526" s="56">
        <f t="shared" si="73"/>
        <v>-66045.960000000006</v>
      </c>
      <c r="K526" s="57" t="str">
        <f t="shared" si="74"/>
        <v>NA</v>
      </c>
      <c r="L526" s="57" t="str">
        <f t="shared" si="75"/>
        <v>NA</v>
      </c>
      <c r="M526" s="57" t="str">
        <f t="shared" si="76"/>
        <v>NA</v>
      </c>
      <c r="R526" s="53"/>
      <c r="S526" s="53"/>
      <c r="T526" s="53"/>
      <c r="U526" s="53"/>
      <c r="V526" s="53"/>
    </row>
    <row r="527" spans="1:22" s="51" customFormat="1" x14ac:dyDescent="0.2">
      <c r="A527" s="63" t="s">
        <v>435</v>
      </c>
      <c r="B527" s="74"/>
      <c r="C527" s="63"/>
      <c r="D527" s="64">
        <v>43721314.939999998</v>
      </c>
      <c r="E527" s="64">
        <v>44026110.079999998</v>
      </c>
      <c r="F527" s="64">
        <v>4610200.0600000005</v>
      </c>
      <c r="G527" s="64">
        <v>27913267.170000006</v>
      </c>
      <c r="H527" s="64">
        <v>7546442.4000000022</v>
      </c>
      <c r="I527" s="64">
        <f t="shared" si="72"/>
        <v>35459709.570000008</v>
      </c>
      <c r="J527" s="64">
        <f t="shared" si="73"/>
        <v>8566400.5099999905</v>
      </c>
      <c r="K527" s="65">
        <f t="shared" si="74"/>
        <v>0.19457545748270638</v>
      </c>
      <c r="L527" s="65">
        <f t="shared" si="75"/>
        <v>-0.89528486501253934</v>
      </c>
      <c r="M527" s="65">
        <f t="shared" si="76"/>
        <v>0.26803240710018261</v>
      </c>
      <c r="R527" s="53"/>
      <c r="S527" s="53"/>
      <c r="T527" s="53"/>
      <c r="U527" s="53"/>
      <c r="V527" s="53"/>
    </row>
    <row r="528" spans="1:22" s="51" customFormat="1" x14ac:dyDescent="0.2">
      <c r="A528" s="51" t="s">
        <v>436</v>
      </c>
      <c r="B528" s="66" t="s">
        <v>125</v>
      </c>
      <c r="C528" s="51" t="s">
        <v>126</v>
      </c>
      <c r="D528" s="56">
        <v>0</v>
      </c>
      <c r="E528" s="56">
        <v>0</v>
      </c>
      <c r="F528" s="56">
        <v>0</v>
      </c>
      <c r="G528" s="56">
        <v>0</v>
      </c>
      <c r="H528" s="56">
        <v>0</v>
      </c>
      <c r="I528" s="56">
        <f t="shared" si="72"/>
        <v>0</v>
      </c>
      <c r="J528" s="56">
        <f t="shared" si="73"/>
        <v>0</v>
      </c>
      <c r="K528" s="57" t="str">
        <f t="shared" si="74"/>
        <v>NA</v>
      </c>
      <c r="L528" s="57" t="str">
        <f t="shared" si="75"/>
        <v>NA</v>
      </c>
      <c r="M528" s="57" t="str">
        <f t="shared" si="76"/>
        <v>NA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139</v>
      </c>
      <c r="C529" s="51" t="s">
        <v>140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f t="shared" si="72"/>
        <v>0</v>
      </c>
      <c r="J529" s="56">
        <f t="shared" si="73"/>
        <v>0</v>
      </c>
      <c r="K529" s="57" t="str">
        <f t="shared" si="74"/>
        <v>NA</v>
      </c>
      <c r="L529" s="57" t="str">
        <f t="shared" si="75"/>
        <v>NA</v>
      </c>
      <c r="M529" s="57" t="str">
        <f t="shared" si="76"/>
        <v>NA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143</v>
      </c>
      <c r="C530" s="51" t="s">
        <v>144</v>
      </c>
      <c r="D530" s="56">
        <v>712279</v>
      </c>
      <c r="E530" s="56">
        <v>712279</v>
      </c>
      <c r="F530" s="56">
        <v>204891.25</v>
      </c>
      <c r="G530" s="56">
        <v>857039.6</v>
      </c>
      <c r="H530" s="56">
        <v>0</v>
      </c>
      <c r="I530" s="56">
        <f t="shared" si="72"/>
        <v>857039.6</v>
      </c>
      <c r="J530" s="56">
        <f t="shared" si="73"/>
        <v>-144760.59999999998</v>
      </c>
      <c r="K530" s="57">
        <f t="shared" si="74"/>
        <v>-0.20323581068654273</v>
      </c>
      <c r="L530" s="57">
        <f t="shared" si="75"/>
        <v>-0.71234410954134542</v>
      </c>
      <c r="M530" s="57">
        <f t="shared" si="76"/>
        <v>1.4064716213730855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145</v>
      </c>
      <c r="C531" s="51" t="s">
        <v>146</v>
      </c>
      <c r="D531" s="56">
        <v>0</v>
      </c>
      <c r="E531" s="56">
        <v>0</v>
      </c>
      <c r="F531" s="56">
        <v>0</v>
      </c>
      <c r="G531" s="56">
        <v>0</v>
      </c>
      <c r="H531" s="56">
        <v>0</v>
      </c>
      <c r="I531" s="56">
        <f t="shared" si="72"/>
        <v>0</v>
      </c>
      <c r="J531" s="56">
        <f t="shared" si="73"/>
        <v>0</v>
      </c>
      <c r="K531" s="57" t="str">
        <f t="shared" si="74"/>
        <v>NA</v>
      </c>
      <c r="L531" s="57" t="str">
        <f t="shared" si="75"/>
        <v>NA</v>
      </c>
      <c r="M531" s="57" t="str">
        <f t="shared" si="76"/>
        <v>NA</v>
      </c>
      <c r="R531" s="53"/>
      <c r="S531" s="53"/>
      <c r="T531" s="53"/>
      <c r="U531" s="53"/>
      <c r="V531" s="53"/>
    </row>
    <row r="532" spans="1:22" s="51" customFormat="1" x14ac:dyDescent="0.2">
      <c r="B532" s="66" t="s">
        <v>149</v>
      </c>
      <c r="C532" s="51" t="s">
        <v>150</v>
      </c>
      <c r="D532" s="56">
        <v>14500</v>
      </c>
      <c r="E532" s="56">
        <v>14500</v>
      </c>
      <c r="F532" s="56">
        <v>24250.34</v>
      </c>
      <c r="G532" s="56">
        <v>52480.51</v>
      </c>
      <c r="H532" s="56">
        <v>0</v>
      </c>
      <c r="I532" s="56">
        <f t="shared" si="72"/>
        <v>52480.51</v>
      </c>
      <c r="J532" s="56">
        <f t="shared" si="73"/>
        <v>-37980.51</v>
      </c>
      <c r="K532" s="57">
        <f t="shared" si="74"/>
        <v>-2.6193455172413795</v>
      </c>
      <c r="L532" s="57">
        <f t="shared" si="75"/>
        <v>0.67243724137931038</v>
      </c>
      <c r="M532" s="57">
        <f t="shared" si="76"/>
        <v>6.2386910344827591</v>
      </c>
      <c r="R532" s="53"/>
      <c r="S532" s="53"/>
      <c r="T532" s="53"/>
      <c r="U532" s="53"/>
      <c r="V532" s="53"/>
    </row>
    <row r="533" spans="1:22" s="51" customFormat="1" x14ac:dyDescent="0.2">
      <c r="B533" s="66" t="s">
        <v>151</v>
      </c>
      <c r="C533" s="51" t="s">
        <v>152</v>
      </c>
      <c r="D533" s="56">
        <v>0</v>
      </c>
      <c r="E533" s="56">
        <v>0</v>
      </c>
      <c r="F533" s="56">
        <v>8855.25</v>
      </c>
      <c r="G533" s="56">
        <v>42656.840000000004</v>
      </c>
      <c r="H533" s="56">
        <v>0</v>
      </c>
      <c r="I533" s="56">
        <f t="shared" si="72"/>
        <v>42656.840000000004</v>
      </c>
      <c r="J533" s="56">
        <f t="shared" si="73"/>
        <v>-42656.840000000004</v>
      </c>
      <c r="K533" s="57" t="str">
        <f t="shared" si="74"/>
        <v>NA</v>
      </c>
      <c r="L533" s="57" t="str">
        <f t="shared" si="75"/>
        <v>NA</v>
      </c>
      <c r="M533" s="57" t="str">
        <f t="shared" si="76"/>
        <v>NA</v>
      </c>
      <c r="R533" s="53"/>
      <c r="S533" s="53"/>
      <c r="T533" s="53"/>
      <c r="U533" s="53"/>
      <c r="V533" s="53"/>
    </row>
    <row r="534" spans="1:22" s="51" customFormat="1" x14ac:dyDescent="0.2">
      <c r="B534" s="66" t="s">
        <v>153</v>
      </c>
      <c r="C534" s="51" t="s">
        <v>154</v>
      </c>
      <c r="D534" s="56">
        <v>18334.189999999999</v>
      </c>
      <c r="E534" s="56">
        <v>18334.189999999999</v>
      </c>
      <c r="F534" s="56">
        <v>20786.77</v>
      </c>
      <c r="G534" s="56">
        <v>76862.149999999994</v>
      </c>
      <c r="H534" s="56">
        <v>0</v>
      </c>
      <c r="I534" s="56">
        <f t="shared" si="72"/>
        <v>76862.149999999994</v>
      </c>
      <c r="J534" s="56">
        <f t="shared" si="73"/>
        <v>-58527.959999999992</v>
      </c>
      <c r="K534" s="57">
        <f t="shared" si="74"/>
        <v>-3.1922850150456603</v>
      </c>
      <c r="L534" s="57">
        <f t="shared" si="75"/>
        <v>0.13377084016255977</v>
      </c>
      <c r="M534" s="57">
        <f t="shared" si="76"/>
        <v>7.3845700300913206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167</v>
      </c>
      <c r="C535" s="51" t="s">
        <v>168</v>
      </c>
      <c r="D535" s="56">
        <v>0</v>
      </c>
      <c r="E535" s="56">
        <v>0</v>
      </c>
      <c r="F535" s="56">
        <v>1078.48</v>
      </c>
      <c r="G535" s="56">
        <v>2633.62</v>
      </c>
      <c r="H535" s="56">
        <v>0</v>
      </c>
      <c r="I535" s="56">
        <f t="shared" si="72"/>
        <v>2633.62</v>
      </c>
      <c r="J535" s="56">
        <f t="shared" si="73"/>
        <v>-2633.62</v>
      </c>
      <c r="K535" s="57" t="str">
        <f t="shared" si="74"/>
        <v>NA</v>
      </c>
      <c r="L535" s="57" t="str">
        <f t="shared" si="75"/>
        <v>NA</v>
      </c>
      <c r="M535" s="57" t="str">
        <f t="shared" si="76"/>
        <v>NA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169</v>
      </c>
      <c r="C536" s="51" t="s">
        <v>170</v>
      </c>
      <c r="D536" s="56">
        <v>53211.360000000001</v>
      </c>
      <c r="E536" s="56">
        <v>53211.360000000001</v>
      </c>
      <c r="F536" s="56">
        <v>589.01</v>
      </c>
      <c r="G536" s="56">
        <v>3053.76</v>
      </c>
      <c r="H536" s="56">
        <v>0</v>
      </c>
      <c r="I536" s="56">
        <f t="shared" si="72"/>
        <v>3053.76</v>
      </c>
      <c r="J536" s="56">
        <f t="shared" si="73"/>
        <v>50157.599999999999</v>
      </c>
      <c r="K536" s="57">
        <f t="shared" si="74"/>
        <v>0.94261075078704992</v>
      </c>
      <c r="L536" s="57">
        <f t="shared" si="75"/>
        <v>-0.98893074711866036</v>
      </c>
      <c r="M536" s="57">
        <f t="shared" si="76"/>
        <v>-0.88522150157409984</v>
      </c>
      <c r="R536" s="53"/>
      <c r="S536" s="53"/>
      <c r="T536" s="53"/>
      <c r="U536" s="53"/>
      <c r="V536" s="53"/>
    </row>
    <row r="537" spans="1:22" s="51" customFormat="1" x14ac:dyDescent="0.2">
      <c r="B537" s="66" t="s">
        <v>171</v>
      </c>
      <c r="C537" s="51" t="s">
        <v>172</v>
      </c>
      <c r="D537" s="56">
        <v>0</v>
      </c>
      <c r="E537" s="56">
        <v>0</v>
      </c>
      <c r="F537" s="56">
        <v>0</v>
      </c>
      <c r="G537" s="56">
        <v>0</v>
      </c>
      <c r="H537" s="56">
        <v>0</v>
      </c>
      <c r="I537" s="56">
        <f t="shared" si="72"/>
        <v>0</v>
      </c>
      <c r="J537" s="56">
        <f t="shared" si="73"/>
        <v>0</v>
      </c>
      <c r="K537" s="57" t="str">
        <f t="shared" si="74"/>
        <v>NA</v>
      </c>
      <c r="L537" s="57" t="str">
        <f t="shared" si="75"/>
        <v>NA</v>
      </c>
      <c r="M537" s="57" t="str">
        <f t="shared" si="76"/>
        <v>NA</v>
      </c>
      <c r="R537" s="53"/>
      <c r="S537" s="53"/>
      <c r="T537" s="53"/>
      <c r="U537" s="53"/>
      <c r="V537" s="53"/>
    </row>
    <row r="538" spans="1:22" s="51" customFormat="1" x14ac:dyDescent="0.2">
      <c r="B538" s="66" t="s">
        <v>187</v>
      </c>
      <c r="C538" s="51" t="s">
        <v>188</v>
      </c>
      <c r="D538" s="56">
        <v>0</v>
      </c>
      <c r="E538" s="56">
        <v>73606.179999999993</v>
      </c>
      <c r="F538" s="56">
        <v>2128.79</v>
      </c>
      <c r="G538" s="56">
        <v>2128.79</v>
      </c>
      <c r="H538" s="56">
        <v>0</v>
      </c>
      <c r="I538" s="56">
        <f t="shared" si="72"/>
        <v>2128.79</v>
      </c>
      <c r="J538" s="56">
        <f t="shared" si="73"/>
        <v>71477.39</v>
      </c>
      <c r="K538" s="57">
        <f t="shared" si="74"/>
        <v>0.97107865127629234</v>
      </c>
      <c r="L538" s="57">
        <f t="shared" si="75"/>
        <v>-0.97107865127629234</v>
      </c>
      <c r="M538" s="57">
        <f t="shared" si="76"/>
        <v>-0.94215730255258456</v>
      </c>
      <c r="R538" s="53"/>
      <c r="S538" s="53"/>
      <c r="T538" s="53"/>
      <c r="U538" s="53"/>
      <c r="V538" s="53"/>
    </row>
    <row r="539" spans="1:22" s="51" customFormat="1" x14ac:dyDescent="0.2">
      <c r="B539" s="66" t="s">
        <v>207</v>
      </c>
      <c r="C539" s="51" t="s">
        <v>208</v>
      </c>
      <c r="D539" s="56">
        <v>53460</v>
      </c>
      <c r="E539" s="56">
        <v>53460</v>
      </c>
      <c r="F539" s="56">
        <v>0</v>
      </c>
      <c r="G539" s="56">
        <v>0</v>
      </c>
      <c r="H539" s="56">
        <v>0</v>
      </c>
      <c r="I539" s="56">
        <f t="shared" si="72"/>
        <v>0</v>
      </c>
      <c r="J539" s="56">
        <f t="shared" si="73"/>
        <v>53460</v>
      </c>
      <c r="K539" s="57">
        <f t="shared" si="74"/>
        <v>1</v>
      </c>
      <c r="L539" s="57">
        <f t="shared" si="75"/>
        <v>-1</v>
      </c>
      <c r="M539" s="57">
        <f t="shared" si="76"/>
        <v>-1</v>
      </c>
      <c r="R539" s="53"/>
      <c r="S539" s="53"/>
      <c r="T539" s="53"/>
      <c r="U539" s="53"/>
      <c r="V539" s="53"/>
    </row>
    <row r="540" spans="1:22" s="51" customFormat="1" x14ac:dyDescent="0.2">
      <c r="B540" s="66" t="s">
        <v>239</v>
      </c>
      <c r="C540" s="51" t="s">
        <v>240</v>
      </c>
      <c r="D540" s="56">
        <v>538678.74</v>
      </c>
      <c r="E540" s="56">
        <v>538678.74</v>
      </c>
      <c r="F540" s="56">
        <v>0</v>
      </c>
      <c r="G540" s="56">
        <v>0</v>
      </c>
      <c r="H540" s="56">
        <v>0</v>
      </c>
      <c r="I540" s="56">
        <f t="shared" si="72"/>
        <v>0</v>
      </c>
      <c r="J540" s="56">
        <f t="shared" si="73"/>
        <v>538678.74</v>
      </c>
      <c r="K540" s="57">
        <f t="shared" si="74"/>
        <v>1</v>
      </c>
      <c r="L540" s="57">
        <f t="shared" si="75"/>
        <v>-1</v>
      </c>
      <c r="M540" s="57">
        <f t="shared" si="76"/>
        <v>-1</v>
      </c>
      <c r="R540" s="53"/>
      <c r="S540" s="53"/>
      <c r="T540" s="53"/>
      <c r="U540" s="53"/>
      <c r="V540" s="53"/>
    </row>
    <row r="541" spans="1:22" s="51" customFormat="1" x14ac:dyDescent="0.2">
      <c r="B541" s="66" t="s">
        <v>251</v>
      </c>
      <c r="C541" s="51" t="s">
        <v>252</v>
      </c>
      <c r="D541" s="56">
        <v>88230</v>
      </c>
      <c r="E541" s="56">
        <v>88230</v>
      </c>
      <c r="F541" s="56">
        <v>0</v>
      </c>
      <c r="G541" s="56">
        <v>10041.93</v>
      </c>
      <c r="H541" s="56">
        <v>0</v>
      </c>
      <c r="I541" s="56">
        <f t="shared" si="72"/>
        <v>10041.93</v>
      </c>
      <c r="J541" s="56">
        <f t="shared" si="73"/>
        <v>78188.070000000007</v>
      </c>
      <c r="K541" s="57">
        <f t="shared" si="74"/>
        <v>0.88618463107786472</v>
      </c>
      <c r="L541" s="57">
        <f t="shared" si="75"/>
        <v>-1</v>
      </c>
      <c r="M541" s="57">
        <f t="shared" si="76"/>
        <v>-0.77236926215572932</v>
      </c>
      <c r="R541" s="53"/>
      <c r="S541" s="53"/>
      <c r="T541" s="53"/>
      <c r="U541" s="53"/>
      <c r="V541" s="53"/>
    </row>
    <row r="542" spans="1:22" s="51" customFormat="1" x14ac:dyDescent="0.2">
      <c r="B542" s="66" t="s">
        <v>297</v>
      </c>
      <c r="C542" s="51" t="s">
        <v>298</v>
      </c>
      <c r="D542" s="56">
        <v>14000</v>
      </c>
      <c r="E542" s="56">
        <v>14000</v>
      </c>
      <c r="F542" s="56">
        <v>0</v>
      </c>
      <c r="G542" s="56">
        <v>0</v>
      </c>
      <c r="H542" s="56">
        <v>0</v>
      </c>
      <c r="I542" s="56">
        <f t="shared" si="72"/>
        <v>0</v>
      </c>
      <c r="J542" s="56">
        <f t="shared" si="73"/>
        <v>14000</v>
      </c>
      <c r="K542" s="57">
        <f t="shared" si="74"/>
        <v>1</v>
      </c>
      <c r="L542" s="57">
        <f t="shared" si="75"/>
        <v>-1</v>
      </c>
      <c r="M542" s="57">
        <f t="shared" si="76"/>
        <v>-1</v>
      </c>
      <c r="R542" s="53"/>
      <c r="S542" s="53"/>
      <c r="T542" s="53"/>
      <c r="U542" s="53"/>
      <c r="V542" s="53"/>
    </row>
    <row r="543" spans="1:22" s="51" customFormat="1" x14ac:dyDescent="0.2">
      <c r="A543" s="63" t="s">
        <v>437</v>
      </c>
      <c r="B543" s="74"/>
      <c r="C543" s="63"/>
      <c r="D543" s="64">
        <v>1492693.29</v>
      </c>
      <c r="E543" s="64">
        <v>1566299.47</v>
      </c>
      <c r="F543" s="64">
        <v>262579.89</v>
      </c>
      <c r="G543" s="64">
        <v>1046897.2000000001</v>
      </c>
      <c r="H543" s="64">
        <v>0</v>
      </c>
      <c r="I543" s="64">
        <f t="shared" si="72"/>
        <v>1046897.2000000001</v>
      </c>
      <c r="J543" s="64">
        <f t="shared" si="73"/>
        <v>519402.2699999999</v>
      </c>
      <c r="K543" s="65">
        <f t="shared" si="74"/>
        <v>0.33161108711860826</v>
      </c>
      <c r="L543" s="65">
        <f t="shared" si="75"/>
        <v>-0.83235652247267888</v>
      </c>
      <c r="M543" s="65">
        <f t="shared" si="76"/>
        <v>0.33677782576278353</v>
      </c>
      <c r="R543" s="53"/>
      <c r="S543" s="53"/>
      <c r="T543" s="53"/>
      <c r="U543" s="53"/>
      <c r="V543" s="53"/>
    </row>
    <row r="544" spans="1:22" s="51" customFormat="1" x14ac:dyDescent="0.2">
      <c r="A544" s="51" t="s">
        <v>438</v>
      </c>
      <c r="B544" s="66" t="s">
        <v>143</v>
      </c>
      <c r="C544" s="51" t="s">
        <v>144</v>
      </c>
      <c r="D544" s="56">
        <v>16273</v>
      </c>
      <c r="E544" s="56">
        <v>16273</v>
      </c>
      <c r="F544" s="56">
        <v>0</v>
      </c>
      <c r="G544" s="56">
        <v>0</v>
      </c>
      <c r="H544" s="56">
        <v>0</v>
      </c>
      <c r="I544" s="56">
        <f t="shared" si="72"/>
        <v>0</v>
      </c>
      <c r="J544" s="56">
        <f t="shared" si="73"/>
        <v>16273</v>
      </c>
      <c r="K544" s="57">
        <f t="shared" si="74"/>
        <v>1</v>
      </c>
      <c r="L544" s="57">
        <f t="shared" si="75"/>
        <v>-1</v>
      </c>
      <c r="M544" s="57">
        <f t="shared" si="76"/>
        <v>-1</v>
      </c>
      <c r="R544" s="53"/>
      <c r="S544" s="53"/>
      <c r="T544" s="53"/>
      <c r="U544" s="53"/>
      <c r="V544" s="53"/>
    </row>
    <row r="545" spans="1:22" s="51" customFormat="1" x14ac:dyDescent="0.2">
      <c r="B545" s="66" t="s">
        <v>169</v>
      </c>
      <c r="C545" s="51" t="s">
        <v>170</v>
      </c>
      <c r="D545" s="56">
        <v>0</v>
      </c>
      <c r="E545" s="56">
        <v>0</v>
      </c>
      <c r="F545" s="56">
        <v>0</v>
      </c>
      <c r="G545" s="56">
        <v>0</v>
      </c>
      <c r="H545" s="56">
        <v>0</v>
      </c>
      <c r="I545" s="56">
        <f t="shared" si="72"/>
        <v>0</v>
      </c>
      <c r="J545" s="56">
        <f t="shared" si="73"/>
        <v>0</v>
      </c>
      <c r="K545" s="57" t="str">
        <f t="shared" si="74"/>
        <v>NA</v>
      </c>
      <c r="L545" s="57" t="str">
        <f t="shared" si="75"/>
        <v>NA</v>
      </c>
      <c r="M545" s="57" t="str">
        <f t="shared" si="76"/>
        <v>NA</v>
      </c>
      <c r="R545" s="53"/>
      <c r="S545" s="53"/>
      <c r="T545" s="53"/>
      <c r="U545" s="53"/>
      <c r="V545" s="53"/>
    </row>
    <row r="546" spans="1:22" s="51" customFormat="1" x14ac:dyDescent="0.2">
      <c r="B546" s="66" t="s">
        <v>233</v>
      </c>
      <c r="C546" s="51" t="s">
        <v>234</v>
      </c>
      <c r="D546" s="56">
        <v>0</v>
      </c>
      <c r="E546" s="56">
        <v>0</v>
      </c>
      <c r="F546" s="56">
        <v>0</v>
      </c>
      <c r="G546" s="56">
        <v>0</v>
      </c>
      <c r="H546" s="56">
        <v>0</v>
      </c>
      <c r="I546" s="56">
        <f t="shared" si="72"/>
        <v>0</v>
      </c>
      <c r="J546" s="56">
        <f t="shared" si="73"/>
        <v>0</v>
      </c>
      <c r="K546" s="57" t="str">
        <f t="shared" si="74"/>
        <v>NA</v>
      </c>
      <c r="L546" s="57" t="str">
        <f t="shared" si="75"/>
        <v>NA</v>
      </c>
      <c r="M546" s="57" t="str">
        <f t="shared" si="76"/>
        <v>NA</v>
      </c>
      <c r="R546" s="53"/>
      <c r="S546" s="53"/>
      <c r="T546" s="53"/>
      <c r="U546" s="53"/>
      <c r="V546" s="53"/>
    </row>
    <row r="547" spans="1:22" s="51" customFormat="1" x14ac:dyDescent="0.2">
      <c r="B547" s="66" t="s">
        <v>297</v>
      </c>
      <c r="C547" s="51" t="s">
        <v>298</v>
      </c>
      <c r="D547" s="56">
        <v>335000</v>
      </c>
      <c r="E547" s="56">
        <v>335000</v>
      </c>
      <c r="F547" s="56">
        <v>0</v>
      </c>
      <c r="G547" s="56">
        <v>0</v>
      </c>
      <c r="H547" s="56">
        <v>0</v>
      </c>
      <c r="I547" s="56">
        <f t="shared" si="72"/>
        <v>0</v>
      </c>
      <c r="J547" s="56">
        <f t="shared" si="73"/>
        <v>335000</v>
      </c>
      <c r="K547" s="57">
        <f t="shared" si="74"/>
        <v>1</v>
      </c>
      <c r="L547" s="57">
        <f t="shared" si="75"/>
        <v>-1</v>
      </c>
      <c r="M547" s="57">
        <f t="shared" si="76"/>
        <v>-1</v>
      </c>
      <c r="R547" s="53"/>
      <c r="S547" s="53"/>
      <c r="T547" s="53"/>
      <c r="U547" s="53"/>
      <c r="V547" s="53"/>
    </row>
    <row r="548" spans="1:22" s="51" customFormat="1" x14ac:dyDescent="0.2">
      <c r="A548" s="63" t="s">
        <v>439</v>
      </c>
      <c r="B548" s="74"/>
      <c r="C548" s="63"/>
      <c r="D548" s="64">
        <v>351273</v>
      </c>
      <c r="E548" s="64">
        <v>351273</v>
      </c>
      <c r="F548" s="64">
        <v>0</v>
      </c>
      <c r="G548" s="64">
        <v>0</v>
      </c>
      <c r="H548" s="64">
        <v>0</v>
      </c>
      <c r="I548" s="64">
        <f t="shared" si="72"/>
        <v>0</v>
      </c>
      <c r="J548" s="64">
        <f t="shared" si="73"/>
        <v>351273</v>
      </c>
      <c r="K548" s="65">
        <f t="shared" si="74"/>
        <v>1</v>
      </c>
      <c r="L548" s="65">
        <f t="shared" si="75"/>
        <v>-1</v>
      </c>
      <c r="M548" s="65">
        <f t="shared" si="76"/>
        <v>-1</v>
      </c>
      <c r="R548" s="53"/>
      <c r="S548" s="53"/>
      <c r="T548" s="53"/>
      <c r="U548" s="53"/>
      <c r="V548" s="53"/>
    </row>
    <row r="549" spans="1:22" s="51" customFormat="1" x14ac:dyDescent="0.2">
      <c r="A549" s="51" t="s">
        <v>440</v>
      </c>
      <c r="B549" s="66" t="s">
        <v>139</v>
      </c>
      <c r="C549" s="51" t="s">
        <v>140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f t="shared" si="72"/>
        <v>0</v>
      </c>
      <c r="J549" s="56">
        <f t="shared" si="73"/>
        <v>0</v>
      </c>
      <c r="K549" s="57" t="str">
        <f t="shared" si="74"/>
        <v>NA</v>
      </c>
      <c r="L549" s="57" t="str">
        <f t="shared" si="75"/>
        <v>NA</v>
      </c>
      <c r="M549" s="57" t="str">
        <f t="shared" si="76"/>
        <v>NA</v>
      </c>
      <c r="R549" s="53"/>
      <c r="S549" s="53"/>
      <c r="T549" s="53"/>
      <c r="U549" s="53"/>
      <c r="V549" s="53"/>
    </row>
    <row r="550" spans="1:22" s="51" customFormat="1" x14ac:dyDescent="0.2">
      <c r="B550" s="66" t="s">
        <v>143</v>
      </c>
      <c r="C550" s="51" t="s">
        <v>144</v>
      </c>
      <c r="D550" s="56">
        <v>0</v>
      </c>
      <c r="E550" s="56">
        <v>0</v>
      </c>
      <c r="F550" s="56">
        <v>86309.25</v>
      </c>
      <c r="G550" s="56">
        <v>377635.9</v>
      </c>
      <c r="H550" s="56">
        <v>0</v>
      </c>
      <c r="I550" s="56">
        <f t="shared" si="72"/>
        <v>377635.9</v>
      </c>
      <c r="J550" s="56">
        <f t="shared" si="73"/>
        <v>-377635.9</v>
      </c>
      <c r="K550" s="57" t="str">
        <f t="shared" si="74"/>
        <v>NA</v>
      </c>
      <c r="L550" s="57" t="str">
        <f t="shared" si="75"/>
        <v>NA</v>
      </c>
      <c r="M550" s="57" t="str">
        <f t="shared" si="76"/>
        <v>NA</v>
      </c>
      <c r="R550" s="53"/>
      <c r="S550" s="53"/>
      <c r="T550" s="53"/>
      <c r="U550" s="53"/>
      <c r="V550" s="53"/>
    </row>
    <row r="551" spans="1:22" s="51" customFormat="1" x14ac:dyDescent="0.2">
      <c r="B551" s="66" t="s">
        <v>149</v>
      </c>
      <c r="C551" s="51" t="s">
        <v>150</v>
      </c>
      <c r="D551" s="56">
        <v>0</v>
      </c>
      <c r="E551" s="56">
        <v>0</v>
      </c>
      <c r="F551" s="56">
        <v>14954.75</v>
      </c>
      <c r="G551" s="56">
        <v>47924.36</v>
      </c>
      <c r="H551" s="56">
        <v>0</v>
      </c>
      <c r="I551" s="56">
        <f t="shared" si="72"/>
        <v>47924.36</v>
      </c>
      <c r="J551" s="56">
        <f t="shared" si="73"/>
        <v>-47924.36</v>
      </c>
      <c r="K551" s="57" t="str">
        <f t="shared" si="74"/>
        <v>NA</v>
      </c>
      <c r="L551" s="57" t="str">
        <f t="shared" si="75"/>
        <v>NA</v>
      </c>
      <c r="M551" s="57" t="str">
        <f t="shared" si="76"/>
        <v>NA</v>
      </c>
      <c r="R551" s="53"/>
      <c r="S551" s="53"/>
      <c r="T551" s="53"/>
      <c r="U551" s="53"/>
      <c r="V551" s="53"/>
    </row>
    <row r="552" spans="1:22" s="51" customFormat="1" x14ac:dyDescent="0.2">
      <c r="B552" s="66" t="s">
        <v>151</v>
      </c>
      <c r="C552" s="51" t="s">
        <v>152</v>
      </c>
      <c r="D552" s="56">
        <v>0</v>
      </c>
      <c r="E552" s="56">
        <v>0</v>
      </c>
      <c r="F552" s="56">
        <v>1207.99</v>
      </c>
      <c r="G552" s="56">
        <v>5525.3</v>
      </c>
      <c r="H552" s="56">
        <v>0</v>
      </c>
      <c r="I552" s="56">
        <f t="shared" si="72"/>
        <v>5525.3</v>
      </c>
      <c r="J552" s="56">
        <f t="shared" si="73"/>
        <v>-5525.3</v>
      </c>
      <c r="K552" s="57" t="str">
        <f t="shared" si="74"/>
        <v>NA</v>
      </c>
      <c r="L552" s="57" t="str">
        <f t="shared" si="75"/>
        <v>NA</v>
      </c>
      <c r="M552" s="57" t="str">
        <f t="shared" si="76"/>
        <v>NA</v>
      </c>
      <c r="R552" s="53"/>
      <c r="S552" s="53"/>
      <c r="T552" s="53"/>
      <c r="U552" s="53"/>
      <c r="V552" s="53"/>
    </row>
    <row r="553" spans="1:22" s="51" customFormat="1" x14ac:dyDescent="0.2">
      <c r="B553" s="66" t="s">
        <v>153</v>
      </c>
      <c r="C553" s="51" t="s">
        <v>154</v>
      </c>
      <c r="D553" s="56">
        <v>0</v>
      </c>
      <c r="E553" s="56">
        <v>0</v>
      </c>
      <c r="F553" s="56">
        <v>0</v>
      </c>
      <c r="G553" s="56">
        <v>0</v>
      </c>
      <c r="H553" s="56">
        <v>0</v>
      </c>
      <c r="I553" s="56">
        <f t="shared" si="72"/>
        <v>0</v>
      </c>
      <c r="J553" s="56">
        <f t="shared" si="73"/>
        <v>0</v>
      </c>
      <c r="K553" s="57" t="str">
        <f t="shared" si="74"/>
        <v>NA</v>
      </c>
      <c r="L553" s="57" t="str">
        <f t="shared" si="75"/>
        <v>NA</v>
      </c>
      <c r="M553" s="57" t="str">
        <f t="shared" si="76"/>
        <v>NA</v>
      </c>
      <c r="R553" s="53"/>
      <c r="S553" s="53"/>
      <c r="T553" s="53"/>
      <c r="U553" s="53"/>
      <c r="V553" s="53"/>
    </row>
    <row r="554" spans="1:22" s="51" customFormat="1" x14ac:dyDescent="0.2">
      <c r="B554" s="66" t="s">
        <v>169</v>
      </c>
      <c r="C554" s="51" t="s">
        <v>170</v>
      </c>
      <c r="D554" s="56">
        <v>0</v>
      </c>
      <c r="E554" s="56">
        <v>0</v>
      </c>
      <c r="F554" s="56">
        <v>80.94</v>
      </c>
      <c r="G554" s="56">
        <v>1343.31</v>
      </c>
      <c r="H554" s="56">
        <v>0</v>
      </c>
      <c r="I554" s="56">
        <f t="shared" si="72"/>
        <v>1343.31</v>
      </c>
      <c r="J554" s="56">
        <f t="shared" si="73"/>
        <v>-1343.31</v>
      </c>
      <c r="K554" s="57" t="str">
        <f t="shared" si="74"/>
        <v>NA</v>
      </c>
      <c r="L554" s="57" t="str">
        <f t="shared" si="75"/>
        <v>NA</v>
      </c>
      <c r="M554" s="57" t="str">
        <f t="shared" si="76"/>
        <v>NA</v>
      </c>
      <c r="R554" s="53"/>
      <c r="S554" s="53"/>
      <c r="T554" s="53"/>
      <c r="U554" s="53"/>
      <c r="V554" s="53"/>
    </row>
    <row r="555" spans="1:22" s="51" customFormat="1" x14ac:dyDescent="0.2">
      <c r="B555" s="66" t="s">
        <v>171</v>
      </c>
      <c r="C555" s="51" t="s">
        <v>172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f t="shared" si="72"/>
        <v>0</v>
      </c>
      <c r="J555" s="56">
        <f t="shared" si="73"/>
        <v>0</v>
      </c>
      <c r="K555" s="57" t="str">
        <f t="shared" si="74"/>
        <v>NA</v>
      </c>
      <c r="L555" s="57" t="str">
        <f t="shared" si="75"/>
        <v>NA</v>
      </c>
      <c r="M555" s="57" t="str">
        <f t="shared" si="76"/>
        <v>NA</v>
      </c>
      <c r="R555" s="53"/>
      <c r="S555" s="53"/>
      <c r="T555" s="53"/>
      <c r="U555" s="53"/>
      <c r="V555" s="53"/>
    </row>
    <row r="556" spans="1:22" s="51" customFormat="1" x14ac:dyDescent="0.2">
      <c r="B556" s="66" t="s">
        <v>199</v>
      </c>
      <c r="C556" s="51" t="s">
        <v>200</v>
      </c>
      <c r="D556" s="56">
        <v>0</v>
      </c>
      <c r="E556" s="56">
        <v>0</v>
      </c>
      <c r="F556" s="56">
        <v>0</v>
      </c>
      <c r="G556" s="56">
        <v>0</v>
      </c>
      <c r="H556" s="56">
        <v>0</v>
      </c>
      <c r="I556" s="56">
        <f t="shared" si="72"/>
        <v>0</v>
      </c>
      <c r="J556" s="56">
        <f t="shared" si="73"/>
        <v>0</v>
      </c>
      <c r="K556" s="57" t="str">
        <f t="shared" si="74"/>
        <v>NA</v>
      </c>
      <c r="L556" s="57" t="str">
        <f t="shared" si="75"/>
        <v>NA</v>
      </c>
      <c r="M556" s="57" t="str">
        <f t="shared" si="76"/>
        <v>NA</v>
      </c>
      <c r="R556" s="53"/>
      <c r="S556" s="53"/>
      <c r="T556" s="53"/>
      <c r="U556" s="53"/>
      <c r="V556" s="53"/>
    </row>
    <row r="557" spans="1:22" s="51" customFormat="1" x14ac:dyDescent="0.2">
      <c r="B557" s="66" t="s">
        <v>207</v>
      </c>
      <c r="C557" s="51" t="s">
        <v>208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f t="shared" si="72"/>
        <v>0</v>
      </c>
      <c r="J557" s="56">
        <f t="shared" si="73"/>
        <v>0</v>
      </c>
      <c r="K557" s="57" t="str">
        <f t="shared" si="74"/>
        <v>NA</v>
      </c>
      <c r="L557" s="57" t="str">
        <f t="shared" si="75"/>
        <v>NA</v>
      </c>
      <c r="M557" s="57" t="str">
        <f t="shared" si="76"/>
        <v>NA</v>
      </c>
      <c r="R557" s="53"/>
      <c r="S557" s="53"/>
      <c r="T557" s="53"/>
      <c r="U557" s="53"/>
      <c r="V557" s="53"/>
    </row>
    <row r="558" spans="1:22" s="51" customFormat="1" x14ac:dyDescent="0.2">
      <c r="B558" s="66" t="s">
        <v>233</v>
      </c>
      <c r="C558" s="51" t="s">
        <v>234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f t="shared" si="72"/>
        <v>0</v>
      </c>
      <c r="J558" s="56">
        <f t="shared" si="73"/>
        <v>0</v>
      </c>
      <c r="K558" s="57" t="str">
        <f t="shared" si="74"/>
        <v>NA</v>
      </c>
      <c r="L558" s="57" t="str">
        <f t="shared" si="75"/>
        <v>NA</v>
      </c>
      <c r="M558" s="57" t="str">
        <f t="shared" si="76"/>
        <v>NA</v>
      </c>
      <c r="R558" s="53"/>
      <c r="S558" s="53"/>
      <c r="T558" s="53"/>
      <c r="U558" s="53"/>
      <c r="V558" s="53"/>
    </row>
    <row r="559" spans="1:22" s="51" customFormat="1" x14ac:dyDescent="0.2">
      <c r="B559" s="66" t="s">
        <v>239</v>
      </c>
      <c r="C559" s="51" t="s">
        <v>240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f t="shared" si="72"/>
        <v>0</v>
      </c>
      <c r="J559" s="56">
        <f t="shared" si="73"/>
        <v>0</v>
      </c>
      <c r="K559" s="57" t="str">
        <f t="shared" si="74"/>
        <v>NA</v>
      </c>
      <c r="L559" s="57" t="str">
        <f t="shared" si="75"/>
        <v>NA</v>
      </c>
      <c r="M559" s="57" t="str">
        <f t="shared" si="76"/>
        <v>NA</v>
      </c>
      <c r="R559" s="53"/>
      <c r="S559" s="53"/>
      <c r="T559" s="53"/>
      <c r="U559" s="53"/>
      <c r="V559" s="53"/>
    </row>
    <row r="560" spans="1:22" s="51" customFormat="1" x14ac:dyDescent="0.2">
      <c r="B560" s="66" t="s">
        <v>275</v>
      </c>
      <c r="C560" s="51" t="s">
        <v>276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f t="shared" si="72"/>
        <v>0</v>
      </c>
      <c r="J560" s="56">
        <f t="shared" si="73"/>
        <v>0</v>
      </c>
      <c r="K560" s="57" t="str">
        <f t="shared" si="74"/>
        <v>NA</v>
      </c>
      <c r="L560" s="57" t="str">
        <f t="shared" si="75"/>
        <v>NA</v>
      </c>
      <c r="M560" s="57" t="str">
        <f t="shared" si="76"/>
        <v>NA</v>
      </c>
      <c r="R560" s="53"/>
      <c r="S560" s="53"/>
      <c r="T560" s="53"/>
      <c r="U560" s="53"/>
      <c r="V560" s="53"/>
    </row>
    <row r="561" spans="1:22" s="51" customFormat="1" x14ac:dyDescent="0.2">
      <c r="B561" s="66" t="s">
        <v>341</v>
      </c>
      <c r="C561" s="51" t="s">
        <v>342</v>
      </c>
      <c r="D561" s="56">
        <v>0</v>
      </c>
      <c r="E561" s="56">
        <v>0</v>
      </c>
      <c r="F561" s="56">
        <v>0</v>
      </c>
      <c r="G561" s="56">
        <v>0</v>
      </c>
      <c r="H561" s="56">
        <v>0</v>
      </c>
      <c r="I561" s="56">
        <f t="shared" si="72"/>
        <v>0</v>
      </c>
      <c r="J561" s="56">
        <f t="shared" si="73"/>
        <v>0</v>
      </c>
      <c r="K561" s="57" t="str">
        <f t="shared" si="74"/>
        <v>NA</v>
      </c>
      <c r="L561" s="57" t="str">
        <f t="shared" si="75"/>
        <v>NA</v>
      </c>
      <c r="M561" s="57" t="str">
        <f t="shared" si="76"/>
        <v>NA</v>
      </c>
      <c r="R561" s="53"/>
      <c r="S561" s="53"/>
      <c r="T561" s="53"/>
      <c r="U561" s="53"/>
      <c r="V561" s="53"/>
    </row>
    <row r="562" spans="1:22" s="51" customFormat="1" x14ac:dyDescent="0.2">
      <c r="B562" s="66" t="s">
        <v>441</v>
      </c>
      <c r="C562" s="51" t="s">
        <v>442</v>
      </c>
      <c r="D562" s="56">
        <v>1502100</v>
      </c>
      <c r="E562" s="56">
        <v>802100</v>
      </c>
      <c r="F562" s="56">
        <v>0</v>
      </c>
      <c r="G562" s="56">
        <v>0</v>
      </c>
      <c r="H562" s="56">
        <v>49995</v>
      </c>
      <c r="I562" s="56">
        <f t="shared" si="72"/>
        <v>49995</v>
      </c>
      <c r="J562" s="56">
        <f t="shared" si="73"/>
        <v>752105</v>
      </c>
      <c r="K562" s="57">
        <f t="shared" si="74"/>
        <v>0.9376698666001746</v>
      </c>
      <c r="L562" s="57">
        <f t="shared" si="75"/>
        <v>-1</v>
      </c>
      <c r="M562" s="57">
        <f t="shared" si="76"/>
        <v>-1</v>
      </c>
      <c r="R562" s="53"/>
      <c r="S562" s="53"/>
      <c r="T562" s="53"/>
      <c r="U562" s="53"/>
      <c r="V562" s="53"/>
    </row>
    <row r="563" spans="1:22" s="51" customFormat="1" x14ac:dyDescent="0.2">
      <c r="A563" s="63" t="s">
        <v>443</v>
      </c>
      <c r="B563" s="74"/>
      <c r="C563" s="63"/>
      <c r="D563" s="64">
        <v>1502100</v>
      </c>
      <c r="E563" s="64">
        <v>802100</v>
      </c>
      <c r="F563" s="64">
        <v>102552.93000000001</v>
      </c>
      <c r="G563" s="64">
        <v>432428.87</v>
      </c>
      <c r="H563" s="64">
        <v>49995</v>
      </c>
      <c r="I563" s="64">
        <f t="shared" si="72"/>
        <v>482423.87</v>
      </c>
      <c r="J563" s="64">
        <f t="shared" si="73"/>
        <v>319676.13</v>
      </c>
      <c r="K563" s="65">
        <f t="shared" si="74"/>
        <v>0.39854897144994389</v>
      </c>
      <c r="L563" s="65">
        <f t="shared" si="75"/>
        <v>-0.8721444582969704</v>
      </c>
      <c r="M563" s="65">
        <f t="shared" si="76"/>
        <v>7.8241790300461272E-2</v>
      </c>
      <c r="R563" s="53"/>
      <c r="S563" s="53"/>
      <c r="T563" s="53"/>
      <c r="U563" s="53"/>
      <c r="V563" s="53"/>
    </row>
    <row r="564" spans="1:22" s="51" customFormat="1" x14ac:dyDescent="0.2">
      <c r="A564" s="51" t="s">
        <v>444</v>
      </c>
      <c r="B564" s="66" t="s">
        <v>143</v>
      </c>
      <c r="C564" s="51" t="s">
        <v>144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f t="shared" si="72"/>
        <v>0</v>
      </c>
      <c r="J564" s="56">
        <f t="shared" si="73"/>
        <v>0</v>
      </c>
      <c r="K564" s="57" t="str">
        <f t="shared" si="74"/>
        <v>NA</v>
      </c>
      <c r="L564" s="57" t="str">
        <f t="shared" si="75"/>
        <v>NA</v>
      </c>
      <c r="M564" s="57" t="str">
        <f t="shared" si="76"/>
        <v>NA</v>
      </c>
      <c r="R564" s="53"/>
      <c r="S564" s="53"/>
      <c r="T564" s="53"/>
      <c r="U564" s="53"/>
      <c r="V564" s="53"/>
    </row>
    <row r="565" spans="1:22" s="51" customFormat="1" x14ac:dyDescent="0.2">
      <c r="B565" s="66" t="s">
        <v>169</v>
      </c>
      <c r="C565" s="51" t="s">
        <v>170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f t="shared" si="72"/>
        <v>0</v>
      </c>
      <c r="J565" s="56">
        <f t="shared" si="73"/>
        <v>0</v>
      </c>
      <c r="K565" s="57" t="str">
        <f t="shared" si="74"/>
        <v>NA</v>
      </c>
      <c r="L565" s="57" t="str">
        <f t="shared" si="75"/>
        <v>NA</v>
      </c>
      <c r="M565" s="57" t="str">
        <f t="shared" si="76"/>
        <v>NA</v>
      </c>
      <c r="R565" s="53"/>
      <c r="S565" s="53"/>
      <c r="T565" s="53"/>
      <c r="U565" s="53"/>
      <c r="V565" s="53"/>
    </row>
    <row r="566" spans="1:22" s="51" customFormat="1" x14ac:dyDescent="0.2">
      <c r="B566" s="66" t="s">
        <v>229</v>
      </c>
      <c r="C566" s="51" t="s">
        <v>230</v>
      </c>
      <c r="D566" s="56">
        <v>0</v>
      </c>
      <c r="E566" s="56">
        <v>0</v>
      </c>
      <c r="F566" s="56">
        <v>0</v>
      </c>
      <c r="G566" s="56">
        <v>0</v>
      </c>
      <c r="H566" s="56">
        <v>0</v>
      </c>
      <c r="I566" s="56">
        <f t="shared" si="72"/>
        <v>0</v>
      </c>
      <c r="J566" s="56">
        <f t="shared" si="73"/>
        <v>0</v>
      </c>
      <c r="K566" s="57" t="str">
        <f t="shared" si="74"/>
        <v>NA</v>
      </c>
      <c r="L566" s="57" t="str">
        <f t="shared" si="75"/>
        <v>NA</v>
      </c>
      <c r="M566" s="57" t="str">
        <f t="shared" si="76"/>
        <v>NA</v>
      </c>
      <c r="R566" s="53"/>
      <c r="S566" s="53"/>
      <c r="T566" s="53"/>
      <c r="U566" s="53"/>
      <c r="V566" s="53"/>
    </row>
    <row r="567" spans="1:22" s="51" customFormat="1" x14ac:dyDescent="0.2">
      <c r="B567" s="66" t="s">
        <v>231</v>
      </c>
      <c r="C567" s="51" t="s">
        <v>232</v>
      </c>
      <c r="D567" s="56">
        <v>0</v>
      </c>
      <c r="E567" s="56">
        <v>0</v>
      </c>
      <c r="F567" s="56">
        <v>0</v>
      </c>
      <c r="G567" s="56">
        <v>0</v>
      </c>
      <c r="H567" s="56">
        <v>0</v>
      </c>
      <c r="I567" s="56">
        <f t="shared" si="72"/>
        <v>0</v>
      </c>
      <c r="J567" s="56">
        <f t="shared" si="73"/>
        <v>0</v>
      </c>
      <c r="K567" s="57" t="str">
        <f t="shared" si="74"/>
        <v>NA</v>
      </c>
      <c r="L567" s="57" t="str">
        <f t="shared" si="75"/>
        <v>NA</v>
      </c>
      <c r="M567" s="57" t="str">
        <f t="shared" si="76"/>
        <v>NA</v>
      </c>
      <c r="R567" s="53"/>
      <c r="S567" s="53"/>
      <c r="T567" s="53"/>
      <c r="U567" s="53"/>
      <c r="V567" s="53"/>
    </row>
    <row r="568" spans="1:22" s="51" customFormat="1" x14ac:dyDescent="0.2">
      <c r="B568" s="66" t="s">
        <v>233</v>
      </c>
      <c r="C568" s="51" t="s">
        <v>234</v>
      </c>
      <c r="D568" s="56">
        <v>0</v>
      </c>
      <c r="E568" s="56">
        <v>0</v>
      </c>
      <c r="F568" s="56">
        <v>0</v>
      </c>
      <c r="G568" s="56">
        <v>0</v>
      </c>
      <c r="H568" s="56">
        <v>0</v>
      </c>
      <c r="I568" s="56">
        <f t="shared" si="72"/>
        <v>0</v>
      </c>
      <c r="J568" s="56">
        <f t="shared" si="73"/>
        <v>0</v>
      </c>
      <c r="K568" s="57" t="str">
        <f t="shared" si="74"/>
        <v>NA</v>
      </c>
      <c r="L568" s="57" t="str">
        <f t="shared" si="75"/>
        <v>NA</v>
      </c>
      <c r="M568" s="57" t="str">
        <f t="shared" si="76"/>
        <v>NA</v>
      </c>
      <c r="R568" s="53"/>
      <c r="S568" s="53"/>
      <c r="T568" s="53"/>
      <c r="U568" s="53"/>
      <c r="V568" s="53"/>
    </row>
    <row r="569" spans="1:22" s="51" customFormat="1" x14ac:dyDescent="0.2">
      <c r="B569" s="66" t="s">
        <v>445</v>
      </c>
      <c r="C569" s="51" t="s">
        <v>446</v>
      </c>
      <c r="D569" s="56">
        <v>0</v>
      </c>
      <c r="E569" s="56">
        <v>0</v>
      </c>
      <c r="F569" s="56">
        <v>0</v>
      </c>
      <c r="G569" s="56">
        <v>0</v>
      </c>
      <c r="H569" s="56">
        <v>0</v>
      </c>
      <c r="I569" s="56">
        <f t="shared" si="72"/>
        <v>0</v>
      </c>
      <c r="J569" s="56">
        <f t="shared" si="73"/>
        <v>0</v>
      </c>
      <c r="K569" s="57" t="str">
        <f t="shared" si="74"/>
        <v>NA</v>
      </c>
      <c r="L569" s="57" t="str">
        <f t="shared" si="75"/>
        <v>NA</v>
      </c>
      <c r="M569" s="57" t="str">
        <f t="shared" si="76"/>
        <v>NA</v>
      </c>
      <c r="R569" s="53"/>
      <c r="S569" s="53"/>
      <c r="T569" s="53"/>
      <c r="U569" s="53"/>
      <c r="V569" s="53"/>
    </row>
    <row r="570" spans="1:22" s="51" customFormat="1" x14ac:dyDescent="0.2">
      <c r="A570" s="63" t="s">
        <v>447</v>
      </c>
      <c r="B570" s="74"/>
      <c r="C570" s="63"/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f t="shared" si="72"/>
        <v>0</v>
      </c>
      <c r="J570" s="64">
        <f t="shared" si="73"/>
        <v>0</v>
      </c>
      <c r="K570" s="65" t="str">
        <f t="shared" si="74"/>
        <v>NA</v>
      </c>
      <c r="L570" s="65" t="str">
        <f t="shared" si="75"/>
        <v>NA</v>
      </c>
      <c r="M570" s="65" t="str">
        <f t="shared" si="76"/>
        <v>NA</v>
      </c>
      <c r="R570" s="53"/>
      <c r="S570" s="53"/>
      <c r="T570" s="53"/>
      <c r="U570" s="53"/>
      <c r="V570" s="53"/>
    </row>
    <row r="571" spans="1:22" s="51" customFormat="1" x14ac:dyDescent="0.2">
      <c r="A571" s="51" t="s">
        <v>30</v>
      </c>
      <c r="B571" s="66" t="s">
        <v>239</v>
      </c>
      <c r="C571" s="51" t="s">
        <v>240</v>
      </c>
      <c r="D571" s="56">
        <v>0</v>
      </c>
      <c r="E571" s="56">
        <v>0</v>
      </c>
      <c r="F571" s="56">
        <v>0</v>
      </c>
      <c r="G571" s="56">
        <v>0</v>
      </c>
      <c r="H571" s="56">
        <v>0</v>
      </c>
      <c r="I571" s="56">
        <f t="shared" si="72"/>
        <v>0</v>
      </c>
      <c r="J571" s="56">
        <f t="shared" si="73"/>
        <v>0</v>
      </c>
      <c r="K571" s="57" t="str">
        <f t="shared" si="74"/>
        <v>NA</v>
      </c>
      <c r="L571" s="57" t="str">
        <f t="shared" si="75"/>
        <v>NA</v>
      </c>
      <c r="M571" s="57" t="str">
        <f t="shared" si="76"/>
        <v>NA</v>
      </c>
      <c r="R571" s="53"/>
      <c r="S571" s="53"/>
      <c r="T571" s="53"/>
      <c r="U571" s="53"/>
      <c r="V571" s="53"/>
    </row>
    <row r="572" spans="1:22" s="51" customFormat="1" x14ac:dyDescent="0.2">
      <c r="B572" s="66" t="s">
        <v>343</v>
      </c>
      <c r="C572" s="51" t="s">
        <v>344</v>
      </c>
      <c r="D572" s="56">
        <v>0</v>
      </c>
      <c r="E572" s="56">
        <v>0</v>
      </c>
      <c r="F572" s="56">
        <v>0</v>
      </c>
      <c r="G572" s="56">
        <v>0</v>
      </c>
      <c r="H572" s="56">
        <v>0</v>
      </c>
      <c r="I572" s="56">
        <f t="shared" si="72"/>
        <v>0</v>
      </c>
      <c r="J572" s="56">
        <f t="shared" si="73"/>
        <v>0</v>
      </c>
      <c r="K572" s="57" t="str">
        <f t="shared" si="74"/>
        <v>NA</v>
      </c>
      <c r="L572" s="57" t="str">
        <f t="shared" si="75"/>
        <v>NA</v>
      </c>
      <c r="M572" s="57" t="str">
        <f t="shared" si="76"/>
        <v>NA</v>
      </c>
      <c r="R572" s="53"/>
      <c r="S572" s="53"/>
      <c r="T572" s="53"/>
      <c r="U572" s="53"/>
      <c r="V572" s="53"/>
    </row>
    <row r="573" spans="1:22" s="51" customFormat="1" x14ac:dyDescent="0.2">
      <c r="B573" s="66" t="s">
        <v>31</v>
      </c>
      <c r="C573" s="51" t="s">
        <v>32</v>
      </c>
      <c r="D573" s="56">
        <v>26854843</v>
      </c>
      <c r="E573" s="56">
        <v>48354843</v>
      </c>
      <c r="F573" s="56">
        <v>0</v>
      </c>
      <c r="G573" s="56">
        <v>42500000</v>
      </c>
      <c r="H573" s="56">
        <v>0</v>
      </c>
      <c r="I573" s="56">
        <f t="shared" si="72"/>
        <v>42500000</v>
      </c>
      <c r="J573" s="56">
        <f t="shared" si="73"/>
        <v>5854843</v>
      </c>
      <c r="K573" s="57">
        <f t="shared" si="74"/>
        <v>0.12108079846314464</v>
      </c>
      <c r="L573" s="57">
        <f t="shared" si="75"/>
        <v>-1</v>
      </c>
      <c r="M573" s="57">
        <f t="shared" si="76"/>
        <v>0.75783840307371075</v>
      </c>
      <c r="R573" s="53"/>
      <c r="S573" s="53"/>
      <c r="T573" s="53"/>
      <c r="U573" s="53"/>
      <c r="V573" s="53"/>
    </row>
    <row r="574" spans="1:22" s="51" customFormat="1" x14ac:dyDescent="0.2">
      <c r="A574" s="63" t="s">
        <v>33</v>
      </c>
      <c r="B574" s="74"/>
      <c r="C574" s="63"/>
      <c r="D574" s="64">
        <v>26854843</v>
      </c>
      <c r="E574" s="64">
        <v>48354843</v>
      </c>
      <c r="F574" s="64">
        <v>0</v>
      </c>
      <c r="G574" s="64">
        <v>42500000</v>
      </c>
      <c r="H574" s="64">
        <v>0</v>
      </c>
      <c r="I574" s="64">
        <f t="shared" si="72"/>
        <v>42500000</v>
      </c>
      <c r="J574" s="64">
        <f t="shared" si="73"/>
        <v>5854843</v>
      </c>
      <c r="K574" s="65">
        <f t="shared" si="74"/>
        <v>0.12108079846314464</v>
      </c>
      <c r="L574" s="65">
        <f t="shared" si="75"/>
        <v>-1</v>
      </c>
      <c r="M574" s="65">
        <f t="shared" si="76"/>
        <v>0.75783840307371075</v>
      </c>
      <c r="R574" s="53"/>
      <c r="S574" s="53"/>
      <c r="T574" s="53"/>
      <c r="U574" s="53"/>
      <c r="V574" s="53"/>
    </row>
    <row r="575" spans="1:22" s="51" customFormat="1" x14ac:dyDescent="0.2">
      <c r="A575" s="51" t="s">
        <v>34</v>
      </c>
      <c r="B575" s="66" t="s">
        <v>28</v>
      </c>
      <c r="C575" s="51" t="s">
        <v>29</v>
      </c>
      <c r="D575" s="56">
        <v>0</v>
      </c>
      <c r="E575" s="56">
        <v>0</v>
      </c>
      <c r="F575" s="56">
        <v>0</v>
      </c>
      <c r="G575" s="56">
        <v>0</v>
      </c>
      <c r="H575" s="56">
        <v>0</v>
      </c>
      <c r="I575" s="56">
        <f t="shared" si="72"/>
        <v>0</v>
      </c>
      <c r="J575" s="56">
        <f t="shared" si="73"/>
        <v>0</v>
      </c>
      <c r="K575" s="57" t="str">
        <f t="shared" si="74"/>
        <v>NA</v>
      </c>
      <c r="L575" s="57" t="str">
        <f t="shared" si="75"/>
        <v>NA</v>
      </c>
      <c r="M575" s="57" t="str">
        <f t="shared" si="76"/>
        <v>NA</v>
      </c>
      <c r="R575" s="53"/>
      <c r="S575" s="53"/>
      <c r="T575" s="53"/>
      <c r="U575" s="53"/>
      <c r="V575" s="53"/>
    </row>
    <row r="576" spans="1:22" s="51" customFormat="1" x14ac:dyDescent="0.2">
      <c r="B576" s="66" t="s">
        <v>35</v>
      </c>
      <c r="C576" s="51" t="s">
        <v>36</v>
      </c>
      <c r="D576" s="56">
        <v>0</v>
      </c>
      <c r="E576" s="56">
        <v>0</v>
      </c>
      <c r="F576" s="56">
        <v>0</v>
      </c>
      <c r="G576" s="56">
        <v>0</v>
      </c>
      <c r="H576" s="56">
        <v>0</v>
      </c>
      <c r="I576" s="56">
        <f t="shared" si="72"/>
        <v>0</v>
      </c>
      <c r="J576" s="56">
        <f t="shared" si="73"/>
        <v>0</v>
      </c>
      <c r="K576" s="57" t="str">
        <f t="shared" si="74"/>
        <v>NA</v>
      </c>
      <c r="L576" s="57" t="str">
        <f t="shared" si="75"/>
        <v>NA</v>
      </c>
      <c r="M576" s="57" t="str">
        <f t="shared" si="76"/>
        <v>NA</v>
      </c>
      <c r="R576" s="53"/>
      <c r="S576" s="53"/>
      <c r="T576" s="53"/>
      <c r="U576" s="53"/>
      <c r="V576" s="53"/>
    </row>
    <row r="577" spans="1:25" s="51" customFormat="1" x14ac:dyDescent="0.2">
      <c r="A577" s="63" t="s">
        <v>37</v>
      </c>
      <c r="B577" s="74"/>
      <c r="C577" s="63"/>
      <c r="D577" s="64">
        <v>0</v>
      </c>
      <c r="E577" s="64">
        <v>0</v>
      </c>
      <c r="F577" s="64">
        <v>0</v>
      </c>
      <c r="G577" s="64">
        <v>0</v>
      </c>
      <c r="H577" s="64">
        <v>0</v>
      </c>
      <c r="I577" s="64">
        <f t="shared" si="72"/>
        <v>0</v>
      </c>
      <c r="J577" s="64">
        <f t="shared" si="73"/>
        <v>0</v>
      </c>
      <c r="K577" s="65" t="str">
        <f t="shared" si="74"/>
        <v>NA</v>
      </c>
      <c r="L577" s="65" t="str">
        <f t="shared" si="75"/>
        <v>NA</v>
      </c>
      <c r="M577" s="65" t="str">
        <f t="shared" si="76"/>
        <v>NA</v>
      </c>
      <c r="R577" s="53"/>
      <c r="S577" s="53"/>
      <c r="T577" s="53"/>
      <c r="U577" s="53"/>
      <c r="V577" s="53"/>
    </row>
    <row r="578" spans="1:25" s="17" customFormat="1" x14ac:dyDescent="0.2">
      <c r="A578" s="23"/>
      <c r="B578" s="31"/>
      <c r="C578" s="23"/>
      <c r="D578" s="18"/>
      <c r="E578" s="18"/>
      <c r="F578" s="18"/>
      <c r="G578" s="18"/>
      <c r="H578" s="18"/>
      <c r="I578" s="18"/>
      <c r="J578" s="18"/>
      <c r="K578" s="37"/>
      <c r="L578" s="37"/>
      <c r="M578" s="37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</row>
    <row r="579" spans="1:25" ht="15.75" x14ac:dyDescent="0.25">
      <c r="A579" s="25" t="s">
        <v>11</v>
      </c>
      <c r="B579" s="32"/>
      <c r="C579" s="25"/>
      <c r="D579" s="6">
        <f>+D113+D164+D202+D223+D246+D301+D324+D367+D439+D446+D487+D527+D543+D548+D563+D570+D574+D577</f>
        <v>1603112258.1499984</v>
      </c>
      <c r="E579" s="6">
        <f t="shared" ref="E579:J579" si="77">+E113+E164+E202+E223+E246+E301+E324+E367+E439+E446+E487+E527+E543+E548+E563+E570+E574+E577</f>
        <v>1656341388.1199982</v>
      </c>
      <c r="F579" s="6">
        <f t="shared" si="77"/>
        <v>137637435.9799999</v>
      </c>
      <c r="G579" s="6">
        <f t="shared" si="77"/>
        <v>722596279.19999945</v>
      </c>
      <c r="H579" s="6">
        <f t="shared" si="77"/>
        <v>56534535.930000007</v>
      </c>
      <c r="I579" s="6">
        <f t="shared" si="77"/>
        <v>779130815.12999952</v>
      </c>
      <c r="J579" s="6">
        <f t="shared" si="77"/>
        <v>877210572.98999858</v>
      </c>
      <c r="K579" s="38">
        <f>IF(E579=0,"NA",J579/E579)</f>
        <v>0.52960734983846613</v>
      </c>
      <c r="L579" s="38">
        <f>IF(E579=0,"NA",(  ( F579 - (E579/$L$6)) / (E579/$L$6)))</f>
        <v>-0.91690273697970992</v>
      </c>
      <c r="M579" s="38">
        <f>IF(E579=0,"NA",(  ( G579 - ($M$6*(E579/12))) / ($M$6*(E579/12))))</f>
        <v>-0.12747905186361366</v>
      </c>
    </row>
    <row r="581" spans="1:25" x14ac:dyDescent="0.2">
      <c r="B581" s="67"/>
      <c r="C581" s="52"/>
    </row>
    <row r="584" spans="1:25" s="19" customFormat="1" x14ac:dyDescent="0.2">
      <c r="A584" s="24"/>
      <c r="B584" s="33"/>
      <c r="D584" s="33"/>
      <c r="L584" s="68"/>
      <c r="M584" s="68"/>
      <c r="O584" s="53"/>
      <c r="P584" s="53"/>
      <c r="Q584" s="53"/>
      <c r="R584" s="53"/>
      <c r="S584" s="53"/>
      <c r="T584" s="53"/>
      <c r="U584" s="53"/>
      <c r="V584" s="53"/>
      <c r="W584" s="69"/>
      <c r="X584" s="69"/>
      <c r="Y584" s="69"/>
    </row>
    <row r="585" spans="1:25" s="19" customFormat="1" x14ac:dyDescent="0.2">
      <c r="A585" s="24"/>
      <c r="B585" s="33"/>
      <c r="D585" s="33"/>
      <c r="L585" s="68"/>
      <c r="M585" s="68"/>
      <c r="O585" s="53"/>
      <c r="P585" s="53"/>
      <c r="Q585" s="53"/>
      <c r="R585" s="53"/>
      <c r="S585" s="53"/>
      <c r="T585" s="53"/>
      <c r="U585" s="53"/>
      <c r="V585" s="53"/>
      <c r="W585" s="69"/>
      <c r="X585" s="69"/>
      <c r="Y585" s="69"/>
    </row>
    <row r="586" spans="1:25" s="19" customFormat="1" x14ac:dyDescent="0.2">
      <c r="A586" s="24"/>
      <c r="B586" s="33"/>
      <c r="K586" s="70"/>
      <c r="L586" s="68"/>
      <c r="M586" s="68"/>
      <c r="O586" s="53"/>
      <c r="P586" s="53"/>
      <c r="Q586" s="53"/>
      <c r="R586" s="53"/>
      <c r="S586" s="53"/>
      <c r="T586" s="53"/>
      <c r="U586" s="53"/>
      <c r="V586" s="53"/>
      <c r="W586" s="69"/>
      <c r="X586" s="69"/>
      <c r="Y586" s="69"/>
    </row>
    <row r="587" spans="1:25" s="19" customFormat="1" x14ac:dyDescent="0.2">
      <c r="A587" s="24"/>
      <c r="B587" s="33"/>
      <c r="K587" s="70"/>
      <c r="L587" s="68"/>
      <c r="M587" s="68"/>
      <c r="O587" s="53"/>
      <c r="P587" s="53"/>
      <c r="Q587" s="53"/>
      <c r="R587" s="53"/>
      <c r="S587" s="53"/>
      <c r="T587" s="53"/>
      <c r="U587" s="53"/>
      <c r="V587" s="53"/>
      <c r="W587" s="69"/>
      <c r="X587" s="69"/>
      <c r="Y587" s="69"/>
    </row>
    <row r="588" spans="1:25" s="19" customFormat="1" x14ac:dyDescent="0.2">
      <c r="A588" s="24"/>
      <c r="B588" s="33"/>
      <c r="K588" s="70"/>
      <c r="L588" s="68"/>
      <c r="M588" s="68"/>
      <c r="O588" s="53"/>
      <c r="P588" s="53"/>
      <c r="Q588" s="53"/>
      <c r="R588" s="53"/>
      <c r="S588" s="53"/>
      <c r="T588" s="53"/>
      <c r="U588" s="53"/>
      <c r="V588" s="53"/>
      <c r="W588" s="69"/>
      <c r="X588" s="69"/>
      <c r="Y588" s="69"/>
    </row>
    <row r="589" spans="1:25" s="19" customFormat="1" x14ac:dyDescent="0.2">
      <c r="A589" s="24"/>
      <c r="B589" s="33"/>
      <c r="K589" s="70"/>
      <c r="L589" s="68"/>
      <c r="M589" s="68"/>
      <c r="O589" s="53"/>
      <c r="P589" s="53"/>
      <c r="Q589" s="53"/>
      <c r="R589" s="53"/>
      <c r="S589" s="53"/>
      <c r="T589" s="53"/>
      <c r="U589" s="53"/>
      <c r="V589" s="53"/>
      <c r="W589" s="69"/>
      <c r="X589" s="69"/>
      <c r="Y589" s="69"/>
    </row>
    <row r="590" spans="1:25" x14ac:dyDescent="0.2">
      <c r="K590" s="14"/>
    </row>
    <row r="591" spans="1:25" x14ac:dyDescent="0.2">
      <c r="K591" s="14"/>
    </row>
  </sheetData>
  <autoFilter ref="A7:M579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29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3">
        <v>45657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45</v>
      </c>
      <c r="B8" s="51" t="s">
        <v>54</v>
      </c>
      <c r="C8" s="51" t="s">
        <v>55</v>
      </c>
      <c r="D8" s="56">
        <v>150665.57</v>
      </c>
      <c r="E8" s="56">
        <v>361649.26</v>
      </c>
      <c r="F8" s="56">
        <v>29946.59</v>
      </c>
      <c r="G8" s="56">
        <v>214724.97</v>
      </c>
      <c r="H8" s="56">
        <v>0</v>
      </c>
      <c r="I8" s="56">
        <f t="shared" ref="I8" si="0">SUM(G8:H8)</f>
        <v>214724.97</v>
      </c>
      <c r="J8" s="56">
        <f t="shared" ref="J8" si="1">E8-I8</f>
        <v>146924.29</v>
      </c>
      <c r="K8" s="57">
        <f>IF(E8=0,"NA",J8/E8)</f>
        <v>0.40626182948639245</v>
      </c>
      <c r="L8" s="57">
        <f>IF(E8=0,"NA",(  ( F8 - (E8/$L$6)) / (E8/$L$6)))</f>
        <v>-0.91719438330939751</v>
      </c>
      <c r="M8" s="57">
        <f>IF(E8=0,"NA",(  ( G8 - ($M$6*(E8/12))) / ($M$6*(E8/12))))</f>
        <v>0.18747634102721514</v>
      </c>
      <c r="R8" s="53"/>
      <c r="S8" s="53"/>
      <c r="T8" s="53"/>
      <c r="U8" s="53"/>
      <c r="V8" s="53"/>
    </row>
    <row r="9" spans="1:22" s="51" customFormat="1" x14ac:dyDescent="0.2">
      <c r="B9" s="51" t="s">
        <v>56</v>
      </c>
      <c r="C9" s="51" t="s">
        <v>57</v>
      </c>
      <c r="D9" s="56">
        <v>0</v>
      </c>
      <c r="E9" s="56">
        <v>0</v>
      </c>
      <c r="F9" s="56">
        <v>196445.65</v>
      </c>
      <c r="G9" s="56">
        <v>1726692.48</v>
      </c>
      <c r="H9" s="56">
        <v>0</v>
      </c>
      <c r="I9" s="56">
        <f t="shared" ref="I9:I21" si="2">SUM(G9:H9)</f>
        <v>1726692.48</v>
      </c>
      <c r="J9" s="56">
        <f t="shared" ref="J9:J21" si="3">E9-I9</f>
        <v>-1726692.48</v>
      </c>
      <c r="K9" s="57" t="str">
        <f t="shared" ref="K9:K21" si="4">IF(E9=0,"NA",J9/E9)</f>
        <v>NA</v>
      </c>
      <c r="L9" s="57" t="str">
        <f t="shared" ref="L9:L21" si="5">IF(E9=0,"NA",(  ( F9 - (E9/$L$6)) / (E9/$L$6)))</f>
        <v>NA</v>
      </c>
      <c r="M9" s="57" t="str">
        <f t="shared" ref="M9:M2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58</v>
      </c>
      <c r="C10" s="51" t="s">
        <v>59</v>
      </c>
      <c r="D10" s="56">
        <v>0</v>
      </c>
      <c r="E10" s="56">
        <v>0</v>
      </c>
      <c r="F10" s="56">
        <v>1898.2</v>
      </c>
      <c r="G10" s="56">
        <v>15053.23</v>
      </c>
      <c r="H10" s="56">
        <v>0</v>
      </c>
      <c r="I10" s="56">
        <f t="shared" si="2"/>
        <v>15053.23</v>
      </c>
      <c r="J10" s="56">
        <f t="shared" si="3"/>
        <v>-15053.23</v>
      </c>
      <c r="K10" s="57" t="str">
        <f t="shared" si="4"/>
        <v>NA</v>
      </c>
      <c r="L10" s="57" t="str">
        <f t="shared" si="5"/>
        <v>NA</v>
      </c>
      <c r="M10" s="57" t="str">
        <f t="shared" si="6"/>
        <v>NA</v>
      </c>
      <c r="R10" s="53"/>
      <c r="S10" s="53"/>
      <c r="T10" s="53"/>
      <c r="U10" s="53"/>
      <c r="V10" s="53"/>
    </row>
    <row r="11" spans="1:22" s="51" customFormat="1" x14ac:dyDescent="0.2">
      <c r="B11" s="51" t="s">
        <v>60</v>
      </c>
      <c r="C11" s="51" t="s">
        <v>61</v>
      </c>
      <c r="D11" s="56">
        <v>1800</v>
      </c>
      <c r="E11" s="56">
        <v>1800</v>
      </c>
      <c r="F11" s="56">
        <v>0</v>
      </c>
      <c r="G11" s="56">
        <v>0</v>
      </c>
      <c r="H11" s="56">
        <v>0</v>
      </c>
      <c r="I11" s="56">
        <f t="shared" si="2"/>
        <v>0</v>
      </c>
      <c r="J11" s="56">
        <f t="shared" si="3"/>
        <v>1800</v>
      </c>
      <c r="K11" s="57">
        <f t="shared" si="4"/>
        <v>1</v>
      </c>
      <c r="L11" s="57">
        <f t="shared" si="5"/>
        <v>-1</v>
      </c>
      <c r="M11" s="57">
        <f t="shared" si="6"/>
        <v>-1</v>
      </c>
      <c r="R11" s="53"/>
      <c r="S11" s="53"/>
      <c r="T11" s="53"/>
      <c r="U11" s="53"/>
      <c r="V11" s="53"/>
    </row>
    <row r="12" spans="1:22" s="51" customFormat="1" x14ac:dyDescent="0.2">
      <c r="B12" s="51" t="s">
        <v>68</v>
      </c>
      <c r="C12" s="51" t="s">
        <v>69</v>
      </c>
      <c r="D12" s="56">
        <v>65000</v>
      </c>
      <c r="E12" s="56">
        <v>8035526.0600000005</v>
      </c>
      <c r="F12" s="56">
        <v>758270.55</v>
      </c>
      <c r="G12" s="56">
        <v>2684437.5600000005</v>
      </c>
      <c r="H12" s="56">
        <v>0</v>
      </c>
      <c r="I12" s="56">
        <f t="shared" si="2"/>
        <v>2684437.5600000005</v>
      </c>
      <c r="J12" s="56">
        <f t="shared" si="3"/>
        <v>5351088.5</v>
      </c>
      <c r="K12" s="57">
        <f t="shared" si="4"/>
        <v>0.66592883403578929</v>
      </c>
      <c r="L12" s="57">
        <f t="shared" si="5"/>
        <v>-0.90563523229990006</v>
      </c>
      <c r="M12" s="57">
        <f t="shared" si="6"/>
        <v>-0.33185766807157852</v>
      </c>
      <c r="R12" s="53"/>
      <c r="S12" s="53"/>
      <c r="T12" s="53"/>
      <c r="U12" s="53"/>
      <c r="V12" s="53"/>
    </row>
    <row r="13" spans="1:22" s="51" customFormat="1" x14ac:dyDescent="0.2">
      <c r="B13" s="51" t="s">
        <v>70</v>
      </c>
      <c r="C13" s="51" t="s">
        <v>71</v>
      </c>
      <c r="D13" s="56">
        <v>0</v>
      </c>
      <c r="E13" s="56">
        <v>173300</v>
      </c>
      <c r="F13" s="56">
        <v>50244.7</v>
      </c>
      <c r="G13" s="56">
        <v>106688.50000000001</v>
      </c>
      <c r="H13" s="56">
        <v>0</v>
      </c>
      <c r="I13" s="56">
        <f t="shared" si="2"/>
        <v>106688.50000000001</v>
      </c>
      <c r="J13" s="56">
        <f t="shared" si="3"/>
        <v>66611.499999999985</v>
      </c>
      <c r="K13" s="57">
        <f t="shared" si="4"/>
        <v>0.38437103289094049</v>
      </c>
      <c r="L13" s="57">
        <f t="shared" si="5"/>
        <v>-0.71007097518753604</v>
      </c>
      <c r="M13" s="57">
        <f t="shared" si="6"/>
        <v>0.23125793421811905</v>
      </c>
      <c r="R13" s="53"/>
      <c r="S13" s="53"/>
      <c r="T13" s="53"/>
      <c r="U13" s="53"/>
      <c r="V13" s="53"/>
    </row>
    <row r="14" spans="1:22" s="51" customFormat="1" x14ac:dyDescent="0.2">
      <c r="B14" s="51" t="s">
        <v>448</v>
      </c>
      <c r="C14" s="51" t="s">
        <v>449</v>
      </c>
      <c r="D14" s="56">
        <v>0</v>
      </c>
      <c r="E14" s="56">
        <v>0</v>
      </c>
      <c r="F14" s="56">
        <v>33909.25</v>
      </c>
      <c r="G14" s="56">
        <v>159403.24</v>
      </c>
      <c r="H14" s="56">
        <v>0</v>
      </c>
      <c r="I14" s="56">
        <f t="shared" si="2"/>
        <v>159403.24</v>
      </c>
      <c r="J14" s="56">
        <f t="shared" si="3"/>
        <v>-159403.24</v>
      </c>
      <c r="K14" s="57" t="str">
        <f t="shared" si="4"/>
        <v>NA</v>
      </c>
      <c r="L14" s="57" t="str">
        <f t="shared" si="5"/>
        <v>NA</v>
      </c>
      <c r="M14" s="57" t="str">
        <f t="shared" si="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450</v>
      </c>
      <c r="C15" s="51" t="s">
        <v>451</v>
      </c>
      <c r="D15" s="56">
        <v>0</v>
      </c>
      <c r="E15" s="56">
        <v>0</v>
      </c>
      <c r="F15" s="56">
        <v>306937.83</v>
      </c>
      <c r="G15" s="56">
        <v>3004555.31</v>
      </c>
      <c r="H15" s="56">
        <v>0</v>
      </c>
      <c r="I15" s="56">
        <f t="shared" si="2"/>
        <v>3004555.31</v>
      </c>
      <c r="J15" s="56">
        <f t="shared" si="3"/>
        <v>-3004555.31</v>
      </c>
      <c r="K15" s="57" t="str">
        <f t="shared" si="4"/>
        <v>NA</v>
      </c>
      <c r="L15" s="57" t="str">
        <f t="shared" si="5"/>
        <v>NA</v>
      </c>
      <c r="M15" s="57" t="str">
        <f t="shared" si="6"/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452</v>
      </c>
      <c r="C16" s="51" t="s">
        <v>453</v>
      </c>
      <c r="D16" s="56">
        <v>0</v>
      </c>
      <c r="E16" s="56">
        <v>0</v>
      </c>
      <c r="F16" s="56">
        <v>131081.23000000001</v>
      </c>
      <c r="G16" s="56">
        <v>664006.25</v>
      </c>
      <c r="H16" s="56">
        <v>0</v>
      </c>
      <c r="I16" s="56">
        <f t="shared" si="2"/>
        <v>664006.25</v>
      </c>
      <c r="J16" s="56">
        <f t="shared" si="3"/>
        <v>-664006.25</v>
      </c>
      <c r="K16" s="57" t="str">
        <f t="shared" si="4"/>
        <v>NA</v>
      </c>
      <c r="L16" s="57" t="str">
        <f t="shared" si="5"/>
        <v>NA</v>
      </c>
      <c r="M16" s="57" t="str">
        <f t="shared" si="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454</v>
      </c>
      <c r="C17" s="51" t="s">
        <v>455</v>
      </c>
      <c r="D17" s="56">
        <v>0</v>
      </c>
      <c r="E17" s="56">
        <v>0</v>
      </c>
      <c r="F17" s="56">
        <v>16276.94</v>
      </c>
      <c r="G17" s="56">
        <v>85529.25</v>
      </c>
      <c r="H17" s="56">
        <v>0</v>
      </c>
      <c r="I17" s="56">
        <f t="shared" si="2"/>
        <v>85529.25</v>
      </c>
      <c r="J17" s="56">
        <f t="shared" si="3"/>
        <v>-85529.25</v>
      </c>
      <c r="K17" s="57" t="str">
        <f t="shared" si="4"/>
        <v>NA</v>
      </c>
      <c r="L17" s="57" t="str">
        <f t="shared" si="5"/>
        <v>NA</v>
      </c>
      <c r="M17" s="57" t="str">
        <f t="shared" si="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456</v>
      </c>
      <c r="C18" s="51" t="s">
        <v>457</v>
      </c>
      <c r="D18" s="56">
        <v>0</v>
      </c>
      <c r="E18" s="56">
        <v>0</v>
      </c>
      <c r="F18" s="56">
        <v>0</v>
      </c>
      <c r="G18" s="56">
        <v>5525</v>
      </c>
      <c r="H18" s="56">
        <v>0</v>
      </c>
      <c r="I18" s="56">
        <f t="shared" si="2"/>
        <v>5525</v>
      </c>
      <c r="J18" s="56">
        <f t="shared" si="3"/>
        <v>-5525</v>
      </c>
      <c r="K18" s="57" t="str">
        <f t="shared" si="4"/>
        <v>NA</v>
      </c>
      <c r="L18" s="57" t="str">
        <f t="shared" si="5"/>
        <v>NA</v>
      </c>
      <c r="M18" s="57" t="str">
        <f t="shared" si="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458</v>
      </c>
      <c r="C19" s="51" t="s">
        <v>459</v>
      </c>
      <c r="D19" s="56">
        <v>0</v>
      </c>
      <c r="E19" s="56">
        <v>0</v>
      </c>
      <c r="F19" s="56">
        <v>4603.12</v>
      </c>
      <c r="G19" s="56">
        <v>57037.34</v>
      </c>
      <c r="H19" s="56">
        <v>0</v>
      </c>
      <c r="I19" s="56">
        <f t="shared" si="2"/>
        <v>57037.34</v>
      </c>
      <c r="J19" s="56">
        <f t="shared" si="3"/>
        <v>-57037.34</v>
      </c>
      <c r="K19" s="57" t="str">
        <f t="shared" si="4"/>
        <v>NA</v>
      </c>
      <c r="L19" s="57" t="str">
        <f t="shared" si="5"/>
        <v>NA</v>
      </c>
      <c r="M19" s="57" t="str">
        <f t="shared" si="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460</v>
      </c>
      <c r="C20" s="51" t="s">
        <v>461</v>
      </c>
      <c r="D20" s="56">
        <v>0</v>
      </c>
      <c r="E20" s="56">
        <v>0</v>
      </c>
      <c r="F20" s="56">
        <v>400</v>
      </c>
      <c r="G20" s="56">
        <v>1160</v>
      </c>
      <c r="H20" s="56">
        <v>0</v>
      </c>
      <c r="I20" s="56">
        <f t="shared" si="2"/>
        <v>1160</v>
      </c>
      <c r="J20" s="56">
        <f t="shared" si="3"/>
        <v>-1160</v>
      </c>
      <c r="K20" s="57" t="str">
        <f t="shared" si="4"/>
        <v>NA</v>
      </c>
      <c r="L20" s="57" t="str">
        <f t="shared" si="5"/>
        <v>NA</v>
      </c>
      <c r="M20" s="57" t="str">
        <f t="shared" si="6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462</v>
      </c>
      <c r="C21" s="51" t="s">
        <v>463</v>
      </c>
      <c r="D21" s="56">
        <v>0</v>
      </c>
      <c r="E21" s="56">
        <v>0</v>
      </c>
      <c r="F21" s="56">
        <v>0</v>
      </c>
      <c r="G21" s="56">
        <v>691</v>
      </c>
      <c r="H21" s="56">
        <v>0</v>
      </c>
      <c r="I21" s="56">
        <f t="shared" si="2"/>
        <v>691</v>
      </c>
      <c r="J21" s="56">
        <f t="shared" si="3"/>
        <v>-691</v>
      </c>
      <c r="K21" s="57" t="str">
        <f t="shared" si="4"/>
        <v>NA</v>
      </c>
      <c r="L21" s="57" t="str">
        <f t="shared" si="5"/>
        <v>NA</v>
      </c>
      <c r="M21" s="57" t="str">
        <f t="shared" si="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464</v>
      </c>
      <c r="C22" s="51" t="s">
        <v>465</v>
      </c>
      <c r="D22" s="56">
        <v>0</v>
      </c>
      <c r="E22" s="56">
        <v>0</v>
      </c>
      <c r="F22" s="56">
        <v>924.5</v>
      </c>
      <c r="G22" s="56">
        <v>27358.6</v>
      </c>
      <c r="H22" s="56">
        <v>0</v>
      </c>
      <c r="I22" s="56">
        <f t="shared" ref="I22" si="7">SUM(G22:H22)</f>
        <v>27358.6</v>
      </c>
      <c r="J22" s="56">
        <f t="shared" ref="J22" si="8">E22-I22</f>
        <v>-27358.6</v>
      </c>
      <c r="K22" s="57" t="str">
        <f t="shared" ref="K22" si="9">IF(E22=0,"NA",J22/E22)</f>
        <v>NA</v>
      </c>
      <c r="L22" s="57" t="str">
        <f t="shared" ref="L22" si="10">IF(E22=0,"NA",(  ( F22 - (E22/$L$6)) / (E22/$L$6)))</f>
        <v>NA</v>
      </c>
      <c r="M22" s="57" t="str">
        <f t="shared" ref="M22" si="11">IF(E22=0,"NA",(  ( G22 - ($M$6*(E22/12))) / ($M$6*(E22/12))))</f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466</v>
      </c>
      <c r="C23" s="51" t="s">
        <v>467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ref="I23:I41" si="12">SUM(G23:H23)</f>
        <v>0</v>
      </c>
      <c r="J23" s="56">
        <f t="shared" ref="J23:J41" si="13">E23-I23</f>
        <v>0</v>
      </c>
      <c r="K23" s="57" t="str">
        <f t="shared" ref="K23:K41" si="14">IF(E23=0,"NA",J23/E23)</f>
        <v>NA</v>
      </c>
      <c r="L23" s="57" t="str">
        <f t="shared" ref="L23:L41" si="15">IF(E23=0,"NA",(  ( F23 - (E23/$L$6)) / (E23/$L$6)))</f>
        <v>NA</v>
      </c>
      <c r="M23" s="57" t="str">
        <f t="shared" ref="M23:M41" si="16">IF(E23=0,"NA",(  ( G23 - ($M$6*(E23/12))) / ($M$6*(E23/12))))</f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74</v>
      </c>
      <c r="B24" s="63"/>
      <c r="C24" s="63"/>
      <c r="D24" s="64">
        <v>217465.57</v>
      </c>
      <c r="E24" s="64">
        <v>8572275.3200000003</v>
      </c>
      <c r="F24" s="64">
        <v>1530938.56</v>
      </c>
      <c r="G24" s="64">
        <v>8752862.7300000004</v>
      </c>
      <c r="H24" s="64">
        <v>0</v>
      </c>
      <c r="I24" s="64">
        <f t="shared" si="12"/>
        <v>8752862.7300000004</v>
      </c>
      <c r="J24" s="64">
        <f t="shared" si="13"/>
        <v>-180587.41000000015</v>
      </c>
      <c r="K24" s="65">
        <f t="shared" si="14"/>
        <v>-2.1066450068241642E-2</v>
      </c>
      <c r="L24" s="65">
        <f t="shared" si="15"/>
        <v>-0.82140814394654782</v>
      </c>
      <c r="M24" s="65">
        <f t="shared" si="16"/>
        <v>1.0421329001364832</v>
      </c>
      <c r="R24" s="53"/>
      <c r="S24" s="53"/>
      <c r="T24" s="53"/>
      <c r="U24" s="53"/>
      <c r="V24" s="53"/>
    </row>
    <row r="25" spans="1:22" s="51" customFormat="1" x14ac:dyDescent="0.2">
      <c r="A25" s="51" t="s">
        <v>20</v>
      </c>
      <c r="B25" s="51" t="s">
        <v>21</v>
      </c>
      <c r="C25" s="51" t="s">
        <v>22</v>
      </c>
      <c r="D25" s="56">
        <v>0</v>
      </c>
      <c r="E25" s="56">
        <v>0</v>
      </c>
      <c r="F25" s="56">
        <v>1228.6400000000001</v>
      </c>
      <c r="G25" s="56">
        <v>7919.67</v>
      </c>
      <c r="H25" s="56">
        <v>0</v>
      </c>
      <c r="I25" s="56">
        <f t="shared" si="12"/>
        <v>7919.67</v>
      </c>
      <c r="J25" s="56">
        <f t="shared" si="13"/>
        <v>-7919.67</v>
      </c>
      <c r="K25" s="57" t="str">
        <f t="shared" si="14"/>
        <v>NA</v>
      </c>
      <c r="L25" s="57" t="str">
        <f t="shared" si="15"/>
        <v>NA</v>
      </c>
      <c r="M25" s="57" t="str">
        <f t="shared" si="1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23</v>
      </c>
      <c r="B26" s="63"/>
      <c r="C26" s="63"/>
      <c r="D26" s="64">
        <v>0</v>
      </c>
      <c r="E26" s="64">
        <v>0</v>
      </c>
      <c r="F26" s="64">
        <v>1228.6400000000001</v>
      </c>
      <c r="G26" s="64">
        <v>7919.67</v>
      </c>
      <c r="H26" s="64">
        <v>0</v>
      </c>
      <c r="I26" s="64">
        <f t="shared" si="12"/>
        <v>7919.67</v>
      </c>
      <c r="J26" s="64">
        <f t="shared" si="13"/>
        <v>-7919.67</v>
      </c>
      <c r="K26" s="65" t="str">
        <f t="shared" si="14"/>
        <v>NA</v>
      </c>
      <c r="L26" s="65" t="str">
        <f t="shared" si="15"/>
        <v>NA</v>
      </c>
      <c r="M26" s="65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75</v>
      </c>
      <c r="B27" s="51" t="s">
        <v>76</v>
      </c>
      <c r="C27" s="51" t="s">
        <v>77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2"/>
        <v>0</v>
      </c>
      <c r="J27" s="56">
        <f t="shared" si="13"/>
        <v>0</v>
      </c>
      <c r="K27" s="57" t="str">
        <f t="shared" si="14"/>
        <v>NA</v>
      </c>
      <c r="L27" s="57" t="str">
        <f t="shared" si="15"/>
        <v>NA</v>
      </c>
      <c r="M27" s="57" t="str">
        <f t="shared" si="16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86</v>
      </c>
      <c r="C28" s="51" t="s">
        <v>87</v>
      </c>
      <c r="D28" s="56">
        <v>0</v>
      </c>
      <c r="E28" s="56">
        <v>6079857</v>
      </c>
      <c r="F28" s="56">
        <v>0</v>
      </c>
      <c r="G28" s="56">
        <v>113954.12</v>
      </c>
      <c r="H28" s="56">
        <v>0</v>
      </c>
      <c r="I28" s="56">
        <f t="shared" si="12"/>
        <v>113954.12</v>
      </c>
      <c r="J28" s="56">
        <f t="shared" si="13"/>
        <v>5965902.8799999999</v>
      </c>
      <c r="K28" s="57">
        <f t="shared" si="14"/>
        <v>0.98125710522467879</v>
      </c>
      <c r="L28" s="57">
        <f t="shared" si="15"/>
        <v>-1</v>
      </c>
      <c r="M28" s="57">
        <f t="shared" si="16"/>
        <v>-0.96251421044935759</v>
      </c>
      <c r="R28" s="53"/>
      <c r="S28" s="53"/>
      <c r="T28" s="53"/>
      <c r="U28" s="53"/>
      <c r="V28" s="53"/>
    </row>
    <row r="29" spans="1:22" s="51" customFormat="1" x14ac:dyDescent="0.2">
      <c r="B29" s="51" t="s">
        <v>92</v>
      </c>
      <c r="C29" s="51" t="s">
        <v>93</v>
      </c>
      <c r="D29" s="56">
        <v>0</v>
      </c>
      <c r="E29" s="56">
        <v>2500</v>
      </c>
      <c r="F29" s="56">
        <v>0</v>
      </c>
      <c r="G29" s="56">
        <v>0</v>
      </c>
      <c r="H29" s="56">
        <v>0</v>
      </c>
      <c r="I29" s="56">
        <f t="shared" si="12"/>
        <v>0</v>
      </c>
      <c r="J29" s="56">
        <f t="shared" si="13"/>
        <v>2500</v>
      </c>
      <c r="K29" s="57">
        <f t="shared" si="14"/>
        <v>1</v>
      </c>
      <c r="L29" s="57">
        <f t="shared" si="15"/>
        <v>-1</v>
      </c>
      <c r="M29" s="57">
        <f t="shared" si="16"/>
        <v>-1</v>
      </c>
      <c r="R29" s="53"/>
      <c r="S29" s="53"/>
      <c r="T29" s="53"/>
      <c r="U29" s="53"/>
      <c r="V29" s="53"/>
    </row>
    <row r="30" spans="1:22" s="51" customFormat="1" x14ac:dyDescent="0.2">
      <c r="B30" s="51" t="s">
        <v>468</v>
      </c>
      <c r="C30" s="51" t="s">
        <v>469</v>
      </c>
      <c r="D30" s="56">
        <v>0</v>
      </c>
      <c r="E30" s="56">
        <v>4053060</v>
      </c>
      <c r="F30" s="56">
        <v>0</v>
      </c>
      <c r="G30" s="56">
        <v>0</v>
      </c>
      <c r="H30" s="56">
        <v>0</v>
      </c>
      <c r="I30" s="56">
        <f t="shared" si="12"/>
        <v>0</v>
      </c>
      <c r="J30" s="56">
        <f t="shared" si="13"/>
        <v>4053060</v>
      </c>
      <c r="K30" s="57">
        <f t="shared" si="14"/>
        <v>1</v>
      </c>
      <c r="L30" s="57">
        <f t="shared" si="15"/>
        <v>-1</v>
      </c>
      <c r="M30" s="57">
        <f t="shared" si="16"/>
        <v>-1</v>
      </c>
      <c r="R30" s="53"/>
      <c r="S30" s="53"/>
      <c r="T30" s="53"/>
      <c r="U30" s="53"/>
      <c r="V30" s="53"/>
    </row>
    <row r="31" spans="1:22" s="51" customFormat="1" x14ac:dyDescent="0.2">
      <c r="B31" s="51" t="s">
        <v>470</v>
      </c>
      <c r="C31" s="51" t="s">
        <v>471</v>
      </c>
      <c r="D31" s="56">
        <v>0</v>
      </c>
      <c r="E31" s="56">
        <v>9137155.1899999995</v>
      </c>
      <c r="F31" s="56">
        <v>1393566.82</v>
      </c>
      <c r="G31" s="56">
        <v>8229056.3899999997</v>
      </c>
      <c r="H31" s="56">
        <v>0</v>
      </c>
      <c r="I31" s="56">
        <f t="shared" ref="I31" si="17">SUM(G31:H31)</f>
        <v>8229056.3899999997</v>
      </c>
      <c r="J31" s="56">
        <f t="shared" ref="J31" si="18">E31-I31</f>
        <v>908098.79999999981</v>
      </c>
      <c r="K31" s="57">
        <f t="shared" ref="K31" si="19">IF(E31=0,"NA",J31/E31)</f>
        <v>9.9385287993559834E-2</v>
      </c>
      <c r="L31" s="57">
        <f t="shared" ref="L31" si="20">IF(E31=0,"NA",(  ( F31 - (E31/$L$6)) / (E31/$L$6)))</f>
        <v>-0.84748351198793637</v>
      </c>
      <c r="M31" s="57">
        <f t="shared" ref="M31" si="21">IF(E31=0,"NA",(  ( G31 - ($M$6*(E31/12))) / ($M$6*(E31/12))))</f>
        <v>0.80122942401288033</v>
      </c>
      <c r="R31" s="53"/>
      <c r="S31" s="53"/>
      <c r="T31" s="53"/>
      <c r="U31" s="53"/>
      <c r="V31" s="53"/>
    </row>
    <row r="32" spans="1:22" s="51" customFormat="1" x14ac:dyDescent="0.2">
      <c r="A32" s="63" t="s">
        <v>94</v>
      </c>
      <c r="B32" s="63"/>
      <c r="C32" s="63"/>
      <c r="D32" s="64">
        <v>0</v>
      </c>
      <c r="E32" s="64">
        <v>19272572.189999998</v>
      </c>
      <c r="F32" s="64">
        <v>1393566.82</v>
      </c>
      <c r="G32" s="64">
        <v>8343010.5099999998</v>
      </c>
      <c r="H32" s="64">
        <v>0</v>
      </c>
      <c r="I32" s="64">
        <f t="shared" si="12"/>
        <v>8343010.5099999998</v>
      </c>
      <c r="J32" s="64">
        <f t="shared" si="13"/>
        <v>10929561.679999998</v>
      </c>
      <c r="K32" s="65">
        <f t="shared" si="14"/>
        <v>0.56710446183571928</v>
      </c>
      <c r="L32" s="65">
        <f t="shared" si="15"/>
        <v>-0.92769170579508409</v>
      </c>
      <c r="M32" s="65">
        <f t="shared" si="16"/>
        <v>-0.1342089236714385</v>
      </c>
      <c r="R32" s="53"/>
      <c r="S32" s="53"/>
      <c r="T32" s="53"/>
      <c r="U32" s="53"/>
      <c r="V32" s="53"/>
    </row>
    <row r="33" spans="1:22" s="51" customFormat="1" x14ac:dyDescent="0.2">
      <c r="A33" s="51" t="s">
        <v>95</v>
      </c>
      <c r="B33" s="51" t="s">
        <v>96</v>
      </c>
      <c r="C33" s="51" t="s">
        <v>97</v>
      </c>
      <c r="D33" s="56">
        <v>0</v>
      </c>
      <c r="E33" s="56">
        <v>0</v>
      </c>
      <c r="F33" s="56">
        <v>0</v>
      </c>
      <c r="G33" s="56">
        <v>119714.31</v>
      </c>
      <c r="H33" s="56">
        <v>0</v>
      </c>
      <c r="I33" s="56">
        <f t="shared" si="12"/>
        <v>119714.31</v>
      </c>
      <c r="J33" s="56">
        <f t="shared" si="13"/>
        <v>-119714.31</v>
      </c>
      <c r="K33" s="57" t="str">
        <f t="shared" si="14"/>
        <v>NA</v>
      </c>
      <c r="L33" s="57" t="str">
        <f t="shared" si="15"/>
        <v>NA</v>
      </c>
      <c r="M33" s="57" t="str">
        <f t="shared" si="16"/>
        <v>NA</v>
      </c>
      <c r="R33" s="53"/>
      <c r="S33" s="53"/>
      <c r="T33" s="53"/>
      <c r="U33" s="53"/>
      <c r="V33" s="53"/>
    </row>
    <row r="34" spans="1:22" s="51" customFormat="1" x14ac:dyDescent="0.2">
      <c r="B34" s="51" t="s">
        <v>98</v>
      </c>
      <c r="C34" s="51" t="s">
        <v>99</v>
      </c>
      <c r="D34" s="56">
        <v>347122928</v>
      </c>
      <c r="E34" s="56">
        <v>541278720.29999995</v>
      </c>
      <c r="F34" s="56">
        <v>0</v>
      </c>
      <c r="G34" s="56">
        <v>845209.06</v>
      </c>
      <c r="H34" s="56">
        <v>0</v>
      </c>
      <c r="I34" s="56">
        <f t="shared" si="12"/>
        <v>845209.06</v>
      </c>
      <c r="J34" s="56">
        <f t="shared" si="13"/>
        <v>540433511.24000001</v>
      </c>
      <c r="K34" s="57">
        <f t="shared" si="14"/>
        <v>0.9984384956801341</v>
      </c>
      <c r="L34" s="57">
        <f t="shared" si="15"/>
        <v>-1</v>
      </c>
      <c r="M34" s="57">
        <f t="shared" si="16"/>
        <v>-0.99687699136026797</v>
      </c>
      <c r="R34" s="53"/>
      <c r="S34" s="53"/>
      <c r="T34" s="53"/>
      <c r="U34" s="53"/>
      <c r="V34" s="53"/>
    </row>
    <row r="35" spans="1:22" s="51" customFormat="1" x14ac:dyDescent="0.2">
      <c r="B35" s="51" t="s">
        <v>472</v>
      </c>
      <c r="C35" s="51" t="s">
        <v>473</v>
      </c>
      <c r="D35" s="56">
        <v>0</v>
      </c>
      <c r="E35" s="56">
        <v>119048862.95</v>
      </c>
      <c r="F35" s="56">
        <v>-2611.88</v>
      </c>
      <c r="G35" s="56">
        <v>8295284.8899999997</v>
      </c>
      <c r="H35" s="56">
        <v>0</v>
      </c>
      <c r="I35" s="56">
        <f t="shared" si="12"/>
        <v>8295284.8899999997</v>
      </c>
      <c r="J35" s="56">
        <f t="shared" si="13"/>
        <v>110753578.06</v>
      </c>
      <c r="K35" s="57">
        <f t="shared" si="14"/>
        <v>0.93032033499149014</v>
      </c>
      <c r="L35" s="57">
        <f t="shared" si="15"/>
        <v>-1.0000219395627583</v>
      </c>
      <c r="M35" s="57">
        <f t="shared" si="16"/>
        <v>-0.86064066998298028</v>
      </c>
      <c r="R35" s="53"/>
      <c r="S35" s="53"/>
      <c r="T35" s="53"/>
      <c r="U35" s="53"/>
      <c r="V35" s="53"/>
    </row>
    <row r="36" spans="1:22" s="51" customFormat="1" x14ac:dyDescent="0.2">
      <c r="B36" s="51" t="s">
        <v>474</v>
      </c>
      <c r="C36" s="51" t="s">
        <v>475</v>
      </c>
      <c r="D36" s="56">
        <v>0</v>
      </c>
      <c r="E36" s="56">
        <v>504271</v>
      </c>
      <c r="F36" s="56">
        <v>56930.67</v>
      </c>
      <c r="G36" s="56">
        <v>809774.86</v>
      </c>
      <c r="H36" s="56">
        <v>0</v>
      </c>
      <c r="I36" s="56">
        <f t="shared" si="12"/>
        <v>809774.86</v>
      </c>
      <c r="J36" s="56">
        <f t="shared" si="13"/>
        <v>-305503.86</v>
      </c>
      <c r="K36" s="57">
        <f t="shared" si="14"/>
        <v>-0.60583269710136012</v>
      </c>
      <c r="L36" s="57">
        <f t="shared" si="15"/>
        <v>-0.88710302595231538</v>
      </c>
      <c r="M36" s="57">
        <f t="shared" si="16"/>
        <v>2.2116653942027202</v>
      </c>
      <c r="R36" s="53"/>
      <c r="S36" s="53"/>
      <c r="T36" s="53"/>
      <c r="U36" s="53"/>
      <c r="V36" s="53"/>
    </row>
    <row r="37" spans="1:22" s="51" customFormat="1" x14ac:dyDescent="0.2">
      <c r="B37" s="51" t="s">
        <v>476</v>
      </c>
      <c r="C37" s="51" t="s">
        <v>477</v>
      </c>
      <c r="D37" s="56">
        <v>30000</v>
      </c>
      <c r="E37" s="56">
        <v>804183</v>
      </c>
      <c r="F37" s="56">
        <v>0</v>
      </c>
      <c r="G37" s="56">
        <v>0</v>
      </c>
      <c r="H37" s="56">
        <v>0</v>
      </c>
      <c r="I37" s="56">
        <f t="shared" si="12"/>
        <v>0</v>
      </c>
      <c r="J37" s="56">
        <f t="shared" si="13"/>
        <v>804183</v>
      </c>
      <c r="K37" s="57">
        <f t="shared" si="14"/>
        <v>1</v>
      </c>
      <c r="L37" s="57">
        <f t="shared" si="15"/>
        <v>-1</v>
      </c>
      <c r="M37" s="57">
        <f t="shared" si="16"/>
        <v>-1</v>
      </c>
      <c r="R37" s="53"/>
      <c r="S37" s="53"/>
      <c r="T37" s="53"/>
      <c r="U37" s="53"/>
      <c r="V37" s="53"/>
    </row>
    <row r="38" spans="1:22" s="51" customFormat="1" x14ac:dyDescent="0.2">
      <c r="A38" s="63" t="s">
        <v>100</v>
      </c>
      <c r="B38" s="63"/>
      <c r="C38" s="63"/>
      <c r="D38" s="64">
        <v>347152928</v>
      </c>
      <c r="E38" s="64">
        <v>661636037.25</v>
      </c>
      <c r="F38" s="64">
        <v>54318.79</v>
      </c>
      <c r="G38" s="64">
        <v>10069983.119999999</v>
      </c>
      <c r="H38" s="64">
        <v>0</v>
      </c>
      <c r="I38" s="64">
        <f t="shared" si="12"/>
        <v>10069983.119999999</v>
      </c>
      <c r="J38" s="64">
        <f t="shared" si="13"/>
        <v>651566054.13</v>
      </c>
      <c r="K38" s="65">
        <f t="shared" si="14"/>
        <v>0.98478017738898482</v>
      </c>
      <c r="L38" s="65">
        <f t="shared" si="15"/>
        <v>-0.99991790231042166</v>
      </c>
      <c r="M38" s="65">
        <f t="shared" si="16"/>
        <v>-0.96956035477796976</v>
      </c>
      <c r="R38" s="53"/>
      <c r="S38" s="53"/>
      <c r="T38" s="53"/>
      <c r="U38" s="53"/>
      <c r="V38" s="53"/>
    </row>
    <row r="39" spans="1:22" s="51" customFormat="1" x14ac:dyDescent="0.2">
      <c r="A39" s="51" t="s">
        <v>24</v>
      </c>
      <c r="B39" s="51" t="s">
        <v>25</v>
      </c>
      <c r="C39" s="51" t="s">
        <v>26</v>
      </c>
      <c r="D39" s="56">
        <v>4424000</v>
      </c>
      <c r="E39" s="56">
        <v>4676221.3600000003</v>
      </c>
      <c r="F39" s="56">
        <v>51004.7</v>
      </c>
      <c r="G39" s="56">
        <v>1161392.6499999999</v>
      </c>
      <c r="H39" s="56">
        <v>0</v>
      </c>
      <c r="I39" s="56">
        <f t="shared" si="12"/>
        <v>1161392.6499999999</v>
      </c>
      <c r="J39" s="56">
        <f t="shared" si="13"/>
        <v>3514828.7100000004</v>
      </c>
      <c r="K39" s="57">
        <f t="shared" si="14"/>
        <v>0.75163864997186536</v>
      </c>
      <c r="L39" s="57">
        <f t="shared" si="15"/>
        <v>-0.98909275329942892</v>
      </c>
      <c r="M39" s="57">
        <f t="shared" si="16"/>
        <v>-0.50327729994373072</v>
      </c>
      <c r="R39" s="53"/>
      <c r="S39" s="53"/>
      <c r="T39" s="53"/>
      <c r="U39" s="53"/>
      <c r="V39" s="53"/>
    </row>
    <row r="40" spans="1:22" s="51" customFormat="1" x14ac:dyDescent="0.2">
      <c r="B40" s="51" t="s">
        <v>103</v>
      </c>
      <c r="C40" s="51" t="s">
        <v>104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ref="I40" si="22">SUM(G40:H40)</f>
        <v>0</v>
      </c>
      <c r="J40" s="56">
        <f t="shared" ref="J40" si="23">E40-I40</f>
        <v>0</v>
      </c>
      <c r="K40" s="57" t="str">
        <f t="shared" ref="K40" si="24">IF(E40=0,"NA",J40/E40)</f>
        <v>NA</v>
      </c>
      <c r="L40" s="57" t="str">
        <f t="shared" ref="L40" si="25">IF(E40=0,"NA",(  ( F40 - (E40/$L$6)) / (E40/$L$6)))</f>
        <v>NA</v>
      </c>
      <c r="M40" s="57" t="str">
        <f t="shared" ref="M40" si="26">IF(E40=0,"NA",(  ( G40 - ($M$6*(E40/12))) / ($M$6*(E40/12))))</f>
        <v>NA</v>
      </c>
      <c r="R40" s="53"/>
      <c r="S40" s="53"/>
      <c r="T40" s="53"/>
      <c r="U40" s="53"/>
      <c r="V40" s="53"/>
    </row>
    <row r="41" spans="1:22" s="51" customFormat="1" x14ac:dyDescent="0.2">
      <c r="A41" s="63" t="s">
        <v>27</v>
      </c>
      <c r="B41" s="63"/>
      <c r="C41" s="63"/>
      <c r="D41" s="64">
        <v>4424000</v>
      </c>
      <c r="E41" s="64">
        <v>4676221.3600000003</v>
      </c>
      <c r="F41" s="64">
        <v>51004.7</v>
      </c>
      <c r="G41" s="64">
        <v>1161392.6499999999</v>
      </c>
      <c r="H41" s="64">
        <v>0</v>
      </c>
      <c r="I41" s="64">
        <f t="shared" si="12"/>
        <v>1161392.6499999999</v>
      </c>
      <c r="J41" s="64">
        <f t="shared" si="13"/>
        <v>3514828.7100000004</v>
      </c>
      <c r="K41" s="65">
        <f t="shared" si="14"/>
        <v>0.75163864997186536</v>
      </c>
      <c r="L41" s="65">
        <f t="shared" si="15"/>
        <v>-0.98909275329942892</v>
      </c>
      <c r="M41" s="65">
        <f t="shared" si="16"/>
        <v>-0.50327729994373072</v>
      </c>
      <c r="R41" s="53"/>
      <c r="S41" s="53"/>
      <c r="T41" s="53"/>
      <c r="U41" s="53"/>
      <c r="V41" s="5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12</v>
      </c>
      <c r="B43" s="32"/>
      <c r="C43" s="25"/>
      <c r="D43" s="6">
        <f>+D24+D26+D32+D38+D41</f>
        <v>351794393.56999999</v>
      </c>
      <c r="E43" s="6">
        <f t="shared" ref="E43:J43" si="27">+E24+E26+E32+E38+E41</f>
        <v>694157106.12</v>
      </c>
      <c r="F43" s="6">
        <f t="shared" si="27"/>
        <v>3031057.5100000002</v>
      </c>
      <c r="G43" s="6">
        <f t="shared" si="27"/>
        <v>28335168.68</v>
      </c>
      <c r="H43" s="6">
        <f t="shared" si="27"/>
        <v>0</v>
      </c>
      <c r="I43" s="6">
        <f t="shared" si="27"/>
        <v>28335168.68</v>
      </c>
      <c r="J43" s="6">
        <f t="shared" si="27"/>
        <v>665821937.44000006</v>
      </c>
      <c r="K43" s="38">
        <f t="shared" ref="K43" si="28">IF(E43=0,"NA",J43/E43)</f>
        <v>0.95918046731757922</v>
      </c>
      <c r="L43" s="38">
        <f t="shared" ref="L43" si="29">IF(E43=0,"NA",(  ( F43 - (E43/$L$6)) / (E43/$L$6)))</f>
        <v>-0.99563347045895401</v>
      </c>
      <c r="M43" s="38">
        <f t="shared" ref="M43" si="30">IF(E43=0,"NA",(  ( G43 - ($M$6*(E43/12))) / ($M$6*(E43/12))))</f>
        <v>-0.91836093463515833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s="51" customFormat="1" x14ac:dyDescent="0.2">
      <c r="A45" s="51" t="s">
        <v>107</v>
      </c>
      <c r="B45" s="51" t="s">
        <v>108</v>
      </c>
      <c r="C45" s="51" t="s">
        <v>109</v>
      </c>
      <c r="D45" s="56">
        <v>0</v>
      </c>
      <c r="E45" s="56">
        <v>15462376.619999995</v>
      </c>
      <c r="F45" s="56">
        <v>1500233.0799999982</v>
      </c>
      <c r="G45" s="56">
        <v>6172610.7000000086</v>
      </c>
      <c r="H45" s="56">
        <v>0</v>
      </c>
      <c r="I45" s="56">
        <f t="shared" ref="I45" si="31">SUM(G45:H45)</f>
        <v>6172610.7000000086</v>
      </c>
      <c r="J45" s="56">
        <f t="shared" ref="J45" si="32">E45-I45</f>
        <v>9289765.9199999869</v>
      </c>
      <c r="K45" s="57">
        <f t="shared" ref="K45" si="33">IF(E45=0,"NA",J45/E45)</f>
        <v>0.60079806282716131</v>
      </c>
      <c r="L45" s="57">
        <f t="shared" ref="L45" si="34">IF(E45=0,"NA",(  ( F45 - (E45/$L$6)) / (E45/$L$6)))</f>
        <v>-0.90297525943977441</v>
      </c>
      <c r="M45" s="57">
        <f t="shared" ref="M45" si="35">IF(E45=0,"NA",(  ( G45 - ($M$6*(E45/12))) / ($M$6*(E45/12))))</f>
        <v>-0.20159612565432244</v>
      </c>
      <c r="R45" s="53"/>
      <c r="S45" s="53"/>
      <c r="T45" s="53"/>
      <c r="U45" s="53"/>
      <c r="V45" s="53"/>
    </row>
    <row r="46" spans="1:22" s="51" customFormat="1" x14ac:dyDescent="0.2">
      <c r="B46" s="51" t="s">
        <v>110</v>
      </c>
      <c r="C46" s="51" t="s">
        <v>111</v>
      </c>
      <c r="D46" s="56">
        <v>76000</v>
      </c>
      <c r="E46" s="56">
        <v>780158.25</v>
      </c>
      <c r="F46" s="56">
        <v>0</v>
      </c>
      <c r="G46" s="56">
        <v>881550.77</v>
      </c>
      <c r="H46" s="56">
        <v>0</v>
      </c>
      <c r="I46" s="56">
        <f t="shared" ref="I46:I216" si="36">SUM(G46:H46)</f>
        <v>881550.77</v>
      </c>
      <c r="J46" s="56">
        <f t="shared" ref="J46:J216" si="37">E46-I46</f>
        <v>-101392.52000000002</v>
      </c>
      <c r="K46" s="57">
        <f t="shared" ref="K46:K216" si="38">IF(E46=0,"NA",J46/E46)</f>
        <v>-0.12996404255162336</v>
      </c>
      <c r="L46" s="57">
        <f t="shared" ref="L46:L216" si="39">IF(E46=0,"NA",(  ( F46 - (E46/$L$6)) / (E46/$L$6)))</f>
        <v>-1</v>
      </c>
      <c r="M46" s="57">
        <f t="shared" ref="M46:M216" si="40">IF(E46=0,"NA",(  ( G46 - ($M$6*(E46/12))) / ($M$6*(E46/12))))</f>
        <v>1.2599280851032468</v>
      </c>
      <c r="R46" s="53"/>
      <c r="S46" s="53"/>
      <c r="T46" s="53"/>
      <c r="U46" s="53"/>
      <c r="V46" s="53"/>
    </row>
    <row r="47" spans="1:22" s="51" customFormat="1" x14ac:dyDescent="0.2">
      <c r="B47" s="51" t="s">
        <v>112</v>
      </c>
      <c r="C47" s="51" t="s">
        <v>111</v>
      </c>
      <c r="D47" s="56">
        <v>0</v>
      </c>
      <c r="E47" s="56">
        <v>17500</v>
      </c>
      <c r="F47" s="56">
        <v>0</v>
      </c>
      <c r="G47" s="56">
        <v>0</v>
      </c>
      <c r="H47" s="56">
        <v>0</v>
      </c>
      <c r="I47" s="56">
        <f t="shared" si="36"/>
        <v>0</v>
      </c>
      <c r="J47" s="56">
        <f t="shared" si="37"/>
        <v>17500</v>
      </c>
      <c r="K47" s="57">
        <f t="shared" si="38"/>
        <v>1</v>
      </c>
      <c r="L47" s="57">
        <f t="shared" si="39"/>
        <v>-1</v>
      </c>
      <c r="M47" s="57">
        <f t="shared" si="4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113</v>
      </c>
      <c r="C48" s="51" t="s">
        <v>114</v>
      </c>
      <c r="D48" s="56">
        <v>0</v>
      </c>
      <c r="E48" s="56">
        <v>34705</v>
      </c>
      <c r="F48" s="56">
        <v>0</v>
      </c>
      <c r="G48" s="56">
        <v>0</v>
      </c>
      <c r="H48" s="56">
        <v>0</v>
      </c>
      <c r="I48" s="56">
        <f t="shared" si="36"/>
        <v>0</v>
      </c>
      <c r="J48" s="56">
        <f t="shared" si="37"/>
        <v>34705</v>
      </c>
      <c r="K48" s="57">
        <f t="shared" si="38"/>
        <v>1</v>
      </c>
      <c r="L48" s="57">
        <f t="shared" si="39"/>
        <v>-1</v>
      </c>
      <c r="M48" s="57">
        <f t="shared" si="40"/>
        <v>-1</v>
      </c>
      <c r="R48" s="53"/>
      <c r="S48" s="53"/>
      <c r="T48" s="53"/>
      <c r="U48" s="53"/>
      <c r="V48" s="53"/>
    </row>
    <row r="49" spans="2:22" s="51" customFormat="1" x14ac:dyDescent="0.2">
      <c r="B49" s="51" t="s">
        <v>115</v>
      </c>
      <c r="C49" s="51" t="s">
        <v>116</v>
      </c>
      <c r="D49" s="56">
        <v>153500</v>
      </c>
      <c r="E49" s="56">
        <v>12120</v>
      </c>
      <c r="F49" s="56">
        <v>0</v>
      </c>
      <c r="G49" s="56">
        <v>0</v>
      </c>
      <c r="H49" s="56">
        <v>0</v>
      </c>
      <c r="I49" s="56">
        <f t="shared" si="36"/>
        <v>0</v>
      </c>
      <c r="J49" s="56">
        <f t="shared" si="37"/>
        <v>12120</v>
      </c>
      <c r="K49" s="57">
        <f t="shared" si="38"/>
        <v>1</v>
      </c>
      <c r="L49" s="57">
        <f t="shared" si="39"/>
        <v>-1</v>
      </c>
      <c r="M49" s="57">
        <f t="shared" si="40"/>
        <v>-1</v>
      </c>
      <c r="R49" s="53"/>
      <c r="S49" s="53"/>
      <c r="T49" s="53"/>
      <c r="U49" s="53"/>
      <c r="V49" s="53"/>
    </row>
    <row r="50" spans="2:22" s="51" customFormat="1" x14ac:dyDescent="0.2">
      <c r="B50" s="51" t="s">
        <v>117</v>
      </c>
      <c r="C50" s="51" t="s">
        <v>118</v>
      </c>
      <c r="D50" s="56">
        <v>0</v>
      </c>
      <c r="E50" s="56">
        <v>2189715.65</v>
      </c>
      <c r="F50" s="56">
        <v>0</v>
      </c>
      <c r="G50" s="56">
        <v>86498.59</v>
      </c>
      <c r="H50" s="56">
        <v>0</v>
      </c>
      <c r="I50" s="56">
        <f t="shared" si="36"/>
        <v>86498.59</v>
      </c>
      <c r="J50" s="56">
        <f t="shared" si="37"/>
        <v>2103217.06</v>
      </c>
      <c r="K50" s="57">
        <f t="shared" si="38"/>
        <v>0.96049779796751245</v>
      </c>
      <c r="L50" s="57">
        <f t="shared" si="39"/>
        <v>-1</v>
      </c>
      <c r="M50" s="57">
        <f t="shared" si="40"/>
        <v>-0.92099559593502478</v>
      </c>
      <c r="R50" s="53"/>
      <c r="S50" s="53"/>
      <c r="T50" s="53"/>
      <c r="U50" s="53"/>
      <c r="V50" s="53"/>
    </row>
    <row r="51" spans="2:22" s="51" customFormat="1" x14ac:dyDescent="0.2">
      <c r="B51" s="51" t="s">
        <v>119</v>
      </c>
      <c r="C51" s="51" t="s">
        <v>120</v>
      </c>
      <c r="D51" s="56">
        <v>0</v>
      </c>
      <c r="E51" s="56">
        <v>175652</v>
      </c>
      <c r="F51" s="56">
        <v>7351.16</v>
      </c>
      <c r="G51" s="56">
        <v>30270.75</v>
      </c>
      <c r="H51" s="56">
        <v>0</v>
      </c>
      <c r="I51" s="56">
        <f t="shared" ref="I51:I67" si="41">SUM(G51:H51)</f>
        <v>30270.75</v>
      </c>
      <c r="J51" s="56">
        <f t="shared" ref="J51:J67" si="42">E51-I51</f>
        <v>145381.25</v>
      </c>
      <c r="K51" s="57">
        <f t="shared" ref="K51:K67" si="43">IF(E51=0,"NA",J51/E51)</f>
        <v>0.82766635164985314</v>
      </c>
      <c r="L51" s="57">
        <f t="shared" ref="L51:L67" si="44">IF(E51=0,"NA",(  ( F51 - (E51/$L$6)) / (E51/$L$6)))</f>
        <v>-0.95814929519732195</v>
      </c>
      <c r="M51" s="57">
        <f t="shared" ref="M51:M67" si="45">IF(E51=0,"NA",(  ( G51 - ($M$6*(E51/12))) / ($M$6*(E51/12))))</f>
        <v>-0.65533270329970628</v>
      </c>
      <c r="R51" s="53"/>
      <c r="S51" s="53"/>
      <c r="T51" s="53"/>
      <c r="U51" s="53"/>
      <c r="V51" s="53"/>
    </row>
    <row r="52" spans="2:22" s="51" customFormat="1" x14ac:dyDescent="0.2">
      <c r="B52" s="51" t="s">
        <v>121</v>
      </c>
      <c r="C52" s="51" t="s">
        <v>122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41"/>
        <v>0</v>
      </c>
      <c r="J52" s="56">
        <f t="shared" si="42"/>
        <v>0</v>
      </c>
      <c r="K52" s="57" t="str">
        <f t="shared" si="43"/>
        <v>NA</v>
      </c>
      <c r="L52" s="57" t="str">
        <f t="shared" si="44"/>
        <v>NA</v>
      </c>
      <c r="M52" s="57" t="str">
        <f t="shared" si="45"/>
        <v>NA</v>
      </c>
      <c r="R52" s="53"/>
      <c r="S52" s="53"/>
      <c r="T52" s="53"/>
      <c r="U52" s="53"/>
      <c r="V52" s="53"/>
    </row>
    <row r="53" spans="2:22" s="51" customFormat="1" x14ac:dyDescent="0.2">
      <c r="B53" s="51" t="s">
        <v>123</v>
      </c>
      <c r="C53" s="51" t="s">
        <v>124</v>
      </c>
      <c r="D53" s="56">
        <v>0</v>
      </c>
      <c r="E53" s="56">
        <v>4472053.3699999973</v>
      </c>
      <c r="F53" s="56">
        <v>538765.66000000027</v>
      </c>
      <c r="G53" s="56">
        <v>2261034.2799999984</v>
      </c>
      <c r="H53" s="56">
        <v>0</v>
      </c>
      <c r="I53" s="56">
        <f t="shared" si="41"/>
        <v>2261034.2799999984</v>
      </c>
      <c r="J53" s="56">
        <f t="shared" si="42"/>
        <v>2211019.0899999989</v>
      </c>
      <c r="K53" s="57">
        <f t="shared" si="43"/>
        <v>0.49440802849810361</v>
      </c>
      <c r="L53" s="57">
        <f t="shared" si="44"/>
        <v>-0.87952611129057245</v>
      </c>
      <c r="M53" s="57">
        <f t="shared" si="45"/>
        <v>1.1183943003792799E-2</v>
      </c>
      <c r="R53" s="53"/>
      <c r="S53" s="53"/>
      <c r="T53" s="53"/>
      <c r="U53" s="53"/>
      <c r="V53" s="53"/>
    </row>
    <row r="54" spans="2:22" s="51" customFormat="1" x14ac:dyDescent="0.2">
      <c r="B54" s="51" t="s">
        <v>127</v>
      </c>
      <c r="C54" s="51" t="s">
        <v>128</v>
      </c>
      <c r="D54" s="56">
        <v>0</v>
      </c>
      <c r="E54" s="56">
        <v>410366</v>
      </c>
      <c r="F54" s="56">
        <v>23251.84</v>
      </c>
      <c r="G54" s="56">
        <v>95830.700000000012</v>
      </c>
      <c r="H54" s="56">
        <v>0</v>
      </c>
      <c r="I54" s="56">
        <f t="shared" si="41"/>
        <v>95830.700000000012</v>
      </c>
      <c r="J54" s="56">
        <f t="shared" si="42"/>
        <v>314535.3</v>
      </c>
      <c r="K54" s="57">
        <f t="shared" si="43"/>
        <v>0.76647504910250841</v>
      </c>
      <c r="L54" s="57">
        <f t="shared" si="44"/>
        <v>-0.94333877562955992</v>
      </c>
      <c r="M54" s="57">
        <f t="shared" si="45"/>
        <v>-0.53295009820501693</v>
      </c>
      <c r="R54" s="53"/>
      <c r="S54" s="53"/>
      <c r="T54" s="53"/>
      <c r="U54" s="53"/>
      <c r="V54" s="53"/>
    </row>
    <row r="55" spans="2:22" s="51" customFormat="1" x14ac:dyDescent="0.2">
      <c r="B55" s="51" t="s">
        <v>129</v>
      </c>
      <c r="C55" s="51" t="s">
        <v>130</v>
      </c>
      <c r="D55" s="56">
        <v>0</v>
      </c>
      <c r="E55" s="56">
        <v>184910</v>
      </c>
      <c r="F55" s="56">
        <v>16092.18</v>
      </c>
      <c r="G55" s="56">
        <v>65132.459999999992</v>
      </c>
      <c r="H55" s="56">
        <v>0</v>
      </c>
      <c r="I55" s="56">
        <f t="shared" si="41"/>
        <v>65132.459999999992</v>
      </c>
      <c r="J55" s="56">
        <f t="shared" si="42"/>
        <v>119777.54000000001</v>
      </c>
      <c r="K55" s="57">
        <f t="shared" si="43"/>
        <v>0.64776128927586396</v>
      </c>
      <c r="L55" s="57">
        <f t="shared" si="44"/>
        <v>-0.91297290573792655</v>
      </c>
      <c r="M55" s="57">
        <f t="shared" si="45"/>
        <v>-0.29552257855172798</v>
      </c>
      <c r="R55" s="53"/>
      <c r="S55" s="53"/>
      <c r="T55" s="53"/>
      <c r="U55" s="53"/>
      <c r="V55" s="53"/>
    </row>
    <row r="56" spans="2:22" s="51" customFormat="1" x14ac:dyDescent="0.2">
      <c r="B56" s="51" t="s">
        <v>131</v>
      </c>
      <c r="C56" s="51" t="s">
        <v>132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41"/>
        <v>0</v>
      </c>
      <c r="J56" s="56">
        <f t="shared" si="42"/>
        <v>0</v>
      </c>
      <c r="K56" s="57" t="str">
        <f t="shared" si="43"/>
        <v>NA</v>
      </c>
      <c r="L56" s="57" t="str">
        <f t="shared" si="44"/>
        <v>NA</v>
      </c>
      <c r="M56" s="57" t="str">
        <f t="shared" si="45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133</v>
      </c>
      <c r="C57" s="51" t="s">
        <v>134</v>
      </c>
      <c r="D57" s="56">
        <v>0</v>
      </c>
      <c r="E57" s="56">
        <v>194594</v>
      </c>
      <c r="F57" s="56">
        <v>9194.08</v>
      </c>
      <c r="G57" s="56">
        <v>36776.32</v>
      </c>
      <c r="H57" s="56">
        <v>0</v>
      </c>
      <c r="I57" s="56">
        <f t="shared" si="41"/>
        <v>36776.32</v>
      </c>
      <c r="J57" s="56">
        <f t="shared" si="42"/>
        <v>157817.68</v>
      </c>
      <c r="K57" s="57">
        <f t="shared" si="43"/>
        <v>0.81101000030833426</v>
      </c>
      <c r="L57" s="57">
        <f t="shared" si="44"/>
        <v>-0.95275250007708367</v>
      </c>
      <c r="M57" s="57">
        <f t="shared" si="45"/>
        <v>-0.62202000061666851</v>
      </c>
      <c r="R57" s="53"/>
      <c r="S57" s="53"/>
      <c r="T57" s="53"/>
      <c r="U57" s="53"/>
      <c r="V57" s="53"/>
    </row>
    <row r="58" spans="2:22" s="51" customFormat="1" x14ac:dyDescent="0.2">
      <c r="B58" s="51" t="s">
        <v>135</v>
      </c>
      <c r="C58" s="51" t="s">
        <v>136</v>
      </c>
      <c r="D58" s="56">
        <v>0</v>
      </c>
      <c r="E58" s="56">
        <v>1500</v>
      </c>
      <c r="F58" s="56">
        <v>0</v>
      </c>
      <c r="G58" s="56">
        <v>0</v>
      </c>
      <c r="H58" s="56">
        <v>0</v>
      </c>
      <c r="I58" s="56">
        <f t="shared" si="41"/>
        <v>0</v>
      </c>
      <c r="J58" s="56">
        <f t="shared" si="42"/>
        <v>1500</v>
      </c>
      <c r="K58" s="57">
        <f t="shared" si="43"/>
        <v>1</v>
      </c>
      <c r="L58" s="57">
        <f t="shared" si="44"/>
        <v>-1</v>
      </c>
      <c r="M58" s="57">
        <f t="shared" si="45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137</v>
      </c>
      <c r="C59" s="51" t="s">
        <v>138</v>
      </c>
      <c r="D59" s="56">
        <v>0</v>
      </c>
      <c r="E59" s="56">
        <v>1000</v>
      </c>
      <c r="F59" s="56">
        <v>0</v>
      </c>
      <c r="G59" s="56">
        <v>0</v>
      </c>
      <c r="H59" s="56">
        <v>0</v>
      </c>
      <c r="I59" s="56">
        <f t="shared" si="41"/>
        <v>0</v>
      </c>
      <c r="J59" s="56">
        <f t="shared" si="42"/>
        <v>1000</v>
      </c>
      <c r="K59" s="57">
        <f t="shared" si="43"/>
        <v>1</v>
      </c>
      <c r="L59" s="57">
        <f t="shared" si="44"/>
        <v>-1</v>
      </c>
      <c r="M59" s="57">
        <f t="shared" si="45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139</v>
      </c>
      <c r="C60" s="51" t="s">
        <v>140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41"/>
        <v>0</v>
      </c>
      <c r="J60" s="56">
        <f t="shared" si="42"/>
        <v>0</v>
      </c>
      <c r="K60" s="57" t="str">
        <f t="shared" si="43"/>
        <v>NA</v>
      </c>
      <c r="L60" s="57" t="str">
        <f t="shared" si="44"/>
        <v>NA</v>
      </c>
      <c r="M60" s="57" t="str">
        <f t="shared" si="45"/>
        <v>NA</v>
      </c>
      <c r="R60" s="53"/>
      <c r="S60" s="53"/>
      <c r="T60" s="53"/>
      <c r="U60" s="53"/>
      <c r="V60" s="53"/>
    </row>
    <row r="61" spans="2:22" s="51" customFormat="1" x14ac:dyDescent="0.2">
      <c r="B61" s="51" t="s">
        <v>141</v>
      </c>
      <c r="C61" s="51" t="s">
        <v>142</v>
      </c>
      <c r="D61" s="56">
        <v>0</v>
      </c>
      <c r="E61" s="56">
        <v>0</v>
      </c>
      <c r="F61" s="56">
        <v>300168.5400000001</v>
      </c>
      <c r="G61" s="56">
        <v>1488289.8599999994</v>
      </c>
      <c r="H61" s="56">
        <v>0</v>
      </c>
      <c r="I61" s="56">
        <f t="shared" si="41"/>
        <v>1488289.8599999994</v>
      </c>
      <c r="J61" s="56">
        <f t="shared" si="42"/>
        <v>-1488289.8599999994</v>
      </c>
      <c r="K61" s="57" t="str">
        <f t="shared" si="43"/>
        <v>NA</v>
      </c>
      <c r="L61" s="57" t="str">
        <f t="shared" si="44"/>
        <v>NA</v>
      </c>
      <c r="M61" s="57" t="str">
        <f t="shared" si="45"/>
        <v>NA</v>
      </c>
      <c r="R61" s="53"/>
      <c r="S61" s="53"/>
      <c r="T61" s="53"/>
      <c r="U61" s="53"/>
      <c r="V61" s="53"/>
    </row>
    <row r="62" spans="2:22" s="51" customFormat="1" x14ac:dyDescent="0.2">
      <c r="B62" s="51" t="s">
        <v>143</v>
      </c>
      <c r="C62" s="51" t="s">
        <v>144</v>
      </c>
      <c r="D62" s="56">
        <v>21510000</v>
      </c>
      <c r="E62" s="56">
        <v>73804419.479999989</v>
      </c>
      <c r="F62" s="56">
        <v>275059.20000000001</v>
      </c>
      <c r="G62" s="56">
        <v>9539972.3499999996</v>
      </c>
      <c r="H62" s="56">
        <v>0</v>
      </c>
      <c r="I62" s="56">
        <f t="shared" si="41"/>
        <v>9539972.3499999996</v>
      </c>
      <c r="J62" s="56">
        <f t="shared" si="42"/>
        <v>64264447.129999988</v>
      </c>
      <c r="K62" s="57">
        <f t="shared" si="43"/>
        <v>0.87073982266624006</v>
      </c>
      <c r="L62" s="57">
        <f t="shared" si="44"/>
        <v>-0.99627313375082449</v>
      </c>
      <c r="M62" s="57">
        <f t="shared" si="45"/>
        <v>-0.74147964533248023</v>
      </c>
      <c r="R62" s="53"/>
      <c r="S62" s="53"/>
      <c r="T62" s="53"/>
      <c r="U62" s="53"/>
      <c r="V62" s="53"/>
    </row>
    <row r="63" spans="2:22" s="51" customFormat="1" x14ac:dyDescent="0.2">
      <c r="B63" s="51" t="s">
        <v>145</v>
      </c>
      <c r="C63" s="51" t="s">
        <v>146</v>
      </c>
      <c r="D63" s="56">
        <v>0</v>
      </c>
      <c r="E63" s="56">
        <v>3179213.2</v>
      </c>
      <c r="F63" s="56">
        <v>0</v>
      </c>
      <c r="G63" s="56">
        <v>42912.909999999996</v>
      </c>
      <c r="H63" s="56">
        <v>10329.549999999999</v>
      </c>
      <c r="I63" s="56">
        <f t="shared" si="41"/>
        <v>53242.459999999992</v>
      </c>
      <c r="J63" s="56">
        <f t="shared" si="42"/>
        <v>3125970.74</v>
      </c>
      <c r="K63" s="57">
        <f t="shared" si="43"/>
        <v>0.98325294447066336</v>
      </c>
      <c r="L63" s="57">
        <f t="shared" si="44"/>
        <v>-1</v>
      </c>
      <c r="M63" s="57">
        <f t="shared" si="45"/>
        <v>-0.97300406905708625</v>
      </c>
      <c r="R63" s="53"/>
      <c r="S63" s="53"/>
      <c r="T63" s="53"/>
      <c r="U63" s="53"/>
      <c r="V63" s="53"/>
    </row>
    <row r="64" spans="2:22" s="51" customFormat="1" x14ac:dyDescent="0.2">
      <c r="B64" s="51" t="s">
        <v>147</v>
      </c>
      <c r="C64" s="51" t="s">
        <v>148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1"/>
        <v>0</v>
      </c>
      <c r="J64" s="56">
        <f t="shared" si="42"/>
        <v>0</v>
      </c>
      <c r="K64" s="57" t="str">
        <f t="shared" si="43"/>
        <v>NA</v>
      </c>
      <c r="L64" s="57" t="str">
        <f t="shared" si="44"/>
        <v>NA</v>
      </c>
      <c r="M64" s="57" t="str">
        <f t="shared" si="45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149</v>
      </c>
      <c r="C65" s="51" t="s">
        <v>150</v>
      </c>
      <c r="D65" s="56">
        <v>0</v>
      </c>
      <c r="E65" s="56">
        <v>5164057.0899999905</v>
      </c>
      <c r="F65" s="56">
        <v>655937.06000000029</v>
      </c>
      <c r="G65" s="56">
        <v>2138353.5099999993</v>
      </c>
      <c r="H65" s="56">
        <v>0</v>
      </c>
      <c r="I65" s="56">
        <f t="shared" si="41"/>
        <v>2138353.5099999993</v>
      </c>
      <c r="J65" s="56">
        <f t="shared" si="42"/>
        <v>3025703.5799999912</v>
      </c>
      <c r="K65" s="57">
        <f t="shared" si="43"/>
        <v>0.58591598180801618</v>
      </c>
      <c r="L65" s="57">
        <f t="shared" si="44"/>
        <v>-0.8729802849642776</v>
      </c>
      <c r="M65" s="57">
        <f t="shared" si="45"/>
        <v>-0.17183196361603228</v>
      </c>
      <c r="R65" s="53"/>
      <c r="S65" s="53"/>
      <c r="T65" s="53"/>
      <c r="U65" s="53"/>
      <c r="V65" s="53"/>
    </row>
    <row r="66" spans="2:22" s="51" customFormat="1" x14ac:dyDescent="0.2">
      <c r="B66" s="51" t="s">
        <v>151</v>
      </c>
      <c r="C66" s="51" t="s">
        <v>152</v>
      </c>
      <c r="D66" s="56">
        <v>0</v>
      </c>
      <c r="E66" s="56">
        <v>87815.14</v>
      </c>
      <c r="F66" s="56">
        <v>44555.990000000049</v>
      </c>
      <c r="G66" s="56">
        <v>350468.57</v>
      </c>
      <c r="H66" s="56">
        <v>0</v>
      </c>
      <c r="I66" s="56">
        <f t="shared" si="41"/>
        <v>350468.57</v>
      </c>
      <c r="J66" s="56">
        <f t="shared" si="42"/>
        <v>-262653.43</v>
      </c>
      <c r="K66" s="57">
        <f t="shared" si="43"/>
        <v>-2.9909811679398337</v>
      </c>
      <c r="L66" s="57">
        <f t="shared" si="44"/>
        <v>-0.49261607964184706</v>
      </c>
      <c r="M66" s="57">
        <f t="shared" si="45"/>
        <v>6.9819623358796674</v>
      </c>
      <c r="R66" s="53"/>
      <c r="S66" s="53"/>
      <c r="T66" s="53"/>
      <c r="U66" s="53"/>
      <c r="V66" s="53"/>
    </row>
    <row r="67" spans="2:22" s="51" customFormat="1" x14ac:dyDescent="0.2">
      <c r="B67" s="51" t="s">
        <v>153</v>
      </c>
      <c r="C67" s="51" t="s">
        <v>154</v>
      </c>
      <c r="D67" s="56">
        <v>0</v>
      </c>
      <c r="E67" s="56">
        <v>5389582.5799999982</v>
      </c>
      <c r="F67" s="56">
        <v>410083.47999999992</v>
      </c>
      <c r="G67" s="56">
        <v>1677869.4599999993</v>
      </c>
      <c r="H67" s="56">
        <v>0</v>
      </c>
      <c r="I67" s="56">
        <f t="shared" si="41"/>
        <v>1677869.4599999993</v>
      </c>
      <c r="J67" s="56">
        <f t="shared" si="42"/>
        <v>3711713.1199999992</v>
      </c>
      <c r="K67" s="57">
        <f t="shared" si="43"/>
        <v>0.68868285528709727</v>
      </c>
      <c r="L67" s="57">
        <f t="shared" si="44"/>
        <v>-0.92391182917917181</v>
      </c>
      <c r="M67" s="57">
        <f t="shared" si="45"/>
        <v>-0.37736571057419449</v>
      </c>
      <c r="R67" s="53"/>
      <c r="S67" s="53"/>
      <c r="T67" s="53"/>
      <c r="U67" s="53"/>
      <c r="V67" s="53"/>
    </row>
    <row r="68" spans="2:22" s="51" customFormat="1" x14ac:dyDescent="0.2">
      <c r="B68" s="51" t="s">
        <v>155</v>
      </c>
      <c r="C68" s="51" t="s">
        <v>156</v>
      </c>
      <c r="D68" s="56">
        <v>0</v>
      </c>
      <c r="E68" s="56">
        <v>0</v>
      </c>
      <c r="F68" s="56">
        <v>729.2</v>
      </c>
      <c r="G68" s="56">
        <v>2916.8</v>
      </c>
      <c r="H68" s="56">
        <v>0</v>
      </c>
      <c r="I68" s="56">
        <f t="shared" si="36"/>
        <v>2916.8</v>
      </c>
      <c r="J68" s="56">
        <f t="shared" si="37"/>
        <v>-2916.8</v>
      </c>
      <c r="K68" s="57" t="str">
        <f t="shared" si="38"/>
        <v>NA</v>
      </c>
      <c r="L68" s="57" t="str">
        <f t="shared" si="39"/>
        <v>NA</v>
      </c>
      <c r="M68" s="57" t="str">
        <f t="shared" si="40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167</v>
      </c>
      <c r="C69" s="51" t="s">
        <v>168</v>
      </c>
      <c r="D69" s="56">
        <v>0</v>
      </c>
      <c r="E69" s="56">
        <v>0</v>
      </c>
      <c r="F69" s="56">
        <v>72.150000000000006</v>
      </c>
      <c r="G69" s="56">
        <v>1233.3400000000001</v>
      </c>
      <c r="H69" s="56">
        <v>0</v>
      </c>
      <c r="I69" s="56">
        <f t="shared" si="36"/>
        <v>1233.3400000000001</v>
      </c>
      <c r="J69" s="56">
        <f t="shared" si="37"/>
        <v>-1233.3400000000001</v>
      </c>
      <c r="K69" s="57" t="str">
        <f t="shared" si="38"/>
        <v>NA</v>
      </c>
      <c r="L69" s="57" t="str">
        <f t="shared" si="39"/>
        <v>NA</v>
      </c>
      <c r="M69" s="57" t="str">
        <f t="shared" si="4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169</v>
      </c>
      <c r="C70" s="51" t="s">
        <v>170</v>
      </c>
      <c r="D70" s="56">
        <v>568915</v>
      </c>
      <c r="E70" s="56">
        <v>4326572.1300000008</v>
      </c>
      <c r="F70" s="56">
        <v>16147.279999999999</v>
      </c>
      <c r="G70" s="56">
        <v>97894.169999999955</v>
      </c>
      <c r="H70" s="56">
        <v>0</v>
      </c>
      <c r="I70" s="56">
        <f t="shared" si="36"/>
        <v>97894.169999999955</v>
      </c>
      <c r="J70" s="56">
        <f t="shared" si="37"/>
        <v>4228677.9600000009</v>
      </c>
      <c r="K70" s="57">
        <f t="shared" si="38"/>
        <v>0.97737373443488629</v>
      </c>
      <c r="L70" s="57">
        <f t="shared" si="39"/>
        <v>-0.9962678814741035</v>
      </c>
      <c r="M70" s="57">
        <f t="shared" si="40"/>
        <v>-0.95474746886977246</v>
      </c>
      <c r="R70" s="53"/>
      <c r="S70" s="53"/>
      <c r="T70" s="53"/>
      <c r="U70" s="53"/>
      <c r="V70" s="53"/>
    </row>
    <row r="71" spans="2:22" s="51" customFormat="1" x14ac:dyDescent="0.2">
      <c r="B71" s="51" t="s">
        <v>171</v>
      </c>
      <c r="C71" s="51" t="s">
        <v>172</v>
      </c>
      <c r="D71" s="56">
        <v>32558660.57</v>
      </c>
      <c r="E71" s="56">
        <v>3901724.71</v>
      </c>
      <c r="F71" s="56">
        <v>71154.540000000008</v>
      </c>
      <c r="G71" s="56">
        <v>997891.59000000008</v>
      </c>
      <c r="H71" s="56">
        <v>242603.8</v>
      </c>
      <c r="I71" s="56">
        <f t="shared" si="36"/>
        <v>1240495.3900000001</v>
      </c>
      <c r="J71" s="56">
        <f t="shared" si="37"/>
        <v>2661229.3199999998</v>
      </c>
      <c r="K71" s="57">
        <f t="shared" si="38"/>
        <v>0.68206486049088788</v>
      </c>
      <c r="L71" s="57">
        <f t="shared" si="39"/>
        <v>-0.98176331102560022</v>
      </c>
      <c r="M71" s="57">
        <f t="shared" si="40"/>
        <v>-0.4884869312063792</v>
      </c>
      <c r="R71" s="53"/>
      <c r="S71" s="53"/>
      <c r="T71" s="53"/>
      <c r="U71" s="53"/>
      <c r="V71" s="53"/>
    </row>
    <row r="72" spans="2:22" s="51" customFormat="1" x14ac:dyDescent="0.2">
      <c r="B72" s="51" t="s">
        <v>177</v>
      </c>
      <c r="C72" s="51" t="s">
        <v>178</v>
      </c>
      <c r="D72" s="56">
        <v>1647054</v>
      </c>
      <c r="E72" s="56">
        <v>10818860.959999999</v>
      </c>
      <c r="F72" s="56">
        <v>33138.949999999997</v>
      </c>
      <c r="G72" s="56">
        <v>3129253.7399999998</v>
      </c>
      <c r="H72" s="56">
        <v>46435.7</v>
      </c>
      <c r="I72" s="56">
        <f t="shared" si="36"/>
        <v>3175689.44</v>
      </c>
      <c r="J72" s="56">
        <f t="shared" si="37"/>
        <v>7643171.5199999996</v>
      </c>
      <c r="K72" s="57">
        <f t="shared" si="38"/>
        <v>0.70646730263552626</v>
      </c>
      <c r="L72" s="57">
        <f t="shared" si="39"/>
        <v>-0.99693692800725309</v>
      </c>
      <c r="M72" s="57">
        <f t="shared" si="40"/>
        <v>-0.42151881763346</v>
      </c>
      <c r="R72" s="53"/>
      <c r="S72" s="53"/>
      <c r="T72" s="53"/>
      <c r="U72" s="53"/>
      <c r="V72" s="53"/>
    </row>
    <row r="73" spans="2:22" s="51" customFormat="1" x14ac:dyDescent="0.2">
      <c r="B73" s="51" t="s">
        <v>179</v>
      </c>
      <c r="C73" s="51" t="s">
        <v>180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6"/>
        <v>0</v>
      </c>
      <c r="J73" s="56">
        <f t="shared" si="37"/>
        <v>0</v>
      </c>
      <c r="K73" s="57" t="str">
        <f t="shared" si="38"/>
        <v>NA</v>
      </c>
      <c r="L73" s="57" t="str">
        <f t="shared" si="39"/>
        <v>NA</v>
      </c>
      <c r="M73" s="57" t="str">
        <f t="shared" si="40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181</v>
      </c>
      <c r="C74" s="51" t="s">
        <v>182</v>
      </c>
      <c r="D74" s="56">
        <v>15080</v>
      </c>
      <c r="E74" s="56">
        <v>22815.599999999999</v>
      </c>
      <c r="F74" s="56">
        <v>0</v>
      </c>
      <c r="G74" s="56">
        <v>4350.99</v>
      </c>
      <c r="H74" s="56">
        <v>0</v>
      </c>
      <c r="I74" s="56">
        <f t="shared" si="36"/>
        <v>4350.99</v>
      </c>
      <c r="J74" s="56">
        <f t="shared" si="37"/>
        <v>18464.61</v>
      </c>
      <c r="K74" s="57">
        <f t="shared" si="38"/>
        <v>0.80929758586230482</v>
      </c>
      <c r="L74" s="57">
        <f t="shared" si="39"/>
        <v>-1</v>
      </c>
      <c r="M74" s="57">
        <f t="shared" si="40"/>
        <v>-0.61859517172460943</v>
      </c>
      <c r="R74" s="53"/>
      <c r="S74" s="53"/>
      <c r="T74" s="53"/>
      <c r="U74" s="53"/>
      <c r="V74" s="53"/>
    </row>
    <row r="75" spans="2:22" s="51" customFormat="1" x14ac:dyDescent="0.2">
      <c r="B75" s="51" t="s">
        <v>183</v>
      </c>
      <c r="C75" s="51" t="s">
        <v>184</v>
      </c>
      <c r="D75" s="56">
        <v>0</v>
      </c>
      <c r="E75" s="56">
        <v>0</v>
      </c>
      <c r="F75" s="56">
        <v>11987.5</v>
      </c>
      <c r="G75" s="56">
        <v>23187.5</v>
      </c>
      <c r="H75" s="56">
        <v>0</v>
      </c>
      <c r="I75" s="56">
        <f t="shared" si="36"/>
        <v>23187.5</v>
      </c>
      <c r="J75" s="56">
        <f t="shared" si="37"/>
        <v>-23187.5</v>
      </c>
      <c r="K75" s="57" t="str">
        <f t="shared" si="38"/>
        <v>NA</v>
      </c>
      <c r="L75" s="57" t="str">
        <f t="shared" si="39"/>
        <v>NA</v>
      </c>
      <c r="M75" s="57" t="str">
        <f t="shared" si="40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185</v>
      </c>
      <c r="C76" s="51" t="s">
        <v>186</v>
      </c>
      <c r="D76" s="56">
        <v>0</v>
      </c>
      <c r="E76" s="56">
        <v>0</v>
      </c>
      <c r="F76" s="56">
        <v>13494.68</v>
      </c>
      <c r="G76" s="56">
        <v>29534.46</v>
      </c>
      <c r="H76" s="56">
        <v>159</v>
      </c>
      <c r="I76" s="56">
        <f t="shared" si="36"/>
        <v>29693.46</v>
      </c>
      <c r="J76" s="56">
        <f t="shared" si="37"/>
        <v>-29693.46</v>
      </c>
      <c r="K76" s="57" t="str">
        <f t="shared" si="38"/>
        <v>NA</v>
      </c>
      <c r="L76" s="57" t="str">
        <f t="shared" si="39"/>
        <v>NA</v>
      </c>
      <c r="M76" s="57" t="str">
        <f t="shared" si="40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187</v>
      </c>
      <c r="C77" s="51" t="s">
        <v>188</v>
      </c>
      <c r="D77" s="56">
        <v>0</v>
      </c>
      <c r="E77" s="56">
        <v>0</v>
      </c>
      <c r="F77" s="56">
        <v>13494.6</v>
      </c>
      <c r="G77" s="56">
        <v>37700.19</v>
      </c>
      <c r="H77" s="56">
        <v>0</v>
      </c>
      <c r="I77" s="56">
        <f t="shared" si="36"/>
        <v>37700.19</v>
      </c>
      <c r="J77" s="56">
        <f t="shared" si="37"/>
        <v>-37700.19</v>
      </c>
      <c r="K77" s="57" t="str">
        <f t="shared" si="38"/>
        <v>NA</v>
      </c>
      <c r="L77" s="57" t="str">
        <f t="shared" si="39"/>
        <v>NA</v>
      </c>
      <c r="M77" s="57" t="str">
        <f t="shared" si="40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189</v>
      </c>
      <c r="C78" s="51" t="s">
        <v>190</v>
      </c>
      <c r="D78" s="56">
        <v>500000</v>
      </c>
      <c r="E78" s="56">
        <v>1001360</v>
      </c>
      <c r="F78" s="56">
        <v>0</v>
      </c>
      <c r="G78" s="56">
        <v>-654.95000000000005</v>
      </c>
      <c r="H78" s="56">
        <v>0</v>
      </c>
      <c r="I78" s="56">
        <f t="shared" si="36"/>
        <v>-654.95000000000005</v>
      </c>
      <c r="J78" s="56">
        <f t="shared" si="37"/>
        <v>1002014.95</v>
      </c>
      <c r="K78" s="57">
        <f t="shared" si="38"/>
        <v>1.0006540604777503</v>
      </c>
      <c r="L78" s="57">
        <f t="shared" si="39"/>
        <v>-1</v>
      </c>
      <c r="M78" s="57">
        <f t="shared" si="40"/>
        <v>-1.0013081209555006</v>
      </c>
      <c r="R78" s="53"/>
      <c r="S78" s="53"/>
      <c r="T78" s="53"/>
      <c r="U78" s="53"/>
      <c r="V78" s="53"/>
    </row>
    <row r="79" spans="2:22" s="51" customFormat="1" x14ac:dyDescent="0.2">
      <c r="B79" s="51" t="s">
        <v>191</v>
      </c>
      <c r="C79" s="51" t="s">
        <v>192</v>
      </c>
      <c r="D79" s="56">
        <v>1678475.34</v>
      </c>
      <c r="E79" s="56">
        <v>14614922.369999999</v>
      </c>
      <c r="F79" s="56">
        <v>736247.75999999989</v>
      </c>
      <c r="G79" s="56">
        <v>6017017.2599999998</v>
      </c>
      <c r="H79" s="56">
        <v>1219048.7400000002</v>
      </c>
      <c r="I79" s="56">
        <f t="shared" si="36"/>
        <v>7236066</v>
      </c>
      <c r="J79" s="56">
        <f t="shared" si="37"/>
        <v>7378856.3699999992</v>
      </c>
      <c r="K79" s="57">
        <f t="shared" si="38"/>
        <v>0.50488508821275391</v>
      </c>
      <c r="L79" s="57">
        <f t="shared" si="39"/>
        <v>-0.94962355999158143</v>
      </c>
      <c r="M79" s="57">
        <f t="shared" si="40"/>
        <v>-0.17659264857251522</v>
      </c>
      <c r="R79" s="53"/>
      <c r="S79" s="53"/>
      <c r="T79" s="53"/>
      <c r="U79" s="53"/>
      <c r="V79" s="53"/>
    </row>
    <row r="80" spans="2:22" s="51" customFormat="1" x14ac:dyDescent="0.2">
      <c r="B80" s="51" t="s">
        <v>193</v>
      </c>
      <c r="C80" s="51" t="s">
        <v>194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6"/>
        <v>0</v>
      </c>
      <c r="J80" s="56">
        <f t="shared" si="37"/>
        <v>0</v>
      </c>
      <c r="K80" s="57" t="str">
        <f t="shared" si="38"/>
        <v>NA</v>
      </c>
      <c r="L80" s="57" t="str">
        <f t="shared" si="39"/>
        <v>NA</v>
      </c>
      <c r="M80" s="57" t="str">
        <f t="shared" si="40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195</v>
      </c>
      <c r="C81" s="51" t="s">
        <v>196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6"/>
        <v>0</v>
      </c>
      <c r="J81" s="56">
        <f t="shared" si="37"/>
        <v>0</v>
      </c>
      <c r="K81" s="57" t="str">
        <f t="shared" si="38"/>
        <v>NA</v>
      </c>
      <c r="L81" s="57" t="str">
        <f t="shared" si="39"/>
        <v>NA</v>
      </c>
      <c r="M81" s="57" t="str">
        <f t="shared" si="40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197</v>
      </c>
      <c r="C82" s="51" t="s">
        <v>198</v>
      </c>
      <c r="D82" s="56">
        <v>0</v>
      </c>
      <c r="E82" s="56">
        <v>500</v>
      </c>
      <c r="F82" s="56">
        <v>0</v>
      </c>
      <c r="G82" s="56">
        <v>0</v>
      </c>
      <c r="H82" s="56">
        <v>0</v>
      </c>
      <c r="I82" s="56">
        <f t="shared" si="36"/>
        <v>0</v>
      </c>
      <c r="J82" s="56">
        <f t="shared" si="37"/>
        <v>500</v>
      </c>
      <c r="K82" s="57">
        <f t="shared" si="38"/>
        <v>1</v>
      </c>
      <c r="L82" s="57">
        <f t="shared" si="39"/>
        <v>-1</v>
      </c>
      <c r="M82" s="57">
        <f t="shared" si="40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199</v>
      </c>
      <c r="C83" s="51" t="s">
        <v>200</v>
      </c>
      <c r="D83" s="56">
        <v>330359</v>
      </c>
      <c r="E83" s="56">
        <v>108419.44</v>
      </c>
      <c r="F83" s="56">
        <v>5937.07</v>
      </c>
      <c r="G83" s="56">
        <v>22828</v>
      </c>
      <c r="H83" s="56">
        <v>0</v>
      </c>
      <c r="I83" s="56">
        <f t="shared" si="36"/>
        <v>22828</v>
      </c>
      <c r="J83" s="56">
        <f t="shared" si="37"/>
        <v>85591.44</v>
      </c>
      <c r="K83" s="57">
        <f t="shared" si="38"/>
        <v>0.78944735372180486</v>
      </c>
      <c r="L83" s="57">
        <f t="shared" si="39"/>
        <v>-0.94523980201336577</v>
      </c>
      <c r="M83" s="57">
        <f t="shared" si="40"/>
        <v>-0.57889470744360971</v>
      </c>
      <c r="R83" s="53"/>
      <c r="S83" s="53"/>
      <c r="T83" s="53"/>
      <c r="U83" s="53"/>
      <c r="V83" s="53"/>
    </row>
    <row r="84" spans="2:22" s="51" customFormat="1" x14ac:dyDescent="0.2">
      <c r="B84" s="51" t="s">
        <v>205</v>
      </c>
      <c r="C84" s="51" t="s">
        <v>206</v>
      </c>
      <c r="D84" s="56">
        <v>0</v>
      </c>
      <c r="E84" s="56">
        <v>0</v>
      </c>
      <c r="F84" s="56">
        <v>25749.96</v>
      </c>
      <c r="G84" s="56">
        <v>113147</v>
      </c>
      <c r="H84" s="56">
        <v>691.13</v>
      </c>
      <c r="I84" s="56">
        <f t="shared" si="36"/>
        <v>113838.13</v>
      </c>
      <c r="J84" s="56">
        <f t="shared" si="37"/>
        <v>-113838.13</v>
      </c>
      <c r="K84" s="57" t="str">
        <f t="shared" si="38"/>
        <v>NA</v>
      </c>
      <c r="L84" s="57" t="str">
        <f t="shared" si="39"/>
        <v>NA</v>
      </c>
      <c r="M84" s="57" t="str">
        <f t="shared" si="40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207</v>
      </c>
      <c r="C85" s="51" t="s">
        <v>208</v>
      </c>
      <c r="D85" s="56">
        <v>969317.52</v>
      </c>
      <c r="E85" s="56">
        <v>13393540.760000002</v>
      </c>
      <c r="F85" s="56">
        <v>187256.10000000003</v>
      </c>
      <c r="G85" s="56">
        <v>2775531.7600000021</v>
      </c>
      <c r="H85" s="56">
        <v>347916.00000000012</v>
      </c>
      <c r="I85" s="56">
        <f t="shared" si="36"/>
        <v>3123447.7600000021</v>
      </c>
      <c r="J85" s="56">
        <f t="shared" si="37"/>
        <v>10270093</v>
      </c>
      <c r="K85" s="57">
        <f t="shared" si="38"/>
        <v>0.76679447085954877</v>
      </c>
      <c r="L85" s="57">
        <f t="shared" si="39"/>
        <v>-0.98601892484179821</v>
      </c>
      <c r="M85" s="57">
        <f t="shared" si="40"/>
        <v>-0.58554174587064134</v>
      </c>
      <c r="R85" s="53"/>
      <c r="S85" s="53"/>
      <c r="T85" s="53"/>
      <c r="U85" s="53"/>
      <c r="V85" s="53"/>
    </row>
    <row r="86" spans="2:22" s="51" customFormat="1" x14ac:dyDescent="0.2">
      <c r="B86" s="51" t="s">
        <v>211</v>
      </c>
      <c r="C86" s="51" t="s">
        <v>212</v>
      </c>
      <c r="D86" s="56">
        <v>112144</v>
      </c>
      <c r="E86" s="56">
        <v>896024.62</v>
      </c>
      <c r="F86" s="56">
        <v>13893.4</v>
      </c>
      <c r="G86" s="56">
        <v>279477.45999999996</v>
      </c>
      <c r="H86" s="56">
        <v>17644.000000000004</v>
      </c>
      <c r="I86" s="56">
        <f t="shared" si="36"/>
        <v>297121.45999999996</v>
      </c>
      <c r="J86" s="56">
        <f t="shared" si="37"/>
        <v>598903.16</v>
      </c>
      <c r="K86" s="57">
        <f t="shared" si="38"/>
        <v>0.66840033926746345</v>
      </c>
      <c r="L86" s="57">
        <f t="shared" si="39"/>
        <v>-0.98449439927219851</v>
      </c>
      <c r="M86" s="57">
        <f t="shared" si="40"/>
        <v>-0.3761835249571604</v>
      </c>
      <c r="R86" s="53"/>
      <c r="S86" s="53"/>
      <c r="T86" s="53"/>
      <c r="U86" s="53"/>
      <c r="V86" s="53"/>
    </row>
    <row r="87" spans="2:22" s="51" customFormat="1" x14ac:dyDescent="0.2">
      <c r="B87" s="51" t="s">
        <v>213</v>
      </c>
      <c r="C87" s="51" t="s">
        <v>214</v>
      </c>
      <c r="D87" s="56">
        <v>438760</v>
      </c>
      <c r="E87" s="56">
        <v>491154.52</v>
      </c>
      <c r="F87" s="56">
        <v>971.88</v>
      </c>
      <c r="G87" s="56">
        <v>126095.2</v>
      </c>
      <c r="H87" s="56">
        <v>8277.2199999999993</v>
      </c>
      <c r="I87" s="56">
        <f t="shared" si="36"/>
        <v>134372.41999999998</v>
      </c>
      <c r="J87" s="56">
        <f t="shared" si="37"/>
        <v>356782.10000000003</v>
      </c>
      <c r="K87" s="57">
        <f t="shared" si="38"/>
        <v>0.72641518192686083</v>
      </c>
      <c r="L87" s="57">
        <f t="shared" si="39"/>
        <v>-0.9980212337249792</v>
      </c>
      <c r="M87" s="57">
        <f t="shared" si="40"/>
        <v>-0.48653552043051546</v>
      </c>
      <c r="R87" s="53"/>
      <c r="S87" s="53"/>
      <c r="T87" s="53"/>
      <c r="U87" s="53"/>
      <c r="V87" s="53"/>
    </row>
    <row r="88" spans="2:22" s="51" customFormat="1" x14ac:dyDescent="0.2">
      <c r="B88" s="51" t="s">
        <v>215</v>
      </c>
      <c r="C88" s="51" t="s">
        <v>216</v>
      </c>
      <c r="D88" s="56">
        <v>110388</v>
      </c>
      <c r="E88" s="56">
        <v>7779690.629999998</v>
      </c>
      <c r="F88" s="56">
        <v>58441.409999999996</v>
      </c>
      <c r="G88" s="56">
        <v>2040205.1500000004</v>
      </c>
      <c r="H88" s="56">
        <v>168770.30000000008</v>
      </c>
      <c r="I88" s="56">
        <f t="shared" si="36"/>
        <v>2208975.4500000007</v>
      </c>
      <c r="J88" s="56">
        <f t="shared" si="37"/>
        <v>5570715.1799999978</v>
      </c>
      <c r="K88" s="57">
        <f t="shared" si="38"/>
        <v>0.71605870270962169</v>
      </c>
      <c r="L88" s="57">
        <f t="shared" si="39"/>
        <v>-0.99248795192772332</v>
      </c>
      <c r="M88" s="57">
        <f t="shared" si="40"/>
        <v>-0.47550481194391642</v>
      </c>
      <c r="R88" s="53"/>
      <c r="S88" s="53"/>
      <c r="T88" s="53"/>
      <c r="U88" s="53"/>
      <c r="V88" s="53"/>
    </row>
    <row r="89" spans="2:22" s="51" customFormat="1" x14ac:dyDescent="0.2">
      <c r="B89" s="51" t="s">
        <v>219</v>
      </c>
      <c r="C89" s="51" t="s">
        <v>220</v>
      </c>
      <c r="D89" s="56">
        <v>123188.17</v>
      </c>
      <c r="E89" s="56">
        <v>41728250.430000007</v>
      </c>
      <c r="F89" s="56">
        <v>-36230.01</v>
      </c>
      <c r="G89" s="56">
        <v>5711360.6099999994</v>
      </c>
      <c r="H89" s="56">
        <v>121194.88</v>
      </c>
      <c r="I89" s="56">
        <f t="shared" ref="I89:I95" si="46">SUM(G89:H89)</f>
        <v>5832555.4899999993</v>
      </c>
      <c r="J89" s="56">
        <f t="shared" ref="J89:J95" si="47">E89-I89</f>
        <v>35895694.940000005</v>
      </c>
      <c r="K89" s="57">
        <f t="shared" ref="K89:K95" si="48">IF(E89=0,"NA",J89/E89)</f>
        <v>0.86022525675299444</v>
      </c>
      <c r="L89" s="57">
        <f t="shared" ref="L89:L95" si="49">IF(E89=0,"NA",(  ( F89 - (E89/$L$6)) / (E89/$L$6)))</f>
        <v>-1.0008682369767881</v>
      </c>
      <c r="M89" s="57">
        <f t="shared" ref="M89:M95" si="50">IF(E89=0,"NA",(  ( G89 - ($M$6*(E89/12))) / ($M$6*(E89/12))))</f>
        <v>-0.7262592823257269</v>
      </c>
      <c r="R89" s="53"/>
      <c r="S89" s="53"/>
      <c r="T89" s="53"/>
      <c r="U89" s="53"/>
      <c r="V89" s="53"/>
    </row>
    <row r="90" spans="2:22" s="51" customFormat="1" x14ac:dyDescent="0.2">
      <c r="B90" s="51" t="s">
        <v>223</v>
      </c>
      <c r="C90" s="51" t="s">
        <v>224</v>
      </c>
      <c r="D90" s="56">
        <v>0</v>
      </c>
      <c r="E90" s="56">
        <v>4707420.8899999997</v>
      </c>
      <c r="F90" s="56">
        <v>0</v>
      </c>
      <c r="G90" s="56">
        <v>10000</v>
      </c>
      <c r="H90" s="56">
        <v>0</v>
      </c>
      <c r="I90" s="56">
        <f t="shared" si="46"/>
        <v>10000</v>
      </c>
      <c r="J90" s="56">
        <f t="shared" si="47"/>
        <v>4697420.8899999997</v>
      </c>
      <c r="K90" s="57">
        <f t="shared" si="48"/>
        <v>0.99787569451857538</v>
      </c>
      <c r="L90" s="57">
        <f t="shared" si="49"/>
        <v>-1</v>
      </c>
      <c r="M90" s="57">
        <f t="shared" si="50"/>
        <v>-0.99575138903715066</v>
      </c>
      <c r="R90" s="53"/>
      <c r="S90" s="53"/>
      <c r="T90" s="53"/>
      <c r="U90" s="53"/>
      <c r="V90" s="53"/>
    </row>
    <row r="91" spans="2:22" s="51" customFormat="1" x14ac:dyDescent="0.2">
      <c r="B91" s="51" t="s">
        <v>225</v>
      </c>
      <c r="C91" s="51" t="s">
        <v>226</v>
      </c>
      <c r="D91" s="56">
        <v>11334496.779999999</v>
      </c>
      <c r="E91" s="56">
        <v>33308931.379999999</v>
      </c>
      <c r="F91" s="56">
        <v>0</v>
      </c>
      <c r="G91" s="56">
        <v>17056037.23</v>
      </c>
      <c r="H91" s="56">
        <v>0</v>
      </c>
      <c r="I91" s="56">
        <f t="shared" si="46"/>
        <v>17056037.23</v>
      </c>
      <c r="J91" s="56">
        <f t="shared" si="47"/>
        <v>16252894.149999999</v>
      </c>
      <c r="K91" s="57">
        <f t="shared" si="48"/>
        <v>0.48794402812210541</v>
      </c>
      <c r="L91" s="57">
        <f t="shared" si="49"/>
        <v>-1</v>
      </c>
      <c r="M91" s="57">
        <f t="shared" si="50"/>
        <v>2.4111943755789088E-2</v>
      </c>
      <c r="R91" s="53"/>
      <c r="S91" s="53"/>
      <c r="T91" s="53"/>
      <c r="U91" s="53"/>
      <c r="V91" s="53"/>
    </row>
    <row r="92" spans="2:22" s="51" customFormat="1" x14ac:dyDescent="0.2">
      <c r="B92" s="51" t="s">
        <v>227</v>
      </c>
      <c r="C92" s="51" t="s">
        <v>228</v>
      </c>
      <c r="D92" s="56">
        <v>23047</v>
      </c>
      <c r="E92" s="56">
        <v>5943513.8099999996</v>
      </c>
      <c r="F92" s="56">
        <v>2396.0100000000002</v>
      </c>
      <c r="G92" s="56">
        <v>366445.93999999989</v>
      </c>
      <c r="H92" s="56">
        <v>18320.999999999996</v>
      </c>
      <c r="I92" s="56">
        <f t="shared" si="46"/>
        <v>384766.93999999989</v>
      </c>
      <c r="J92" s="56">
        <f t="shared" si="47"/>
        <v>5558746.8700000001</v>
      </c>
      <c r="K92" s="57">
        <f t="shared" si="48"/>
        <v>0.93526271624831991</v>
      </c>
      <c r="L92" s="57">
        <f t="shared" si="49"/>
        <v>-0.99959686978501361</v>
      </c>
      <c r="M92" s="57">
        <f t="shared" si="50"/>
        <v>-0.87669047243283849</v>
      </c>
      <c r="R92" s="53"/>
      <c r="S92" s="53"/>
      <c r="T92" s="53"/>
      <c r="U92" s="53"/>
      <c r="V92" s="53"/>
    </row>
    <row r="93" spans="2:22" s="51" customFormat="1" x14ac:dyDescent="0.2">
      <c r="B93" s="51" t="s">
        <v>233</v>
      </c>
      <c r="C93" s="51" t="s">
        <v>234</v>
      </c>
      <c r="D93" s="56">
        <v>0</v>
      </c>
      <c r="E93" s="56">
        <v>875998.32000000007</v>
      </c>
      <c r="F93" s="56">
        <v>974.99</v>
      </c>
      <c r="G93" s="56">
        <v>298672.49</v>
      </c>
      <c r="H93" s="56">
        <v>75300.72</v>
      </c>
      <c r="I93" s="56">
        <f t="shared" si="46"/>
        <v>373973.20999999996</v>
      </c>
      <c r="J93" s="56">
        <f t="shared" si="47"/>
        <v>502025.1100000001</v>
      </c>
      <c r="K93" s="57">
        <f t="shared" si="48"/>
        <v>0.573089124189188</v>
      </c>
      <c r="L93" s="57">
        <f t="shared" si="49"/>
        <v>-0.99888699558236593</v>
      </c>
      <c r="M93" s="57">
        <f t="shared" si="50"/>
        <v>-0.318098030142341</v>
      </c>
      <c r="R93" s="53"/>
      <c r="S93" s="53"/>
      <c r="T93" s="53"/>
      <c r="U93" s="53"/>
      <c r="V93" s="53"/>
    </row>
    <row r="94" spans="2:22" s="51" customFormat="1" x14ac:dyDescent="0.2">
      <c r="B94" s="51" t="s">
        <v>235</v>
      </c>
      <c r="C94" s="51" t="s">
        <v>236</v>
      </c>
      <c r="D94" s="56">
        <v>42282</v>
      </c>
      <c r="E94" s="56">
        <v>3346274.39</v>
      </c>
      <c r="F94" s="56">
        <v>41991.95</v>
      </c>
      <c r="G94" s="56">
        <v>3007003.29</v>
      </c>
      <c r="H94" s="56">
        <v>0</v>
      </c>
      <c r="I94" s="56">
        <f t="shared" si="46"/>
        <v>3007003.29</v>
      </c>
      <c r="J94" s="56">
        <f t="shared" si="47"/>
        <v>339271.10000000009</v>
      </c>
      <c r="K94" s="57">
        <f t="shared" si="48"/>
        <v>0.10138771076689861</v>
      </c>
      <c r="L94" s="57">
        <f t="shared" si="49"/>
        <v>-0.98745113367705628</v>
      </c>
      <c r="M94" s="57">
        <f t="shared" si="50"/>
        <v>0.79722457846620298</v>
      </c>
      <c r="R94" s="53"/>
      <c r="S94" s="53"/>
      <c r="T94" s="53"/>
      <c r="U94" s="53"/>
      <c r="V94" s="53"/>
    </row>
    <row r="95" spans="2:22" s="51" customFormat="1" x14ac:dyDescent="0.2">
      <c r="B95" s="51" t="s">
        <v>237</v>
      </c>
      <c r="C95" s="51" t="s">
        <v>238</v>
      </c>
      <c r="D95" s="56">
        <v>85434</v>
      </c>
      <c r="E95" s="56">
        <v>37925</v>
      </c>
      <c r="F95" s="56">
        <v>132965.53</v>
      </c>
      <c r="G95" s="56">
        <v>1254445.8799999999</v>
      </c>
      <c r="H95" s="56">
        <v>18693.509999999998</v>
      </c>
      <c r="I95" s="56">
        <f t="shared" si="46"/>
        <v>1273139.3899999999</v>
      </c>
      <c r="J95" s="56">
        <f t="shared" si="47"/>
        <v>-1235214.3899999999</v>
      </c>
      <c r="K95" s="57">
        <f t="shared" si="48"/>
        <v>-32.569924588002635</v>
      </c>
      <c r="L95" s="57">
        <f t="shared" si="49"/>
        <v>2.506012656558998</v>
      </c>
      <c r="M95" s="57">
        <f t="shared" si="50"/>
        <v>65.15403454185892</v>
      </c>
      <c r="R95" s="53"/>
      <c r="S95" s="53"/>
      <c r="T95" s="53"/>
      <c r="U95" s="53"/>
      <c r="V95" s="53"/>
    </row>
    <row r="96" spans="2:22" s="51" customFormat="1" x14ac:dyDescent="0.2">
      <c r="B96" s="51" t="s">
        <v>239</v>
      </c>
      <c r="C96" s="51" t="s">
        <v>240</v>
      </c>
      <c r="D96" s="56">
        <v>0</v>
      </c>
      <c r="E96" s="56">
        <v>0</v>
      </c>
      <c r="F96" s="56">
        <v>380210.14</v>
      </c>
      <c r="G96" s="56">
        <v>2238042.7200000002</v>
      </c>
      <c r="H96" s="56">
        <v>41296.370000000003</v>
      </c>
      <c r="I96" s="56">
        <f t="shared" si="36"/>
        <v>2279339.0900000003</v>
      </c>
      <c r="J96" s="56">
        <f t="shared" si="37"/>
        <v>-2279339.0900000003</v>
      </c>
      <c r="K96" s="57" t="str">
        <f t="shared" si="38"/>
        <v>NA</v>
      </c>
      <c r="L96" s="57" t="str">
        <f t="shared" si="39"/>
        <v>NA</v>
      </c>
      <c r="M96" s="57" t="str">
        <f t="shared" si="40"/>
        <v>NA</v>
      </c>
      <c r="R96" s="53"/>
      <c r="S96" s="53"/>
      <c r="T96" s="53"/>
      <c r="U96" s="53"/>
      <c r="V96" s="53"/>
    </row>
    <row r="97" spans="1:22" s="51" customFormat="1" x14ac:dyDescent="0.2">
      <c r="B97" s="51" t="s">
        <v>259</v>
      </c>
      <c r="C97" s="51" t="s">
        <v>260</v>
      </c>
      <c r="D97" s="56">
        <v>450000</v>
      </c>
      <c r="E97" s="56">
        <v>450000</v>
      </c>
      <c r="F97" s="56">
        <v>0</v>
      </c>
      <c r="G97" s="56">
        <v>0</v>
      </c>
      <c r="H97" s="56">
        <v>0</v>
      </c>
      <c r="I97" s="56">
        <f t="shared" si="36"/>
        <v>0</v>
      </c>
      <c r="J97" s="56">
        <f t="shared" si="37"/>
        <v>450000</v>
      </c>
      <c r="K97" s="57">
        <f t="shared" si="38"/>
        <v>1</v>
      </c>
      <c r="L97" s="57">
        <f t="shared" si="39"/>
        <v>-1</v>
      </c>
      <c r="M97" s="57">
        <f t="shared" si="40"/>
        <v>-1</v>
      </c>
      <c r="R97" s="53"/>
      <c r="S97" s="53"/>
      <c r="T97" s="53"/>
      <c r="U97" s="53"/>
      <c r="V97" s="53"/>
    </row>
    <row r="98" spans="1:22" s="51" customFormat="1" x14ac:dyDescent="0.2">
      <c r="B98" s="51" t="s">
        <v>301</v>
      </c>
      <c r="C98" s="51" t="s">
        <v>302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36"/>
        <v>0</v>
      </c>
      <c r="J98" s="56">
        <f t="shared" si="37"/>
        <v>0</v>
      </c>
      <c r="K98" s="57" t="str">
        <f t="shared" si="38"/>
        <v>NA</v>
      </c>
      <c r="L98" s="57" t="str">
        <f t="shared" si="39"/>
        <v>NA</v>
      </c>
      <c r="M98" s="57" t="str">
        <f t="shared" si="40"/>
        <v>NA</v>
      </c>
      <c r="R98" s="53"/>
      <c r="S98" s="53"/>
      <c r="T98" s="53"/>
      <c r="U98" s="53"/>
      <c r="V98" s="53"/>
    </row>
    <row r="99" spans="1:22" s="51" customFormat="1" x14ac:dyDescent="0.2">
      <c r="B99" s="51" t="s">
        <v>478</v>
      </c>
      <c r="C99" s="51" t="s">
        <v>479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6"/>
        <v>0</v>
      </c>
      <c r="J99" s="56">
        <f t="shared" si="37"/>
        <v>0</v>
      </c>
      <c r="K99" s="57" t="str">
        <f t="shared" si="38"/>
        <v>NA</v>
      </c>
      <c r="L99" s="57" t="str">
        <f t="shared" si="39"/>
        <v>NA</v>
      </c>
      <c r="M99" s="57" t="str">
        <f t="shared" si="40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480</v>
      </c>
      <c r="C100" s="51" t="s">
        <v>481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36"/>
        <v>0</v>
      </c>
      <c r="J100" s="56">
        <f t="shared" si="37"/>
        <v>0</v>
      </c>
      <c r="K100" s="57" t="str">
        <f t="shared" si="38"/>
        <v>NA</v>
      </c>
      <c r="L100" s="57" t="str">
        <f t="shared" si="39"/>
        <v>NA</v>
      </c>
      <c r="M100" s="57" t="str">
        <f t="shared" si="40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482</v>
      </c>
      <c r="C101" s="51" t="s">
        <v>483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36"/>
        <v>0</v>
      </c>
      <c r="J101" s="56">
        <f t="shared" si="37"/>
        <v>0</v>
      </c>
      <c r="K101" s="57" t="str">
        <f t="shared" si="38"/>
        <v>NA</v>
      </c>
      <c r="L101" s="57" t="str">
        <f t="shared" si="39"/>
        <v>NA</v>
      </c>
      <c r="M101" s="57" t="str">
        <f t="shared" si="40"/>
        <v>NA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484</v>
      </c>
      <c r="C102" s="51" t="s">
        <v>485</v>
      </c>
      <c r="D102" s="56">
        <v>0</v>
      </c>
      <c r="E102" s="56">
        <v>4769701.1000000015</v>
      </c>
      <c r="F102" s="56">
        <v>0</v>
      </c>
      <c r="G102" s="56">
        <v>115000</v>
      </c>
      <c r="H102" s="56">
        <v>0</v>
      </c>
      <c r="I102" s="56">
        <f t="shared" si="36"/>
        <v>115000</v>
      </c>
      <c r="J102" s="56">
        <f t="shared" si="37"/>
        <v>4654701.1000000015</v>
      </c>
      <c r="K102" s="57">
        <f t="shared" si="38"/>
        <v>0.97588947449977526</v>
      </c>
      <c r="L102" s="57">
        <f t="shared" si="39"/>
        <v>-1</v>
      </c>
      <c r="M102" s="57">
        <f t="shared" si="40"/>
        <v>-0.95177894899955051</v>
      </c>
      <c r="R102" s="53"/>
      <c r="S102" s="53"/>
      <c r="T102" s="53"/>
      <c r="U102" s="53"/>
      <c r="V102" s="53"/>
    </row>
    <row r="103" spans="1:22" s="51" customFormat="1" x14ac:dyDescent="0.2">
      <c r="A103" s="63" t="s">
        <v>241</v>
      </c>
      <c r="B103" s="63"/>
      <c r="C103" s="63"/>
      <c r="D103" s="64">
        <v>72727101.38000001</v>
      </c>
      <c r="E103" s="64">
        <v>264085339.43999991</v>
      </c>
      <c r="F103" s="64">
        <v>5491717.3600000003</v>
      </c>
      <c r="G103" s="64">
        <v>70622189.050000012</v>
      </c>
      <c r="H103" s="64">
        <v>2336681.9200000004</v>
      </c>
      <c r="I103" s="64">
        <f t="shared" si="36"/>
        <v>72958870.970000014</v>
      </c>
      <c r="J103" s="64">
        <f t="shared" si="37"/>
        <v>191126468.46999991</v>
      </c>
      <c r="K103" s="65">
        <f t="shared" si="38"/>
        <v>0.7237299460670128</v>
      </c>
      <c r="L103" s="65">
        <f t="shared" si="39"/>
        <v>-0.97920476247698818</v>
      </c>
      <c r="M103" s="65">
        <f t="shared" si="40"/>
        <v>-0.46515630742883146</v>
      </c>
      <c r="R103" s="53"/>
      <c r="S103" s="53"/>
      <c r="T103" s="53"/>
      <c r="U103" s="53"/>
      <c r="V103" s="53"/>
    </row>
    <row r="104" spans="1:22" s="51" customFormat="1" x14ac:dyDescent="0.2">
      <c r="A104" s="51" t="s">
        <v>242</v>
      </c>
      <c r="B104" s="51" t="s">
        <v>110</v>
      </c>
      <c r="C104" s="51" t="s">
        <v>111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0</v>
      </c>
      <c r="K104" s="57" t="str">
        <f t="shared" si="38"/>
        <v>NA</v>
      </c>
      <c r="L104" s="57" t="str">
        <f t="shared" si="39"/>
        <v>NA</v>
      </c>
      <c r="M104" s="57" t="str">
        <f t="shared" si="40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112</v>
      </c>
      <c r="C105" s="51" t="s">
        <v>111</v>
      </c>
      <c r="D105" s="56">
        <v>0</v>
      </c>
      <c r="E105" s="56">
        <v>9477.5</v>
      </c>
      <c r="F105" s="56">
        <v>0</v>
      </c>
      <c r="G105" s="56">
        <v>0</v>
      </c>
      <c r="H105" s="56">
        <v>0</v>
      </c>
      <c r="I105" s="56">
        <f t="shared" si="36"/>
        <v>0</v>
      </c>
      <c r="J105" s="56">
        <f t="shared" si="37"/>
        <v>9477.5</v>
      </c>
      <c r="K105" s="57">
        <f t="shared" si="38"/>
        <v>1</v>
      </c>
      <c r="L105" s="57">
        <f t="shared" si="39"/>
        <v>-1</v>
      </c>
      <c r="M105" s="57">
        <f t="shared" si="40"/>
        <v>-1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115</v>
      </c>
      <c r="C106" s="51" t="s">
        <v>116</v>
      </c>
      <c r="D106" s="56">
        <v>0</v>
      </c>
      <c r="E106" s="56">
        <v>1960</v>
      </c>
      <c r="F106" s="56">
        <v>16000</v>
      </c>
      <c r="G106" s="56">
        <v>89960</v>
      </c>
      <c r="H106" s="56">
        <v>0</v>
      </c>
      <c r="I106" s="56">
        <f t="shared" si="36"/>
        <v>89960</v>
      </c>
      <c r="J106" s="56">
        <f t="shared" si="37"/>
        <v>-88000</v>
      </c>
      <c r="K106" s="57">
        <f t="shared" si="38"/>
        <v>-44.897959183673471</v>
      </c>
      <c r="L106" s="57">
        <f t="shared" si="39"/>
        <v>7.1632653061224492</v>
      </c>
      <c r="M106" s="57">
        <f t="shared" si="40"/>
        <v>90.795918367346943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117</v>
      </c>
      <c r="C107" s="51" t="s">
        <v>118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0</v>
      </c>
      <c r="K107" s="57" t="str">
        <f t="shared" si="38"/>
        <v>NA</v>
      </c>
      <c r="L107" s="57" t="str">
        <f t="shared" si="39"/>
        <v>NA</v>
      </c>
      <c r="M107" s="57" t="str">
        <f t="shared" si="4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123</v>
      </c>
      <c r="C108" s="51" t="s">
        <v>124</v>
      </c>
      <c r="D108" s="56">
        <v>0</v>
      </c>
      <c r="E108" s="56">
        <v>2500</v>
      </c>
      <c r="F108" s="56">
        <v>3555.46</v>
      </c>
      <c r="G108" s="56">
        <v>107846.22</v>
      </c>
      <c r="H108" s="56">
        <v>0</v>
      </c>
      <c r="I108" s="56">
        <f t="shared" si="36"/>
        <v>107846.22</v>
      </c>
      <c r="J108" s="56">
        <f t="shared" si="37"/>
        <v>-105346.22</v>
      </c>
      <c r="K108" s="57">
        <f t="shared" si="38"/>
        <v>-42.138488000000002</v>
      </c>
      <c r="L108" s="57">
        <f t="shared" si="39"/>
        <v>0.422184</v>
      </c>
      <c r="M108" s="57">
        <f t="shared" si="40"/>
        <v>85.276976000000005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125</v>
      </c>
      <c r="C109" s="51" t="s">
        <v>126</v>
      </c>
      <c r="D109" s="56">
        <v>0</v>
      </c>
      <c r="E109" s="56">
        <v>10500</v>
      </c>
      <c r="F109" s="56">
        <v>0</v>
      </c>
      <c r="G109" s="56">
        <v>0</v>
      </c>
      <c r="H109" s="56">
        <v>0</v>
      </c>
      <c r="I109" s="56">
        <f t="shared" si="36"/>
        <v>0</v>
      </c>
      <c r="J109" s="56">
        <f t="shared" si="37"/>
        <v>10500</v>
      </c>
      <c r="K109" s="57">
        <f t="shared" si="38"/>
        <v>1</v>
      </c>
      <c r="L109" s="57">
        <f t="shared" si="39"/>
        <v>-1</v>
      </c>
      <c r="M109" s="57">
        <f t="shared" si="40"/>
        <v>-1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127</v>
      </c>
      <c r="C110" s="51" t="s">
        <v>128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0</v>
      </c>
      <c r="K110" s="57" t="str">
        <f t="shared" si="38"/>
        <v>NA</v>
      </c>
      <c r="L110" s="57" t="str">
        <f t="shared" si="39"/>
        <v>NA</v>
      </c>
      <c r="M110" s="57" t="str">
        <f t="shared" si="4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131</v>
      </c>
      <c r="C111" s="51" t="s">
        <v>132</v>
      </c>
      <c r="D111" s="56">
        <v>0</v>
      </c>
      <c r="E111" s="56">
        <v>109854</v>
      </c>
      <c r="F111" s="56">
        <v>7159.82</v>
      </c>
      <c r="G111" s="56">
        <v>28083.48</v>
      </c>
      <c r="H111" s="56">
        <v>0</v>
      </c>
      <c r="I111" s="56">
        <f t="shared" si="36"/>
        <v>28083.48</v>
      </c>
      <c r="J111" s="56">
        <f t="shared" si="37"/>
        <v>81770.52</v>
      </c>
      <c r="K111" s="57">
        <f t="shared" si="38"/>
        <v>0.74435632748921299</v>
      </c>
      <c r="L111" s="57">
        <f t="shared" si="39"/>
        <v>-0.93482422123909914</v>
      </c>
      <c r="M111" s="57">
        <f t="shared" si="40"/>
        <v>-0.48871265497842592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133</v>
      </c>
      <c r="C112" s="51" t="s">
        <v>134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0</v>
      </c>
      <c r="K112" s="57" t="str">
        <f t="shared" si="38"/>
        <v>NA</v>
      </c>
      <c r="L112" s="57" t="str">
        <f t="shared" si="39"/>
        <v>NA</v>
      </c>
      <c r="M112" s="57" t="str">
        <f t="shared" si="40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135</v>
      </c>
      <c r="C113" s="51" t="s">
        <v>136</v>
      </c>
      <c r="D113" s="56">
        <v>0</v>
      </c>
      <c r="E113" s="56">
        <v>26000</v>
      </c>
      <c r="F113" s="56">
        <v>0</v>
      </c>
      <c r="G113" s="56">
        <v>0</v>
      </c>
      <c r="H113" s="56">
        <v>0</v>
      </c>
      <c r="I113" s="56">
        <f t="shared" si="36"/>
        <v>0</v>
      </c>
      <c r="J113" s="56">
        <f t="shared" si="37"/>
        <v>26000</v>
      </c>
      <c r="K113" s="57">
        <f t="shared" si="38"/>
        <v>1</v>
      </c>
      <c r="L113" s="57">
        <f t="shared" si="39"/>
        <v>-1</v>
      </c>
      <c r="M113" s="57">
        <f t="shared" si="40"/>
        <v>-1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137</v>
      </c>
      <c r="C114" s="51" t="s">
        <v>138</v>
      </c>
      <c r="D114" s="56">
        <v>0</v>
      </c>
      <c r="E114" s="56">
        <v>632000</v>
      </c>
      <c r="F114" s="56">
        <v>45742.74</v>
      </c>
      <c r="G114" s="56">
        <v>118738.38</v>
      </c>
      <c r="H114" s="56">
        <v>0</v>
      </c>
      <c r="I114" s="56">
        <f t="shared" si="36"/>
        <v>118738.38</v>
      </c>
      <c r="J114" s="56">
        <f t="shared" si="37"/>
        <v>513261.62</v>
      </c>
      <c r="K114" s="57">
        <f t="shared" si="38"/>
        <v>0.81212281645569617</v>
      </c>
      <c r="L114" s="57">
        <f t="shared" si="39"/>
        <v>-0.92762224683544303</v>
      </c>
      <c r="M114" s="57">
        <f t="shared" si="40"/>
        <v>-0.62424563291139235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139</v>
      </c>
      <c r="C115" s="51" t="s">
        <v>140</v>
      </c>
      <c r="D115" s="56">
        <v>0</v>
      </c>
      <c r="E115" s="56">
        <v>23500</v>
      </c>
      <c r="F115" s="56">
        <v>24167.18</v>
      </c>
      <c r="G115" s="56">
        <v>130118.79000000001</v>
      </c>
      <c r="H115" s="56">
        <v>0</v>
      </c>
      <c r="I115" s="56">
        <f t="shared" si="36"/>
        <v>130118.79000000001</v>
      </c>
      <c r="J115" s="56">
        <f t="shared" si="37"/>
        <v>-106618.79000000001</v>
      </c>
      <c r="K115" s="57">
        <f t="shared" si="38"/>
        <v>-4.5369697872340433</v>
      </c>
      <c r="L115" s="57">
        <f t="shared" si="39"/>
        <v>2.8390638297872351E-2</v>
      </c>
      <c r="M115" s="57">
        <f t="shared" si="40"/>
        <v>10.073939574468087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141</v>
      </c>
      <c r="C116" s="51" t="s">
        <v>142</v>
      </c>
      <c r="D116" s="56">
        <v>0</v>
      </c>
      <c r="E116" s="56">
        <v>5904841.4500000002</v>
      </c>
      <c r="F116" s="56">
        <v>151551.67999999999</v>
      </c>
      <c r="G116" s="56">
        <v>1471061.3</v>
      </c>
      <c r="H116" s="56">
        <v>0</v>
      </c>
      <c r="I116" s="56">
        <f t="shared" si="36"/>
        <v>1471061.3</v>
      </c>
      <c r="J116" s="56">
        <f t="shared" si="37"/>
        <v>4433780.1500000004</v>
      </c>
      <c r="K116" s="57">
        <f t="shared" si="38"/>
        <v>0.75087200690206513</v>
      </c>
      <c r="L116" s="57">
        <f t="shared" si="39"/>
        <v>-0.97433433542910797</v>
      </c>
      <c r="M116" s="57">
        <f t="shared" si="40"/>
        <v>-0.50174401380413014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143</v>
      </c>
      <c r="C117" s="51" t="s">
        <v>144</v>
      </c>
      <c r="D117" s="56">
        <v>2109700</v>
      </c>
      <c r="E117" s="56">
        <v>29201641.41</v>
      </c>
      <c r="F117" s="56">
        <v>176203.21000000002</v>
      </c>
      <c r="G117" s="56">
        <v>1823737.17</v>
      </c>
      <c r="H117" s="56">
        <v>0</v>
      </c>
      <c r="I117" s="56">
        <f t="shared" si="36"/>
        <v>1823737.17</v>
      </c>
      <c r="J117" s="56">
        <f t="shared" si="37"/>
        <v>27377904.240000002</v>
      </c>
      <c r="K117" s="57">
        <f t="shared" si="38"/>
        <v>0.93754675826628475</v>
      </c>
      <c r="L117" s="57">
        <f t="shared" si="39"/>
        <v>-0.99396598268138237</v>
      </c>
      <c r="M117" s="57">
        <f t="shared" si="40"/>
        <v>-0.8750935165325695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145</v>
      </c>
      <c r="C118" s="51" t="s">
        <v>146</v>
      </c>
      <c r="D118" s="56">
        <v>0</v>
      </c>
      <c r="E118" s="56">
        <v>0</v>
      </c>
      <c r="F118" s="56">
        <v>0</v>
      </c>
      <c r="G118" s="56">
        <v>6370</v>
      </c>
      <c r="H118" s="56">
        <v>0</v>
      </c>
      <c r="I118" s="56">
        <f t="shared" si="36"/>
        <v>6370</v>
      </c>
      <c r="J118" s="56">
        <f t="shared" si="37"/>
        <v>-6370</v>
      </c>
      <c r="K118" s="57" t="str">
        <f t="shared" si="38"/>
        <v>NA</v>
      </c>
      <c r="L118" s="57" t="str">
        <f t="shared" si="39"/>
        <v>NA</v>
      </c>
      <c r="M118" s="57" t="str">
        <f t="shared" si="40"/>
        <v>NA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147</v>
      </c>
      <c r="C119" s="51" t="s">
        <v>148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6"/>
        <v>0</v>
      </c>
      <c r="J119" s="56">
        <f t="shared" si="37"/>
        <v>0</v>
      </c>
      <c r="K119" s="57" t="str">
        <f t="shared" si="38"/>
        <v>NA</v>
      </c>
      <c r="L119" s="57" t="str">
        <f t="shared" si="39"/>
        <v>NA</v>
      </c>
      <c r="M119" s="57" t="str">
        <f t="shared" si="40"/>
        <v>NA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149</v>
      </c>
      <c r="C120" s="51" t="s">
        <v>150</v>
      </c>
      <c r="D120" s="56">
        <v>0</v>
      </c>
      <c r="E120" s="56">
        <v>5309692.38</v>
      </c>
      <c r="F120" s="56">
        <v>316860.17000000004</v>
      </c>
      <c r="G120" s="56">
        <v>1326999.3</v>
      </c>
      <c r="H120" s="56">
        <v>0</v>
      </c>
      <c r="I120" s="56">
        <f t="shared" si="36"/>
        <v>1326999.3</v>
      </c>
      <c r="J120" s="56">
        <f t="shared" si="37"/>
        <v>3982693.08</v>
      </c>
      <c r="K120" s="57">
        <f t="shared" si="38"/>
        <v>0.75007981535834289</v>
      </c>
      <c r="L120" s="57">
        <f t="shared" si="39"/>
        <v>-0.94032419444984872</v>
      </c>
      <c r="M120" s="57">
        <f t="shared" si="40"/>
        <v>-0.50015963071668568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151</v>
      </c>
      <c r="C121" s="51" t="s">
        <v>152</v>
      </c>
      <c r="D121" s="56">
        <v>0</v>
      </c>
      <c r="E121" s="56">
        <v>76283.490000000005</v>
      </c>
      <c r="F121" s="56">
        <v>19658.880000000005</v>
      </c>
      <c r="G121" s="56">
        <v>119305.16999999998</v>
      </c>
      <c r="H121" s="56">
        <v>0</v>
      </c>
      <c r="I121" s="56">
        <f t="shared" si="36"/>
        <v>119305.16999999998</v>
      </c>
      <c r="J121" s="56">
        <f t="shared" si="37"/>
        <v>-43021.679999999978</v>
      </c>
      <c r="K121" s="57">
        <f t="shared" si="38"/>
        <v>-0.56397105061658792</v>
      </c>
      <c r="L121" s="57">
        <f t="shared" si="39"/>
        <v>-0.74229181176687109</v>
      </c>
      <c r="M121" s="57">
        <f t="shared" si="40"/>
        <v>2.1279421012331761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153</v>
      </c>
      <c r="C122" s="51" t="s">
        <v>154</v>
      </c>
      <c r="D122" s="56">
        <v>0</v>
      </c>
      <c r="E122" s="56">
        <v>5374277.2400000012</v>
      </c>
      <c r="F122" s="56">
        <v>286657.03999999998</v>
      </c>
      <c r="G122" s="56">
        <v>1425801.35</v>
      </c>
      <c r="H122" s="56">
        <v>0</v>
      </c>
      <c r="I122" s="56">
        <f t="shared" si="36"/>
        <v>1425801.35</v>
      </c>
      <c r="J122" s="56">
        <f t="shared" si="37"/>
        <v>3948475.8900000011</v>
      </c>
      <c r="K122" s="57">
        <f t="shared" si="38"/>
        <v>0.73469895832913901</v>
      </c>
      <c r="L122" s="57">
        <f t="shared" si="39"/>
        <v>-0.94666128537872007</v>
      </c>
      <c r="M122" s="57">
        <f t="shared" si="40"/>
        <v>-0.46939791665827801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155</v>
      </c>
      <c r="C123" s="51" t="s">
        <v>156</v>
      </c>
      <c r="D123" s="56">
        <v>0</v>
      </c>
      <c r="E123" s="56">
        <v>0</v>
      </c>
      <c r="F123" s="56">
        <v>1705.04</v>
      </c>
      <c r="G123" s="56">
        <v>4262.6000000000004</v>
      </c>
      <c r="H123" s="56">
        <v>0</v>
      </c>
      <c r="I123" s="56">
        <f t="shared" si="36"/>
        <v>4262.6000000000004</v>
      </c>
      <c r="J123" s="56">
        <f t="shared" si="37"/>
        <v>-4262.6000000000004</v>
      </c>
      <c r="K123" s="57" t="str">
        <f t="shared" si="38"/>
        <v>NA</v>
      </c>
      <c r="L123" s="57" t="str">
        <f t="shared" si="39"/>
        <v>NA</v>
      </c>
      <c r="M123" s="57" t="str">
        <f t="shared" si="40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167</v>
      </c>
      <c r="C124" s="51" t="s">
        <v>168</v>
      </c>
      <c r="D124" s="56">
        <v>0</v>
      </c>
      <c r="E124" s="56">
        <v>296.68</v>
      </c>
      <c r="F124" s="56">
        <v>0</v>
      </c>
      <c r="G124" s="56">
        <v>1104.79</v>
      </c>
      <c r="H124" s="56">
        <v>0</v>
      </c>
      <c r="I124" s="56">
        <f t="shared" si="36"/>
        <v>1104.79</v>
      </c>
      <c r="J124" s="56">
        <f t="shared" si="37"/>
        <v>-808.1099999999999</v>
      </c>
      <c r="K124" s="57">
        <f t="shared" si="38"/>
        <v>-2.7238438721855194</v>
      </c>
      <c r="L124" s="57">
        <f t="shared" si="39"/>
        <v>-1</v>
      </c>
      <c r="M124" s="57">
        <f t="shared" si="40"/>
        <v>6.4476877443710388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169</v>
      </c>
      <c r="C125" s="51" t="s">
        <v>170</v>
      </c>
      <c r="D125" s="56">
        <v>55650</v>
      </c>
      <c r="E125" s="56">
        <v>1321142.3799999999</v>
      </c>
      <c r="F125" s="56">
        <v>13526.460000000005</v>
      </c>
      <c r="G125" s="56">
        <v>84601.55</v>
      </c>
      <c r="H125" s="56">
        <v>0</v>
      </c>
      <c r="I125" s="56">
        <f t="shared" si="36"/>
        <v>84601.55</v>
      </c>
      <c r="J125" s="56">
        <f t="shared" si="37"/>
        <v>1236540.8299999998</v>
      </c>
      <c r="K125" s="57">
        <f t="shared" si="38"/>
        <v>0.93596333651790042</v>
      </c>
      <c r="L125" s="57">
        <f t="shared" si="39"/>
        <v>-0.9897615425825641</v>
      </c>
      <c r="M125" s="57">
        <f t="shared" si="40"/>
        <v>-0.87192667303580096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171</v>
      </c>
      <c r="C126" s="51" t="s">
        <v>172</v>
      </c>
      <c r="D126" s="56">
        <v>26407246.300000001</v>
      </c>
      <c r="E126" s="56">
        <v>11521576.18</v>
      </c>
      <c r="F126" s="56">
        <v>480261</v>
      </c>
      <c r="G126" s="56">
        <v>4018699.6199999996</v>
      </c>
      <c r="H126" s="56">
        <v>7178.62</v>
      </c>
      <c r="I126" s="56">
        <f t="shared" ref="I126:I214" si="51">SUM(G126:H126)</f>
        <v>4025878.2399999998</v>
      </c>
      <c r="J126" s="56">
        <f t="shared" ref="J126:J214" si="52">E126-I126</f>
        <v>7495697.9399999995</v>
      </c>
      <c r="K126" s="57">
        <f t="shared" ref="K126:K214" si="53">IF(E126=0,"NA",J126/E126)</f>
        <v>0.65057921094264726</v>
      </c>
      <c r="L126" s="57">
        <f t="shared" ref="L126:L214" si="54">IF(E126=0,"NA",(  ( F126 - (E126/$L$6)) / (E126/$L$6)))</f>
        <v>-0.95831638028539257</v>
      </c>
      <c r="M126" s="57">
        <f t="shared" ref="M126:M214" si="55">IF(E126=0,"NA",(  ( G126 - ($M$6*(E126/12))) / ($M$6*(E126/12))))</f>
        <v>-0.3024045395844443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181</v>
      </c>
      <c r="C127" s="51" t="s">
        <v>182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f t="shared" si="51"/>
        <v>0</v>
      </c>
      <c r="J127" s="56">
        <f t="shared" si="52"/>
        <v>0</v>
      </c>
      <c r="K127" s="57" t="str">
        <f t="shared" si="53"/>
        <v>NA</v>
      </c>
      <c r="L127" s="57" t="str">
        <f t="shared" si="54"/>
        <v>NA</v>
      </c>
      <c r="M127" s="57" t="str">
        <f t="shared" si="55"/>
        <v>NA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183</v>
      </c>
      <c r="C128" s="51" t="s">
        <v>184</v>
      </c>
      <c r="D128" s="56">
        <v>0</v>
      </c>
      <c r="E128" s="56">
        <v>0</v>
      </c>
      <c r="F128" s="56">
        <v>0</v>
      </c>
      <c r="G128" s="56">
        <v>3650</v>
      </c>
      <c r="H128" s="56">
        <v>0</v>
      </c>
      <c r="I128" s="56">
        <f t="shared" si="51"/>
        <v>3650</v>
      </c>
      <c r="J128" s="56">
        <f t="shared" si="52"/>
        <v>-3650</v>
      </c>
      <c r="K128" s="57" t="str">
        <f t="shared" si="53"/>
        <v>NA</v>
      </c>
      <c r="L128" s="57" t="str">
        <f t="shared" si="54"/>
        <v>NA</v>
      </c>
      <c r="M128" s="57" t="str">
        <f t="shared" si="55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187</v>
      </c>
      <c r="C129" s="51" t="s">
        <v>188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si="51"/>
        <v>0</v>
      </c>
      <c r="J129" s="56">
        <f t="shared" si="52"/>
        <v>0</v>
      </c>
      <c r="K129" s="57" t="str">
        <f t="shared" si="53"/>
        <v>NA</v>
      </c>
      <c r="L129" s="57" t="str">
        <f t="shared" si="54"/>
        <v>NA</v>
      </c>
      <c r="M129" s="57" t="str">
        <f t="shared" si="55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189</v>
      </c>
      <c r="C130" s="51" t="s">
        <v>190</v>
      </c>
      <c r="D130" s="56">
        <v>0</v>
      </c>
      <c r="E130" s="56">
        <v>98457.05</v>
      </c>
      <c r="F130" s="56">
        <v>5698.68</v>
      </c>
      <c r="G130" s="56">
        <v>9082.7799999999988</v>
      </c>
      <c r="H130" s="56">
        <v>7329.2000000000007</v>
      </c>
      <c r="I130" s="56">
        <f t="shared" si="51"/>
        <v>16411.98</v>
      </c>
      <c r="J130" s="56">
        <f t="shared" si="52"/>
        <v>82045.070000000007</v>
      </c>
      <c r="K130" s="57">
        <f t="shared" si="53"/>
        <v>0.83330822932436022</v>
      </c>
      <c r="L130" s="57">
        <f t="shared" si="54"/>
        <v>-0.94212014274244449</v>
      </c>
      <c r="M130" s="57">
        <f t="shared" si="55"/>
        <v>-0.81549762053606123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191</v>
      </c>
      <c r="C131" s="51" t="s">
        <v>192</v>
      </c>
      <c r="D131" s="56">
        <v>5777</v>
      </c>
      <c r="E131" s="56">
        <v>2423953.77</v>
      </c>
      <c r="F131" s="56">
        <v>1133.33</v>
      </c>
      <c r="G131" s="56">
        <v>970413.73</v>
      </c>
      <c r="H131" s="56">
        <v>7461.18</v>
      </c>
      <c r="I131" s="56">
        <f t="shared" si="51"/>
        <v>977874.91</v>
      </c>
      <c r="J131" s="56">
        <f t="shared" si="52"/>
        <v>1446078.8599999999</v>
      </c>
      <c r="K131" s="57">
        <f t="shared" si="53"/>
        <v>0.59657856428507705</v>
      </c>
      <c r="L131" s="57">
        <f t="shared" si="54"/>
        <v>-0.9995324457033683</v>
      </c>
      <c r="M131" s="57">
        <f t="shared" si="55"/>
        <v>-0.1993133350888949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199</v>
      </c>
      <c r="C132" s="51" t="s">
        <v>200</v>
      </c>
      <c r="D132" s="56">
        <v>0</v>
      </c>
      <c r="E132" s="56">
        <v>51047.94</v>
      </c>
      <c r="F132" s="56">
        <v>2644.09</v>
      </c>
      <c r="G132" s="56">
        <v>13825.54</v>
      </c>
      <c r="H132" s="56">
        <v>0</v>
      </c>
      <c r="I132" s="56">
        <f t="shared" si="51"/>
        <v>13825.54</v>
      </c>
      <c r="J132" s="56">
        <f t="shared" si="52"/>
        <v>37222.400000000001</v>
      </c>
      <c r="K132" s="57">
        <f t="shared" si="53"/>
        <v>0.72916556476128125</v>
      </c>
      <c r="L132" s="57">
        <f t="shared" si="54"/>
        <v>-0.94820378647992465</v>
      </c>
      <c r="M132" s="57">
        <f t="shared" si="55"/>
        <v>-0.4583311295225625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205</v>
      </c>
      <c r="C133" s="51" t="s">
        <v>206</v>
      </c>
      <c r="D133" s="56">
        <v>0</v>
      </c>
      <c r="E133" s="56">
        <v>13000</v>
      </c>
      <c r="F133" s="56">
        <v>0</v>
      </c>
      <c r="G133" s="56">
        <v>0</v>
      </c>
      <c r="H133" s="56">
        <v>0</v>
      </c>
      <c r="I133" s="56">
        <f t="shared" si="51"/>
        <v>0</v>
      </c>
      <c r="J133" s="56">
        <f t="shared" si="52"/>
        <v>13000</v>
      </c>
      <c r="K133" s="57">
        <f t="shared" si="53"/>
        <v>1</v>
      </c>
      <c r="L133" s="57">
        <f t="shared" si="54"/>
        <v>-1</v>
      </c>
      <c r="M133" s="57">
        <f t="shared" si="55"/>
        <v>-1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207</v>
      </c>
      <c r="C134" s="51" t="s">
        <v>208</v>
      </c>
      <c r="D134" s="56">
        <v>102445.65000000001</v>
      </c>
      <c r="E134" s="56">
        <v>1505525.68</v>
      </c>
      <c r="F134" s="56">
        <v>36987.07</v>
      </c>
      <c r="G134" s="56">
        <v>253955.18000000005</v>
      </c>
      <c r="H134" s="56">
        <v>97908.22</v>
      </c>
      <c r="I134" s="56">
        <f t="shared" si="51"/>
        <v>351863.4</v>
      </c>
      <c r="J134" s="56">
        <f t="shared" si="52"/>
        <v>1153662.2799999998</v>
      </c>
      <c r="K134" s="57">
        <f t="shared" si="53"/>
        <v>0.76628535489344818</v>
      </c>
      <c r="L134" s="57">
        <f t="shared" si="54"/>
        <v>-0.97543245492830111</v>
      </c>
      <c r="M134" s="57">
        <f t="shared" si="55"/>
        <v>-0.66263587081423936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211</v>
      </c>
      <c r="C135" s="51" t="s">
        <v>212</v>
      </c>
      <c r="D135" s="56">
        <v>9759</v>
      </c>
      <c r="E135" s="56">
        <v>18209</v>
      </c>
      <c r="F135" s="56">
        <v>0</v>
      </c>
      <c r="G135" s="56">
        <v>321.3</v>
      </c>
      <c r="H135" s="56">
        <v>0</v>
      </c>
      <c r="I135" s="56">
        <f t="shared" si="51"/>
        <v>321.3</v>
      </c>
      <c r="J135" s="56">
        <f t="shared" si="52"/>
        <v>17887.7</v>
      </c>
      <c r="K135" s="57">
        <f t="shared" si="53"/>
        <v>0.98235487945521449</v>
      </c>
      <c r="L135" s="57">
        <f t="shared" si="54"/>
        <v>-1</v>
      </c>
      <c r="M135" s="57">
        <f t="shared" si="55"/>
        <v>-0.96470975891042898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213</v>
      </c>
      <c r="C136" s="51" t="s">
        <v>214</v>
      </c>
      <c r="D136" s="56">
        <v>0</v>
      </c>
      <c r="E136" s="56">
        <v>10000</v>
      </c>
      <c r="F136" s="56">
        <v>34236.199999999997</v>
      </c>
      <c r="G136" s="56">
        <v>47716.2</v>
      </c>
      <c r="H136" s="56">
        <v>0</v>
      </c>
      <c r="I136" s="56">
        <f t="shared" si="51"/>
        <v>47716.2</v>
      </c>
      <c r="J136" s="56">
        <f t="shared" si="52"/>
        <v>-37716.199999999997</v>
      </c>
      <c r="K136" s="57">
        <f t="shared" si="53"/>
        <v>-3.7716199999999995</v>
      </c>
      <c r="L136" s="57">
        <f t="shared" si="54"/>
        <v>2.4236199999999997</v>
      </c>
      <c r="M136" s="57">
        <f t="shared" si="55"/>
        <v>8.5432399999999991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215</v>
      </c>
      <c r="C137" s="51" t="s">
        <v>216</v>
      </c>
      <c r="D137" s="56">
        <v>25005.87</v>
      </c>
      <c r="E137" s="56">
        <v>779372.87000000011</v>
      </c>
      <c r="F137" s="56">
        <v>18143.97</v>
      </c>
      <c r="G137" s="56">
        <v>144155.37</v>
      </c>
      <c r="H137" s="56">
        <v>147684.21</v>
      </c>
      <c r="I137" s="56">
        <f t="shared" si="51"/>
        <v>291839.57999999996</v>
      </c>
      <c r="J137" s="56">
        <f t="shared" si="52"/>
        <v>487533.29000000015</v>
      </c>
      <c r="K137" s="57">
        <f t="shared" si="53"/>
        <v>0.6255456261904524</v>
      </c>
      <c r="L137" s="57">
        <f t="shared" si="54"/>
        <v>-0.97671978240659063</v>
      </c>
      <c r="M137" s="57">
        <f t="shared" si="55"/>
        <v>-0.63007342044123249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219</v>
      </c>
      <c r="C138" s="51" t="s">
        <v>220</v>
      </c>
      <c r="D138" s="56">
        <v>15500</v>
      </c>
      <c r="E138" s="56">
        <v>185140.93</v>
      </c>
      <c r="F138" s="56">
        <v>0</v>
      </c>
      <c r="G138" s="56">
        <v>87545.459999999992</v>
      </c>
      <c r="H138" s="56">
        <v>1651.99</v>
      </c>
      <c r="I138" s="56">
        <f t="shared" si="51"/>
        <v>89197.45</v>
      </c>
      <c r="J138" s="56">
        <f t="shared" si="52"/>
        <v>95943.48</v>
      </c>
      <c r="K138" s="57">
        <f t="shared" si="53"/>
        <v>0.51821863485291986</v>
      </c>
      <c r="L138" s="57">
        <f t="shared" si="54"/>
        <v>-1</v>
      </c>
      <c r="M138" s="57">
        <f t="shared" si="55"/>
        <v>-5.4283026449094801E-2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225</v>
      </c>
      <c r="C139" s="51" t="s">
        <v>226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51"/>
        <v>0</v>
      </c>
      <c r="J139" s="56">
        <f t="shared" si="52"/>
        <v>0</v>
      </c>
      <c r="K139" s="57" t="str">
        <f t="shared" si="53"/>
        <v>NA</v>
      </c>
      <c r="L139" s="57" t="str">
        <f t="shared" si="54"/>
        <v>NA</v>
      </c>
      <c r="M139" s="57" t="str">
        <f t="shared" si="55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227</v>
      </c>
      <c r="C140" s="51" t="s">
        <v>228</v>
      </c>
      <c r="D140" s="56">
        <v>500</v>
      </c>
      <c r="E140" s="56">
        <v>112462</v>
      </c>
      <c r="F140" s="56">
        <v>0</v>
      </c>
      <c r="G140" s="56">
        <v>52521.8</v>
      </c>
      <c r="H140" s="56">
        <v>499.8</v>
      </c>
      <c r="I140" s="56">
        <f t="shared" si="51"/>
        <v>53021.600000000006</v>
      </c>
      <c r="J140" s="56">
        <f t="shared" si="52"/>
        <v>59440.399999999994</v>
      </c>
      <c r="K140" s="57">
        <f t="shared" si="53"/>
        <v>0.52853763938041287</v>
      </c>
      <c r="L140" s="57">
        <f t="shared" si="54"/>
        <v>-1</v>
      </c>
      <c r="M140" s="57">
        <f t="shared" si="55"/>
        <v>-6.5963614376411531E-2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229</v>
      </c>
      <c r="C141" s="51" t="s">
        <v>230</v>
      </c>
      <c r="D141" s="56">
        <v>5000</v>
      </c>
      <c r="E141" s="56">
        <v>5000</v>
      </c>
      <c r="F141" s="56">
        <v>0</v>
      </c>
      <c r="G141" s="56">
        <v>0</v>
      </c>
      <c r="H141" s="56">
        <v>0</v>
      </c>
      <c r="I141" s="56">
        <f t="shared" si="51"/>
        <v>0</v>
      </c>
      <c r="J141" s="56">
        <f t="shared" si="52"/>
        <v>5000</v>
      </c>
      <c r="K141" s="57">
        <f t="shared" si="53"/>
        <v>1</v>
      </c>
      <c r="L141" s="57">
        <f t="shared" si="54"/>
        <v>-1</v>
      </c>
      <c r="M141" s="57">
        <f t="shared" si="55"/>
        <v>-1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233</v>
      </c>
      <c r="C142" s="51" t="s">
        <v>234</v>
      </c>
      <c r="D142" s="56">
        <v>0</v>
      </c>
      <c r="E142" s="56">
        <v>30380</v>
      </c>
      <c r="F142" s="56">
        <v>0</v>
      </c>
      <c r="G142" s="56">
        <v>0</v>
      </c>
      <c r="H142" s="56">
        <v>0</v>
      </c>
      <c r="I142" s="56">
        <f t="shared" si="51"/>
        <v>0</v>
      </c>
      <c r="J142" s="56">
        <f t="shared" si="52"/>
        <v>30380</v>
      </c>
      <c r="K142" s="57">
        <f t="shared" si="53"/>
        <v>1</v>
      </c>
      <c r="L142" s="57">
        <f t="shared" si="54"/>
        <v>-1</v>
      </c>
      <c r="M142" s="57">
        <f t="shared" si="55"/>
        <v>-1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235</v>
      </c>
      <c r="C143" s="51" t="s">
        <v>236</v>
      </c>
      <c r="D143" s="56">
        <v>0</v>
      </c>
      <c r="E143" s="56">
        <v>100000</v>
      </c>
      <c r="F143" s="56">
        <v>0</v>
      </c>
      <c r="G143" s="56">
        <v>0</v>
      </c>
      <c r="H143" s="56">
        <v>0</v>
      </c>
      <c r="I143" s="56">
        <f t="shared" si="51"/>
        <v>0</v>
      </c>
      <c r="J143" s="56">
        <f t="shared" si="52"/>
        <v>100000</v>
      </c>
      <c r="K143" s="57">
        <f t="shared" si="53"/>
        <v>1</v>
      </c>
      <c r="L143" s="57">
        <f t="shared" si="54"/>
        <v>-1</v>
      </c>
      <c r="M143" s="57">
        <f t="shared" si="55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237</v>
      </c>
      <c r="C144" s="51" t="s">
        <v>238</v>
      </c>
      <c r="D144" s="56">
        <v>0</v>
      </c>
      <c r="E144" s="56">
        <v>29966</v>
      </c>
      <c r="F144" s="56">
        <v>1005</v>
      </c>
      <c r="G144" s="56">
        <v>6035</v>
      </c>
      <c r="H144" s="56">
        <v>1430</v>
      </c>
      <c r="I144" s="56">
        <f t="shared" si="51"/>
        <v>7465</v>
      </c>
      <c r="J144" s="56">
        <f t="shared" si="52"/>
        <v>22501</v>
      </c>
      <c r="K144" s="57">
        <f t="shared" si="53"/>
        <v>0.75088433558032441</v>
      </c>
      <c r="L144" s="57">
        <f t="shared" si="54"/>
        <v>-0.96646199025562307</v>
      </c>
      <c r="M144" s="57">
        <f t="shared" si="55"/>
        <v>-0.59721017152773148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239</v>
      </c>
      <c r="C145" s="51" t="s">
        <v>240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51"/>
        <v>0</v>
      </c>
      <c r="J145" s="56">
        <f t="shared" si="52"/>
        <v>0</v>
      </c>
      <c r="K145" s="57" t="str">
        <f t="shared" si="53"/>
        <v>NA</v>
      </c>
      <c r="L145" s="57" t="str">
        <f t="shared" si="54"/>
        <v>NA</v>
      </c>
      <c r="M145" s="57" t="str">
        <f t="shared" si="55"/>
        <v>NA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243</v>
      </c>
      <c r="C146" s="51" t="s">
        <v>244</v>
      </c>
      <c r="D146" s="56">
        <v>0</v>
      </c>
      <c r="E146" s="56">
        <v>3500</v>
      </c>
      <c r="F146" s="56">
        <v>0</v>
      </c>
      <c r="G146" s="56">
        <v>0</v>
      </c>
      <c r="H146" s="56">
        <v>0</v>
      </c>
      <c r="I146" s="56">
        <f t="shared" si="51"/>
        <v>0</v>
      </c>
      <c r="J146" s="56">
        <f t="shared" si="52"/>
        <v>3500</v>
      </c>
      <c r="K146" s="57">
        <f t="shared" si="53"/>
        <v>1</v>
      </c>
      <c r="L146" s="57">
        <f t="shared" si="54"/>
        <v>-1</v>
      </c>
      <c r="M146" s="57">
        <f t="shared" si="55"/>
        <v>-1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245</v>
      </c>
      <c r="C147" s="51" t="s">
        <v>246</v>
      </c>
      <c r="D147" s="56">
        <v>0</v>
      </c>
      <c r="E147" s="56">
        <v>2411480.31</v>
      </c>
      <c r="F147" s="56">
        <v>827167.96</v>
      </c>
      <c r="G147" s="56">
        <v>3983364.4899999998</v>
      </c>
      <c r="H147" s="56">
        <v>0</v>
      </c>
      <c r="I147" s="56">
        <f t="shared" si="51"/>
        <v>3983364.4899999998</v>
      </c>
      <c r="J147" s="56">
        <f t="shared" si="52"/>
        <v>-1571884.1799999997</v>
      </c>
      <c r="K147" s="57">
        <f t="shared" si="53"/>
        <v>-0.65183371951313995</v>
      </c>
      <c r="L147" s="57">
        <f t="shared" si="54"/>
        <v>-0.65698747090329757</v>
      </c>
      <c r="M147" s="57">
        <f t="shared" si="55"/>
        <v>2.3036674390262801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247</v>
      </c>
      <c r="C148" s="51" t="s">
        <v>248</v>
      </c>
      <c r="D148" s="56">
        <v>0</v>
      </c>
      <c r="E148" s="56">
        <v>16500</v>
      </c>
      <c r="F148" s="56">
        <v>7403.66</v>
      </c>
      <c r="G148" s="56">
        <v>40482.480000000003</v>
      </c>
      <c r="H148" s="56">
        <v>0</v>
      </c>
      <c r="I148" s="56">
        <f t="shared" si="51"/>
        <v>40482.480000000003</v>
      </c>
      <c r="J148" s="56">
        <f t="shared" si="52"/>
        <v>-23982.480000000003</v>
      </c>
      <c r="K148" s="57">
        <f t="shared" si="53"/>
        <v>-1.4534836363636365</v>
      </c>
      <c r="L148" s="57">
        <f t="shared" si="54"/>
        <v>-0.5512933333333333</v>
      </c>
      <c r="M148" s="57">
        <f t="shared" si="55"/>
        <v>3.9069672727272731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249</v>
      </c>
      <c r="C149" s="51" t="s">
        <v>250</v>
      </c>
      <c r="D149" s="56">
        <v>0</v>
      </c>
      <c r="E149" s="56">
        <v>102500</v>
      </c>
      <c r="F149" s="56">
        <v>12630.84</v>
      </c>
      <c r="G149" s="56">
        <v>53142.080000000002</v>
      </c>
      <c r="H149" s="56">
        <v>0</v>
      </c>
      <c r="I149" s="56">
        <f t="shared" si="51"/>
        <v>53142.080000000002</v>
      </c>
      <c r="J149" s="56">
        <f t="shared" si="52"/>
        <v>49357.919999999998</v>
      </c>
      <c r="K149" s="57">
        <f t="shared" si="53"/>
        <v>0.48154068292682928</v>
      </c>
      <c r="L149" s="57">
        <f t="shared" si="54"/>
        <v>-0.87677229268292689</v>
      </c>
      <c r="M149" s="57">
        <f t="shared" si="55"/>
        <v>3.69186341463415E-2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251</v>
      </c>
      <c r="C150" s="51" t="s">
        <v>252</v>
      </c>
      <c r="D150" s="56">
        <v>0</v>
      </c>
      <c r="E150" s="56">
        <v>1435962</v>
      </c>
      <c r="F150" s="56">
        <v>199846.00999999995</v>
      </c>
      <c r="G150" s="56">
        <v>712985.35999999987</v>
      </c>
      <c r="H150" s="56">
        <v>0</v>
      </c>
      <c r="I150" s="56">
        <f t="shared" si="51"/>
        <v>712985.35999999987</v>
      </c>
      <c r="J150" s="56">
        <f t="shared" si="52"/>
        <v>722976.64000000013</v>
      </c>
      <c r="K150" s="57">
        <f t="shared" si="53"/>
        <v>0.5034789500000697</v>
      </c>
      <c r="L150" s="57">
        <f t="shared" si="54"/>
        <v>-0.86082778652917002</v>
      </c>
      <c r="M150" s="57">
        <f t="shared" si="55"/>
        <v>-6.9579000001394609E-3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271</v>
      </c>
      <c r="C151" s="51" t="s">
        <v>272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51"/>
        <v>0</v>
      </c>
      <c r="J151" s="56">
        <f t="shared" si="52"/>
        <v>0</v>
      </c>
      <c r="K151" s="57" t="str">
        <f t="shared" si="53"/>
        <v>NA</v>
      </c>
      <c r="L151" s="57" t="str">
        <f t="shared" si="54"/>
        <v>NA</v>
      </c>
      <c r="M151" s="57" t="str">
        <f t="shared" si="55"/>
        <v>NA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279</v>
      </c>
      <c r="C152" s="51" t="s">
        <v>280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51"/>
        <v>0</v>
      </c>
      <c r="J152" s="56">
        <f t="shared" si="52"/>
        <v>0</v>
      </c>
      <c r="K152" s="57" t="str">
        <f t="shared" si="53"/>
        <v>NA</v>
      </c>
      <c r="L152" s="57" t="str">
        <f t="shared" si="54"/>
        <v>NA</v>
      </c>
      <c r="M152" s="57" t="str">
        <f t="shared" si="55"/>
        <v>NA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285</v>
      </c>
      <c r="C153" s="51" t="s">
        <v>286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51"/>
        <v>0</v>
      </c>
      <c r="J153" s="56">
        <f t="shared" si="52"/>
        <v>0</v>
      </c>
      <c r="K153" s="57" t="str">
        <f t="shared" si="53"/>
        <v>NA</v>
      </c>
      <c r="L153" s="57" t="str">
        <f t="shared" si="54"/>
        <v>NA</v>
      </c>
      <c r="M153" s="57" t="str">
        <f t="shared" si="55"/>
        <v>NA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486</v>
      </c>
      <c r="C154" s="51" t="s">
        <v>487</v>
      </c>
      <c r="D154" s="56">
        <v>0</v>
      </c>
      <c r="E154" s="56">
        <v>31875</v>
      </c>
      <c r="F154" s="56">
        <v>0</v>
      </c>
      <c r="G154" s="56">
        <v>0</v>
      </c>
      <c r="H154" s="56">
        <v>0</v>
      </c>
      <c r="I154" s="56">
        <f t="shared" si="51"/>
        <v>0</v>
      </c>
      <c r="J154" s="56">
        <f t="shared" si="52"/>
        <v>31875</v>
      </c>
      <c r="K154" s="57">
        <f t="shared" si="53"/>
        <v>1</v>
      </c>
      <c r="L154" s="57">
        <f t="shared" si="54"/>
        <v>-1</v>
      </c>
      <c r="M154" s="57">
        <f t="shared" si="55"/>
        <v>-1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488</v>
      </c>
      <c r="C155" s="51" t="s">
        <v>489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51"/>
        <v>0</v>
      </c>
      <c r="J155" s="56">
        <f t="shared" si="52"/>
        <v>0</v>
      </c>
      <c r="K155" s="57" t="str">
        <f t="shared" si="53"/>
        <v>NA</v>
      </c>
      <c r="L155" s="57" t="str">
        <f t="shared" si="54"/>
        <v>NA</v>
      </c>
      <c r="M155" s="57" t="str">
        <f t="shared" si="55"/>
        <v>NA</v>
      </c>
      <c r="R155" s="53"/>
      <c r="S155" s="53"/>
      <c r="T155" s="53"/>
      <c r="U155" s="53"/>
      <c r="V155" s="53"/>
    </row>
    <row r="156" spans="1:22" s="51" customFormat="1" x14ac:dyDescent="0.2">
      <c r="A156" s="63" t="s">
        <v>267</v>
      </c>
      <c r="B156" s="63"/>
      <c r="C156" s="63"/>
      <c r="D156" s="64">
        <v>28736583.82</v>
      </c>
      <c r="E156" s="64">
        <v>68889875.260000005</v>
      </c>
      <c r="F156" s="64">
        <v>2689945.4899999998</v>
      </c>
      <c r="G156" s="64">
        <v>17135886.489999998</v>
      </c>
      <c r="H156" s="64">
        <v>271143.21999999997</v>
      </c>
      <c r="I156" s="64">
        <f t="shared" si="51"/>
        <v>17407029.709999997</v>
      </c>
      <c r="J156" s="64">
        <f t="shared" si="52"/>
        <v>51482845.550000012</v>
      </c>
      <c r="K156" s="65">
        <f t="shared" si="53"/>
        <v>0.74732092859359323</v>
      </c>
      <c r="L156" s="65">
        <f t="shared" si="54"/>
        <v>-0.96095296326422752</v>
      </c>
      <c r="M156" s="65">
        <f t="shared" si="55"/>
        <v>-0.50251364441213542</v>
      </c>
      <c r="R156" s="53"/>
      <c r="S156" s="53"/>
      <c r="T156" s="53"/>
      <c r="U156" s="53"/>
      <c r="V156" s="53"/>
    </row>
    <row r="157" spans="1:22" s="51" customFormat="1" x14ac:dyDescent="0.2">
      <c r="A157" s="51" t="s">
        <v>268</v>
      </c>
      <c r="B157" s="51" t="s">
        <v>108</v>
      </c>
      <c r="C157" s="51" t="s">
        <v>109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51"/>
        <v>0</v>
      </c>
      <c r="J157" s="56">
        <f t="shared" si="52"/>
        <v>0</v>
      </c>
      <c r="K157" s="57" t="str">
        <f t="shared" si="53"/>
        <v>NA</v>
      </c>
      <c r="L157" s="57" t="str">
        <f t="shared" si="54"/>
        <v>NA</v>
      </c>
      <c r="M157" s="57" t="str">
        <f t="shared" si="55"/>
        <v>NA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110</v>
      </c>
      <c r="C158" s="51" t="s">
        <v>111</v>
      </c>
      <c r="D158" s="56">
        <v>0</v>
      </c>
      <c r="E158" s="56">
        <v>11570.13</v>
      </c>
      <c r="F158" s="56">
        <v>0</v>
      </c>
      <c r="G158" s="56">
        <v>1740</v>
      </c>
      <c r="H158" s="56">
        <v>0</v>
      </c>
      <c r="I158" s="56">
        <f t="shared" si="51"/>
        <v>1740</v>
      </c>
      <c r="J158" s="56">
        <f t="shared" si="52"/>
        <v>9830.1299999999992</v>
      </c>
      <c r="K158" s="57">
        <f t="shared" si="53"/>
        <v>0.8496127528385593</v>
      </c>
      <c r="L158" s="57">
        <f t="shared" si="54"/>
        <v>-1</v>
      </c>
      <c r="M158" s="57">
        <f t="shared" si="55"/>
        <v>-0.69922550567711861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112</v>
      </c>
      <c r="C159" s="51" t="s">
        <v>111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51"/>
        <v>0</v>
      </c>
      <c r="J159" s="56">
        <f t="shared" si="52"/>
        <v>0</v>
      </c>
      <c r="K159" s="57" t="str">
        <f t="shared" si="53"/>
        <v>NA</v>
      </c>
      <c r="L159" s="57" t="str">
        <f t="shared" si="54"/>
        <v>NA</v>
      </c>
      <c r="M159" s="57" t="str">
        <f t="shared" si="55"/>
        <v>NA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113</v>
      </c>
      <c r="C160" s="51" t="s">
        <v>114</v>
      </c>
      <c r="D160" s="56">
        <v>0</v>
      </c>
      <c r="E160" s="56">
        <v>2500</v>
      </c>
      <c r="F160" s="56">
        <v>0</v>
      </c>
      <c r="G160" s="56">
        <v>0</v>
      </c>
      <c r="H160" s="56">
        <v>0</v>
      </c>
      <c r="I160" s="56">
        <f t="shared" si="51"/>
        <v>0</v>
      </c>
      <c r="J160" s="56">
        <f t="shared" si="52"/>
        <v>2500</v>
      </c>
      <c r="K160" s="57">
        <f t="shared" si="53"/>
        <v>1</v>
      </c>
      <c r="L160" s="57">
        <f t="shared" si="54"/>
        <v>-1</v>
      </c>
      <c r="M160" s="57">
        <f t="shared" si="55"/>
        <v>-1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115</v>
      </c>
      <c r="C161" s="51" t="s">
        <v>116</v>
      </c>
      <c r="D161" s="56">
        <v>0</v>
      </c>
      <c r="E161" s="56">
        <v>72750</v>
      </c>
      <c r="F161" s="56">
        <v>4000</v>
      </c>
      <c r="G161" s="56">
        <v>9585</v>
      </c>
      <c r="H161" s="56">
        <v>0</v>
      </c>
      <c r="I161" s="56">
        <f t="shared" si="51"/>
        <v>9585</v>
      </c>
      <c r="J161" s="56">
        <f t="shared" si="52"/>
        <v>63165</v>
      </c>
      <c r="K161" s="57">
        <f t="shared" si="53"/>
        <v>0.86824742268041233</v>
      </c>
      <c r="L161" s="57">
        <f t="shared" si="54"/>
        <v>-0.94501718213058417</v>
      </c>
      <c r="M161" s="57">
        <f t="shared" si="55"/>
        <v>-0.73649484536082477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125</v>
      </c>
      <c r="C162" s="51" t="s">
        <v>126</v>
      </c>
      <c r="D162" s="56">
        <v>0</v>
      </c>
      <c r="E162" s="56">
        <v>54121</v>
      </c>
      <c r="F162" s="56">
        <v>6532.32</v>
      </c>
      <c r="G162" s="56">
        <v>38035.75</v>
      </c>
      <c r="H162" s="56">
        <v>0</v>
      </c>
      <c r="I162" s="56">
        <f t="shared" si="51"/>
        <v>38035.75</v>
      </c>
      <c r="J162" s="56">
        <f t="shared" si="52"/>
        <v>16085.25</v>
      </c>
      <c r="K162" s="57">
        <f t="shared" si="53"/>
        <v>0.29720903161434564</v>
      </c>
      <c r="L162" s="57">
        <f t="shared" si="54"/>
        <v>-0.87930156501173296</v>
      </c>
      <c r="M162" s="57">
        <f t="shared" si="55"/>
        <v>0.40558193677130872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139</v>
      </c>
      <c r="C163" s="51" t="s">
        <v>140</v>
      </c>
      <c r="D163" s="56">
        <v>9447</v>
      </c>
      <c r="E163" s="56">
        <v>241684.59</v>
      </c>
      <c r="F163" s="56">
        <v>35545.94</v>
      </c>
      <c r="G163" s="56">
        <v>200659.07</v>
      </c>
      <c r="H163" s="56">
        <v>0</v>
      </c>
      <c r="I163" s="56">
        <f t="shared" si="51"/>
        <v>200659.07</v>
      </c>
      <c r="J163" s="56">
        <f t="shared" si="52"/>
        <v>41025.51999999999</v>
      </c>
      <c r="K163" s="57">
        <f t="shared" si="53"/>
        <v>0.16974818295200364</v>
      </c>
      <c r="L163" s="57">
        <f t="shared" si="54"/>
        <v>-0.85292425967249297</v>
      </c>
      <c r="M163" s="57">
        <f t="shared" si="55"/>
        <v>0.66050363409599266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141</v>
      </c>
      <c r="C164" s="51" t="s">
        <v>142</v>
      </c>
      <c r="D164" s="56">
        <v>0</v>
      </c>
      <c r="E164" s="56">
        <v>731040.21</v>
      </c>
      <c r="F164" s="56">
        <v>14774.189999999999</v>
      </c>
      <c r="G164" s="56">
        <v>292468.17</v>
      </c>
      <c r="H164" s="56">
        <v>0</v>
      </c>
      <c r="I164" s="56">
        <f t="shared" si="51"/>
        <v>292468.17</v>
      </c>
      <c r="J164" s="56">
        <f t="shared" si="52"/>
        <v>438572.04</v>
      </c>
      <c r="K164" s="57">
        <f t="shared" si="53"/>
        <v>0.59992875084121566</v>
      </c>
      <c r="L164" s="57">
        <f t="shared" si="54"/>
        <v>-0.97979018144569652</v>
      </c>
      <c r="M164" s="57">
        <f t="shared" si="55"/>
        <v>-0.19985750168243141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143</v>
      </c>
      <c r="C165" s="51" t="s">
        <v>144</v>
      </c>
      <c r="D165" s="56">
        <v>0</v>
      </c>
      <c r="E165" s="56">
        <v>1124931.0699999998</v>
      </c>
      <c r="F165" s="56">
        <v>0</v>
      </c>
      <c r="G165" s="56">
        <v>191000</v>
      </c>
      <c r="H165" s="56">
        <v>0</v>
      </c>
      <c r="I165" s="56">
        <f t="shared" si="51"/>
        <v>191000</v>
      </c>
      <c r="J165" s="56">
        <f t="shared" si="52"/>
        <v>933931.06999999983</v>
      </c>
      <c r="K165" s="57">
        <f t="shared" si="53"/>
        <v>0.83021181911172559</v>
      </c>
      <c r="L165" s="57">
        <f t="shared" si="54"/>
        <v>-1</v>
      </c>
      <c r="M165" s="57">
        <f t="shared" si="55"/>
        <v>-0.66042363822345129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145</v>
      </c>
      <c r="C166" s="51" t="s">
        <v>146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51"/>
        <v>0</v>
      </c>
      <c r="J166" s="56">
        <f t="shared" si="52"/>
        <v>0</v>
      </c>
      <c r="K166" s="57" t="str">
        <f t="shared" si="53"/>
        <v>NA</v>
      </c>
      <c r="L166" s="57" t="str">
        <f t="shared" si="54"/>
        <v>NA</v>
      </c>
      <c r="M166" s="57" t="str">
        <f t="shared" si="55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147</v>
      </c>
      <c r="C167" s="51" t="s">
        <v>148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f t="shared" si="51"/>
        <v>0</v>
      </c>
      <c r="J167" s="56">
        <f t="shared" si="52"/>
        <v>0</v>
      </c>
      <c r="K167" s="57" t="str">
        <f t="shared" si="53"/>
        <v>NA</v>
      </c>
      <c r="L167" s="57" t="str">
        <f t="shared" si="54"/>
        <v>NA</v>
      </c>
      <c r="M167" s="57" t="str">
        <f t="shared" si="55"/>
        <v>NA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149</v>
      </c>
      <c r="C168" s="51" t="s">
        <v>150</v>
      </c>
      <c r="D168" s="56">
        <v>0</v>
      </c>
      <c r="E168" s="56">
        <v>95038.19</v>
      </c>
      <c r="F168" s="56">
        <v>10724.509999999998</v>
      </c>
      <c r="G168" s="56">
        <v>71404.859999999986</v>
      </c>
      <c r="H168" s="56">
        <v>0</v>
      </c>
      <c r="I168" s="56">
        <f t="shared" si="51"/>
        <v>71404.859999999986</v>
      </c>
      <c r="J168" s="56">
        <f t="shared" si="52"/>
        <v>23633.330000000016</v>
      </c>
      <c r="K168" s="57">
        <f t="shared" si="53"/>
        <v>0.24867192862153642</v>
      </c>
      <c r="L168" s="57">
        <f t="shared" si="54"/>
        <v>-0.88715578442729182</v>
      </c>
      <c r="M168" s="57">
        <f t="shared" si="55"/>
        <v>0.50265614275692716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151</v>
      </c>
      <c r="C169" s="51" t="s">
        <v>152</v>
      </c>
      <c r="D169" s="56">
        <v>0</v>
      </c>
      <c r="E169" s="56">
        <v>8701.67</v>
      </c>
      <c r="F169" s="56">
        <v>928.16</v>
      </c>
      <c r="G169" s="56">
        <v>7300.45</v>
      </c>
      <c r="H169" s="56">
        <v>0</v>
      </c>
      <c r="I169" s="56">
        <f t="shared" si="51"/>
        <v>7300.45</v>
      </c>
      <c r="J169" s="56">
        <f t="shared" si="52"/>
        <v>1401.2200000000003</v>
      </c>
      <c r="K169" s="57">
        <f t="shared" si="53"/>
        <v>0.16102885997745264</v>
      </c>
      <c r="L169" s="57">
        <f t="shared" si="54"/>
        <v>-0.89333541722450982</v>
      </c>
      <c r="M169" s="57">
        <f t="shared" si="55"/>
        <v>0.67794228004509471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153</v>
      </c>
      <c r="C170" s="51" t="s">
        <v>154</v>
      </c>
      <c r="D170" s="56">
        <v>1877</v>
      </c>
      <c r="E170" s="56">
        <v>171556.51</v>
      </c>
      <c r="F170" s="56">
        <v>9975.9</v>
      </c>
      <c r="G170" s="56">
        <v>90963.77</v>
      </c>
      <c r="H170" s="56">
        <v>0</v>
      </c>
      <c r="I170" s="56">
        <f t="shared" si="51"/>
        <v>90963.77</v>
      </c>
      <c r="J170" s="56">
        <f t="shared" si="52"/>
        <v>80592.740000000005</v>
      </c>
      <c r="K170" s="57">
        <f t="shared" si="53"/>
        <v>0.46977372062418382</v>
      </c>
      <c r="L170" s="57">
        <f t="shared" si="54"/>
        <v>-0.94185064734646329</v>
      </c>
      <c r="M170" s="57">
        <f t="shared" si="55"/>
        <v>6.0452558751632322E-2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169</v>
      </c>
      <c r="C171" s="51" t="s">
        <v>170</v>
      </c>
      <c r="D171" s="56">
        <v>0</v>
      </c>
      <c r="E171" s="56">
        <v>57111.579999999994</v>
      </c>
      <c r="F171" s="56">
        <v>706.66</v>
      </c>
      <c r="G171" s="56">
        <v>6332.59</v>
      </c>
      <c r="H171" s="56">
        <v>0</v>
      </c>
      <c r="I171" s="56">
        <f t="shared" si="51"/>
        <v>6332.59</v>
      </c>
      <c r="J171" s="56">
        <f t="shared" si="52"/>
        <v>50778.989999999991</v>
      </c>
      <c r="K171" s="57">
        <f t="shared" si="53"/>
        <v>0.88911898427604341</v>
      </c>
      <c r="L171" s="57">
        <f t="shared" si="54"/>
        <v>-0.98762667746190869</v>
      </c>
      <c r="M171" s="57">
        <f t="shared" si="55"/>
        <v>-0.77823796855208693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171</v>
      </c>
      <c r="C172" s="51" t="s">
        <v>172</v>
      </c>
      <c r="D172" s="56">
        <v>26102645</v>
      </c>
      <c r="E172" s="56">
        <v>1376835.19</v>
      </c>
      <c r="F172" s="56">
        <v>381569</v>
      </c>
      <c r="G172" s="56">
        <v>469690.27</v>
      </c>
      <c r="H172" s="56">
        <v>98134.36</v>
      </c>
      <c r="I172" s="56">
        <f t="shared" si="51"/>
        <v>567824.63</v>
      </c>
      <c r="J172" s="56">
        <f t="shared" si="52"/>
        <v>809010.55999999994</v>
      </c>
      <c r="K172" s="57">
        <f t="shared" si="53"/>
        <v>0.58758707351168149</v>
      </c>
      <c r="L172" s="57">
        <f t="shared" si="54"/>
        <v>-0.72286516006320256</v>
      </c>
      <c r="M172" s="57">
        <f t="shared" si="55"/>
        <v>-0.31772477430650209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177</v>
      </c>
      <c r="C173" s="51" t="s">
        <v>178</v>
      </c>
      <c r="D173" s="56">
        <v>0</v>
      </c>
      <c r="E173" s="56">
        <v>2000</v>
      </c>
      <c r="F173" s="56">
        <v>0</v>
      </c>
      <c r="G173" s="56">
        <v>0</v>
      </c>
      <c r="H173" s="56">
        <v>0</v>
      </c>
      <c r="I173" s="56">
        <f t="shared" si="51"/>
        <v>0</v>
      </c>
      <c r="J173" s="56">
        <f t="shared" si="52"/>
        <v>2000</v>
      </c>
      <c r="K173" s="57">
        <f t="shared" si="53"/>
        <v>1</v>
      </c>
      <c r="L173" s="57">
        <f t="shared" si="54"/>
        <v>-1</v>
      </c>
      <c r="M173" s="57">
        <f t="shared" si="55"/>
        <v>-1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181</v>
      </c>
      <c r="C174" s="51" t="s">
        <v>182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51"/>
        <v>0</v>
      </c>
      <c r="J174" s="56">
        <f t="shared" si="52"/>
        <v>0</v>
      </c>
      <c r="K174" s="57" t="str">
        <f t="shared" si="53"/>
        <v>NA</v>
      </c>
      <c r="L174" s="57" t="str">
        <f t="shared" si="54"/>
        <v>NA</v>
      </c>
      <c r="M174" s="57" t="str">
        <f t="shared" si="55"/>
        <v>NA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183</v>
      </c>
      <c r="C175" s="51" t="s">
        <v>184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51"/>
        <v>0</v>
      </c>
      <c r="J175" s="56">
        <f t="shared" si="52"/>
        <v>0</v>
      </c>
      <c r="K175" s="57" t="str">
        <f t="shared" si="53"/>
        <v>NA</v>
      </c>
      <c r="L175" s="57" t="str">
        <f t="shared" si="54"/>
        <v>NA</v>
      </c>
      <c r="M175" s="57" t="str">
        <f t="shared" si="55"/>
        <v>NA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189</v>
      </c>
      <c r="C176" s="51" t="s">
        <v>190</v>
      </c>
      <c r="D176" s="56">
        <v>0</v>
      </c>
      <c r="E176" s="56">
        <v>2120.6</v>
      </c>
      <c r="F176" s="56">
        <v>0</v>
      </c>
      <c r="G176" s="56">
        <v>0</v>
      </c>
      <c r="H176" s="56">
        <v>0</v>
      </c>
      <c r="I176" s="56">
        <f t="shared" si="51"/>
        <v>0</v>
      </c>
      <c r="J176" s="56">
        <f t="shared" si="52"/>
        <v>2120.6</v>
      </c>
      <c r="K176" s="57">
        <f t="shared" si="53"/>
        <v>1</v>
      </c>
      <c r="L176" s="57">
        <f t="shared" si="54"/>
        <v>-1</v>
      </c>
      <c r="M176" s="57">
        <f t="shared" si="55"/>
        <v>-1</v>
      </c>
      <c r="R176" s="53"/>
      <c r="S176" s="53"/>
      <c r="T176" s="53"/>
      <c r="U176" s="53"/>
      <c r="V176" s="53"/>
    </row>
    <row r="177" spans="2:22" s="51" customFormat="1" x14ac:dyDescent="0.2">
      <c r="B177" s="51" t="s">
        <v>191</v>
      </c>
      <c r="C177" s="51" t="s">
        <v>192</v>
      </c>
      <c r="D177" s="56">
        <v>0</v>
      </c>
      <c r="E177" s="56">
        <v>1618371.29</v>
      </c>
      <c r="F177" s="56">
        <v>275380</v>
      </c>
      <c r="G177" s="56">
        <v>287670.8</v>
      </c>
      <c r="H177" s="56">
        <v>2960</v>
      </c>
      <c r="I177" s="56">
        <f t="shared" si="51"/>
        <v>290630.8</v>
      </c>
      <c r="J177" s="56">
        <f t="shared" si="52"/>
        <v>1327740.49</v>
      </c>
      <c r="K177" s="57">
        <f t="shared" si="53"/>
        <v>0.82041772379686739</v>
      </c>
      <c r="L177" s="57">
        <f t="shared" si="54"/>
        <v>-0.82984127208534453</v>
      </c>
      <c r="M177" s="57">
        <f t="shared" si="55"/>
        <v>-0.64449344624743066</v>
      </c>
      <c r="R177" s="53"/>
      <c r="S177" s="53"/>
      <c r="T177" s="53"/>
      <c r="U177" s="53"/>
      <c r="V177" s="53"/>
    </row>
    <row r="178" spans="2:22" s="51" customFormat="1" x14ac:dyDescent="0.2">
      <c r="B178" s="51" t="s">
        <v>199</v>
      </c>
      <c r="C178" s="51" t="s">
        <v>200</v>
      </c>
      <c r="D178" s="56">
        <v>0</v>
      </c>
      <c r="E178" s="56">
        <v>26151.25</v>
      </c>
      <c r="F178" s="56">
        <v>1686.53</v>
      </c>
      <c r="G178" s="56">
        <v>4638.53</v>
      </c>
      <c r="H178" s="56">
        <v>0</v>
      </c>
      <c r="I178" s="56">
        <f t="shared" si="51"/>
        <v>4638.53</v>
      </c>
      <c r="J178" s="56">
        <f t="shared" si="52"/>
        <v>21512.720000000001</v>
      </c>
      <c r="K178" s="57">
        <f t="shared" si="53"/>
        <v>0.8226268342813442</v>
      </c>
      <c r="L178" s="57">
        <f t="shared" si="54"/>
        <v>-0.93550862769466092</v>
      </c>
      <c r="M178" s="57">
        <f t="shared" si="55"/>
        <v>-0.64525366856268829</v>
      </c>
      <c r="R178" s="53"/>
      <c r="S178" s="53"/>
      <c r="T178" s="53"/>
      <c r="U178" s="53"/>
      <c r="V178" s="53"/>
    </row>
    <row r="179" spans="2:22" s="51" customFormat="1" x14ac:dyDescent="0.2">
      <c r="B179" s="51" t="s">
        <v>205</v>
      </c>
      <c r="C179" s="51" t="s">
        <v>206</v>
      </c>
      <c r="D179" s="56">
        <v>0</v>
      </c>
      <c r="E179" s="56">
        <v>7200</v>
      </c>
      <c r="F179" s="56">
        <v>0</v>
      </c>
      <c r="G179" s="56">
        <v>0</v>
      </c>
      <c r="H179" s="56">
        <v>0</v>
      </c>
      <c r="I179" s="56">
        <f t="shared" si="51"/>
        <v>0</v>
      </c>
      <c r="J179" s="56">
        <f t="shared" si="52"/>
        <v>7200</v>
      </c>
      <c r="K179" s="57">
        <f t="shared" si="53"/>
        <v>1</v>
      </c>
      <c r="L179" s="57">
        <f t="shared" si="54"/>
        <v>-1</v>
      </c>
      <c r="M179" s="57">
        <f t="shared" si="55"/>
        <v>-1</v>
      </c>
      <c r="R179" s="53"/>
      <c r="S179" s="53"/>
      <c r="T179" s="53"/>
      <c r="U179" s="53"/>
      <c r="V179" s="53"/>
    </row>
    <row r="180" spans="2:22" s="51" customFormat="1" x14ac:dyDescent="0.2">
      <c r="B180" s="51" t="s">
        <v>207</v>
      </c>
      <c r="C180" s="51" t="s">
        <v>208</v>
      </c>
      <c r="D180" s="56">
        <v>-21041.38</v>
      </c>
      <c r="E180" s="56">
        <v>769105.84</v>
      </c>
      <c r="F180" s="56">
        <v>119677.47</v>
      </c>
      <c r="G180" s="56">
        <v>232184.7</v>
      </c>
      <c r="H180" s="56">
        <v>81833.779999999984</v>
      </c>
      <c r="I180" s="56">
        <f t="shared" si="51"/>
        <v>314018.48</v>
      </c>
      <c r="J180" s="56">
        <f t="shared" si="52"/>
        <v>455087.35999999999</v>
      </c>
      <c r="K180" s="57">
        <f t="shared" si="53"/>
        <v>0.59170966638349798</v>
      </c>
      <c r="L180" s="57">
        <f t="shared" si="54"/>
        <v>-0.84439401734356878</v>
      </c>
      <c r="M180" s="57">
        <f t="shared" si="55"/>
        <v>-0.39622172157735785</v>
      </c>
      <c r="R180" s="53"/>
      <c r="S180" s="53"/>
      <c r="T180" s="53"/>
      <c r="U180" s="53"/>
      <c r="V180" s="53"/>
    </row>
    <row r="181" spans="2:22" s="51" customFormat="1" x14ac:dyDescent="0.2">
      <c r="B181" s="51" t="s">
        <v>211</v>
      </c>
      <c r="C181" s="51" t="s">
        <v>212</v>
      </c>
      <c r="D181" s="56">
        <v>13950</v>
      </c>
      <c r="E181" s="56">
        <v>9983.18</v>
      </c>
      <c r="F181" s="56">
        <v>0</v>
      </c>
      <c r="G181" s="56">
        <v>2533.5700000000002</v>
      </c>
      <c r="H181" s="56">
        <v>634.04999999999995</v>
      </c>
      <c r="I181" s="56">
        <f t="shared" si="51"/>
        <v>3167.62</v>
      </c>
      <c r="J181" s="56">
        <f t="shared" si="52"/>
        <v>6815.56</v>
      </c>
      <c r="K181" s="57">
        <f t="shared" si="53"/>
        <v>0.68270430864714449</v>
      </c>
      <c r="L181" s="57">
        <f t="shared" si="54"/>
        <v>-1</v>
      </c>
      <c r="M181" s="57">
        <f t="shared" si="55"/>
        <v>-0.49243227107995646</v>
      </c>
      <c r="R181" s="53"/>
      <c r="S181" s="53"/>
      <c r="T181" s="53"/>
      <c r="U181" s="53"/>
      <c r="V181" s="53"/>
    </row>
    <row r="182" spans="2:22" s="51" customFormat="1" x14ac:dyDescent="0.2">
      <c r="B182" s="51" t="s">
        <v>213</v>
      </c>
      <c r="C182" s="51" t="s">
        <v>214</v>
      </c>
      <c r="D182" s="56">
        <v>40000</v>
      </c>
      <c r="E182" s="56">
        <v>312900</v>
      </c>
      <c r="F182" s="56">
        <v>0</v>
      </c>
      <c r="G182" s="56">
        <v>4795</v>
      </c>
      <c r="H182" s="56">
        <v>0</v>
      </c>
      <c r="I182" s="56">
        <f t="shared" si="51"/>
        <v>4795</v>
      </c>
      <c r="J182" s="56">
        <f t="shared" si="52"/>
        <v>308105</v>
      </c>
      <c r="K182" s="57">
        <f t="shared" si="53"/>
        <v>0.984675615212528</v>
      </c>
      <c r="L182" s="57">
        <f t="shared" si="54"/>
        <v>-1</v>
      </c>
      <c r="M182" s="57">
        <f t="shared" si="55"/>
        <v>-0.96935123042505589</v>
      </c>
      <c r="R182" s="53"/>
      <c r="S182" s="53"/>
      <c r="T182" s="53"/>
      <c r="U182" s="53"/>
      <c r="V182" s="53"/>
    </row>
    <row r="183" spans="2:22" s="51" customFormat="1" x14ac:dyDescent="0.2">
      <c r="B183" s="51" t="s">
        <v>215</v>
      </c>
      <c r="C183" s="51" t="s">
        <v>216</v>
      </c>
      <c r="D183" s="56">
        <v>0</v>
      </c>
      <c r="E183" s="56">
        <v>414126.47</v>
      </c>
      <c r="F183" s="56">
        <v>6140.4</v>
      </c>
      <c r="G183" s="56">
        <v>107670.98</v>
      </c>
      <c r="H183" s="56">
        <v>17008.049999999996</v>
      </c>
      <c r="I183" s="56">
        <f t="shared" si="51"/>
        <v>124679.03</v>
      </c>
      <c r="J183" s="56">
        <f t="shared" si="52"/>
        <v>289447.43999999994</v>
      </c>
      <c r="K183" s="57">
        <f t="shared" si="53"/>
        <v>0.69893489300502809</v>
      </c>
      <c r="L183" s="57">
        <f t="shared" si="54"/>
        <v>-0.98517264544814043</v>
      </c>
      <c r="M183" s="57">
        <f t="shared" si="55"/>
        <v>-0.48000918656564018</v>
      </c>
      <c r="R183" s="53"/>
      <c r="S183" s="53"/>
      <c r="T183" s="53"/>
      <c r="U183" s="53"/>
      <c r="V183" s="53"/>
    </row>
    <row r="184" spans="2:22" s="51" customFormat="1" x14ac:dyDescent="0.2">
      <c r="B184" s="51" t="s">
        <v>219</v>
      </c>
      <c r="C184" s="51" t="s">
        <v>220</v>
      </c>
      <c r="D184" s="56">
        <v>8500</v>
      </c>
      <c r="E184" s="56">
        <v>75494.880000000005</v>
      </c>
      <c r="F184" s="56">
        <v>300.04000000000002</v>
      </c>
      <c r="G184" s="56">
        <v>9416.0400000000009</v>
      </c>
      <c r="H184" s="56">
        <v>141.55000000000001</v>
      </c>
      <c r="I184" s="56">
        <f t="shared" si="51"/>
        <v>9557.59</v>
      </c>
      <c r="J184" s="56">
        <f t="shared" si="52"/>
        <v>65937.290000000008</v>
      </c>
      <c r="K184" s="57">
        <f t="shared" si="53"/>
        <v>0.87340081870452679</v>
      </c>
      <c r="L184" s="57">
        <f t="shared" si="54"/>
        <v>-0.99602569074882963</v>
      </c>
      <c r="M184" s="57">
        <f t="shared" si="55"/>
        <v>-0.75055156058265138</v>
      </c>
      <c r="R184" s="53"/>
      <c r="S184" s="53"/>
      <c r="T184" s="53"/>
      <c r="U184" s="53"/>
      <c r="V184" s="53"/>
    </row>
    <row r="185" spans="2:22" s="51" customFormat="1" x14ac:dyDescent="0.2">
      <c r="B185" s="51" t="s">
        <v>225</v>
      </c>
      <c r="C185" s="51" t="s">
        <v>226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51"/>
        <v>0</v>
      </c>
      <c r="J185" s="56">
        <f t="shared" si="52"/>
        <v>0</v>
      </c>
      <c r="K185" s="57" t="str">
        <f t="shared" si="53"/>
        <v>NA</v>
      </c>
      <c r="L185" s="57" t="str">
        <f t="shared" si="54"/>
        <v>NA</v>
      </c>
      <c r="M185" s="57" t="str">
        <f t="shared" si="55"/>
        <v>NA</v>
      </c>
      <c r="R185" s="53"/>
      <c r="S185" s="53"/>
      <c r="T185" s="53"/>
      <c r="U185" s="53"/>
      <c r="V185" s="53"/>
    </row>
    <row r="186" spans="2:22" s="51" customFormat="1" x14ac:dyDescent="0.2">
      <c r="B186" s="51" t="s">
        <v>227</v>
      </c>
      <c r="C186" s="51" t="s">
        <v>228</v>
      </c>
      <c r="D186" s="56">
        <v>0</v>
      </c>
      <c r="E186" s="56">
        <v>42292.04</v>
      </c>
      <c r="F186" s="56">
        <v>39.049999999999997</v>
      </c>
      <c r="G186" s="56">
        <v>7344.5499999999993</v>
      </c>
      <c r="H186" s="56">
        <v>1523.87</v>
      </c>
      <c r="I186" s="56">
        <f t="shared" si="51"/>
        <v>8868.4199999999983</v>
      </c>
      <c r="J186" s="56">
        <f t="shared" si="52"/>
        <v>33423.620000000003</v>
      </c>
      <c r="K186" s="57">
        <f t="shared" si="53"/>
        <v>0.7903052205568708</v>
      </c>
      <c r="L186" s="57">
        <f t="shared" si="54"/>
        <v>-0.99907665839718296</v>
      </c>
      <c r="M186" s="57">
        <f t="shared" si="55"/>
        <v>-0.65267459313856702</v>
      </c>
      <c r="R186" s="53"/>
      <c r="S186" s="53"/>
      <c r="T186" s="53"/>
      <c r="U186" s="53"/>
      <c r="V186" s="53"/>
    </row>
    <row r="187" spans="2:22" s="51" customFormat="1" x14ac:dyDescent="0.2">
      <c r="B187" s="51" t="s">
        <v>233</v>
      </c>
      <c r="C187" s="51" t="s">
        <v>234</v>
      </c>
      <c r="D187" s="56">
        <v>0</v>
      </c>
      <c r="E187" s="56">
        <v>848.24</v>
      </c>
      <c r="F187" s="56">
        <v>0</v>
      </c>
      <c r="G187" s="56">
        <v>0</v>
      </c>
      <c r="H187" s="56">
        <v>0</v>
      </c>
      <c r="I187" s="56">
        <f t="shared" si="51"/>
        <v>0</v>
      </c>
      <c r="J187" s="56">
        <f t="shared" si="52"/>
        <v>848.24</v>
      </c>
      <c r="K187" s="57">
        <f t="shared" si="53"/>
        <v>1</v>
      </c>
      <c r="L187" s="57">
        <f t="shared" si="54"/>
        <v>-1</v>
      </c>
      <c r="M187" s="57">
        <f t="shared" si="55"/>
        <v>-1</v>
      </c>
      <c r="R187" s="53"/>
      <c r="S187" s="53"/>
      <c r="T187" s="53"/>
      <c r="U187" s="53"/>
      <c r="V187" s="53"/>
    </row>
    <row r="188" spans="2:22" s="51" customFormat="1" x14ac:dyDescent="0.2">
      <c r="B188" s="51" t="s">
        <v>237</v>
      </c>
      <c r="C188" s="51" t="s">
        <v>238</v>
      </c>
      <c r="D188" s="56">
        <v>0</v>
      </c>
      <c r="E188" s="56">
        <v>38678.910000000003</v>
      </c>
      <c r="F188" s="56">
        <v>950</v>
      </c>
      <c r="G188" s="56">
        <v>9720</v>
      </c>
      <c r="H188" s="56">
        <v>1125</v>
      </c>
      <c r="I188" s="56">
        <f t="shared" si="51"/>
        <v>10845</v>
      </c>
      <c r="J188" s="56">
        <f t="shared" si="52"/>
        <v>27833.910000000003</v>
      </c>
      <c r="K188" s="57">
        <f t="shared" si="53"/>
        <v>0.71961464270839071</v>
      </c>
      <c r="L188" s="57">
        <f t="shared" si="54"/>
        <v>-0.97543881148667322</v>
      </c>
      <c r="M188" s="57">
        <f t="shared" si="55"/>
        <v>-0.4974005213693975</v>
      </c>
      <c r="R188" s="53"/>
      <c r="S188" s="53"/>
      <c r="T188" s="53"/>
      <c r="U188" s="53"/>
      <c r="V188" s="53"/>
    </row>
    <row r="189" spans="2:22" s="51" customFormat="1" x14ac:dyDescent="0.2">
      <c r="B189" s="51" t="s">
        <v>251</v>
      </c>
      <c r="C189" s="51" t="s">
        <v>252</v>
      </c>
      <c r="D189" s="56">
        <v>0</v>
      </c>
      <c r="E189" s="56">
        <v>500</v>
      </c>
      <c r="F189" s="56">
        <v>0</v>
      </c>
      <c r="G189" s="56">
        <v>0</v>
      </c>
      <c r="H189" s="56">
        <v>0</v>
      </c>
      <c r="I189" s="56">
        <f t="shared" si="51"/>
        <v>0</v>
      </c>
      <c r="J189" s="56">
        <f t="shared" si="52"/>
        <v>500</v>
      </c>
      <c r="K189" s="57">
        <f t="shared" si="53"/>
        <v>1</v>
      </c>
      <c r="L189" s="57">
        <f t="shared" si="54"/>
        <v>-1</v>
      </c>
      <c r="M189" s="57">
        <f t="shared" si="55"/>
        <v>-1</v>
      </c>
      <c r="R189" s="53"/>
      <c r="S189" s="53"/>
      <c r="T189" s="53"/>
      <c r="U189" s="53"/>
      <c r="V189" s="53"/>
    </row>
    <row r="190" spans="2:22" s="51" customFormat="1" x14ac:dyDescent="0.2">
      <c r="B190" s="51" t="s">
        <v>273</v>
      </c>
      <c r="C190" s="51" t="s">
        <v>274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f t="shared" si="51"/>
        <v>0</v>
      </c>
      <c r="J190" s="56">
        <f t="shared" si="52"/>
        <v>0</v>
      </c>
      <c r="K190" s="57" t="str">
        <f t="shared" si="53"/>
        <v>NA</v>
      </c>
      <c r="L190" s="57" t="str">
        <f t="shared" si="54"/>
        <v>NA</v>
      </c>
      <c r="M190" s="57" t="str">
        <f t="shared" si="55"/>
        <v>NA</v>
      </c>
      <c r="R190" s="53"/>
      <c r="S190" s="53"/>
      <c r="T190" s="53"/>
      <c r="U190" s="53"/>
      <c r="V190" s="53"/>
    </row>
    <row r="191" spans="2:22" s="51" customFormat="1" x14ac:dyDescent="0.2">
      <c r="B191" s="51" t="s">
        <v>363</v>
      </c>
      <c r="C191" s="51" t="s">
        <v>364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  <c r="I191" s="56">
        <f t="shared" si="51"/>
        <v>0</v>
      </c>
      <c r="J191" s="56">
        <f t="shared" si="52"/>
        <v>0</v>
      </c>
      <c r="K191" s="57" t="str">
        <f t="shared" si="53"/>
        <v>NA</v>
      </c>
      <c r="L191" s="57" t="str">
        <f t="shared" si="54"/>
        <v>NA</v>
      </c>
      <c r="M191" s="57" t="str">
        <f t="shared" si="55"/>
        <v>NA</v>
      </c>
      <c r="R191" s="53"/>
      <c r="S191" s="53"/>
      <c r="T191" s="53"/>
      <c r="U191" s="53"/>
      <c r="V191" s="53"/>
    </row>
    <row r="192" spans="2:22" s="51" customFormat="1" x14ac:dyDescent="0.2">
      <c r="B192" s="51" t="s">
        <v>490</v>
      </c>
      <c r="C192" s="51" t="s">
        <v>491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51"/>
        <v>0</v>
      </c>
      <c r="J192" s="56">
        <f t="shared" si="52"/>
        <v>0</v>
      </c>
      <c r="K192" s="57" t="str">
        <f t="shared" si="53"/>
        <v>NA</v>
      </c>
      <c r="L192" s="57" t="str">
        <f t="shared" si="54"/>
        <v>NA</v>
      </c>
      <c r="M192" s="57" t="str">
        <f t="shared" si="55"/>
        <v>NA</v>
      </c>
      <c r="R192" s="53"/>
      <c r="S192" s="53"/>
      <c r="T192" s="53"/>
      <c r="U192" s="53"/>
      <c r="V192" s="53"/>
    </row>
    <row r="193" spans="1:22" s="51" customFormat="1" x14ac:dyDescent="0.2">
      <c r="A193" s="63" t="s">
        <v>281</v>
      </c>
      <c r="B193" s="63"/>
      <c r="C193" s="63"/>
      <c r="D193" s="64">
        <v>26155377.620000001</v>
      </c>
      <c r="E193" s="64">
        <v>7267612.8399999999</v>
      </c>
      <c r="F193" s="64">
        <v>868930.17</v>
      </c>
      <c r="G193" s="64">
        <v>2045154.1</v>
      </c>
      <c r="H193" s="64">
        <v>203360.65999999995</v>
      </c>
      <c r="I193" s="64">
        <f t="shared" ref="I193:I205" si="56">SUM(G193:H193)</f>
        <v>2248514.7600000002</v>
      </c>
      <c r="J193" s="64">
        <f t="shared" ref="J193:J205" si="57">E193-I193</f>
        <v>5019098.08</v>
      </c>
      <c r="K193" s="65">
        <f t="shared" ref="K193:K205" si="58">IF(E193=0,"NA",J193/E193)</f>
        <v>0.69061164793693108</v>
      </c>
      <c r="L193" s="65">
        <f t="shared" ref="L193:L205" si="59">IF(E193=0,"NA",(  ( F193 - (E193/$L$6)) / (E193/$L$6)))</f>
        <v>-0.88043802151684236</v>
      </c>
      <c r="M193" s="65">
        <f t="shared" ref="M193:M205" si="60">IF(E193=0,"NA",(  ( G193 - ($M$6*(E193/12))) / ($M$6*(E193/12))))</f>
        <v>-0.43718683286381554</v>
      </c>
      <c r="R193" s="53"/>
      <c r="S193" s="53"/>
      <c r="T193" s="53"/>
      <c r="U193" s="53"/>
      <c r="V193" s="53"/>
    </row>
    <row r="194" spans="1:22" s="51" customFormat="1" x14ac:dyDescent="0.2">
      <c r="A194" s="51" t="s">
        <v>282</v>
      </c>
      <c r="B194" s="51" t="s">
        <v>110</v>
      </c>
      <c r="C194" s="51" t="s">
        <v>111</v>
      </c>
      <c r="D194" s="56">
        <v>0</v>
      </c>
      <c r="E194" s="56">
        <v>34370</v>
      </c>
      <c r="F194" s="56">
        <v>0</v>
      </c>
      <c r="G194" s="56">
        <v>4780</v>
      </c>
      <c r="H194" s="56">
        <v>0</v>
      </c>
      <c r="I194" s="56">
        <f t="shared" si="56"/>
        <v>4780</v>
      </c>
      <c r="J194" s="56">
        <f t="shared" si="57"/>
        <v>29590</v>
      </c>
      <c r="K194" s="57">
        <f t="shared" si="58"/>
        <v>0.86092522548734363</v>
      </c>
      <c r="L194" s="57">
        <f t="shared" si="59"/>
        <v>-1</v>
      </c>
      <c r="M194" s="57">
        <f t="shared" si="60"/>
        <v>-0.72185045097468725</v>
      </c>
      <c r="R194" s="53"/>
      <c r="S194" s="53"/>
      <c r="T194" s="53"/>
      <c r="U194" s="53"/>
      <c r="V194" s="53"/>
    </row>
    <row r="195" spans="1:22" s="51" customFormat="1" x14ac:dyDescent="0.2">
      <c r="B195" s="51" t="s">
        <v>112</v>
      </c>
      <c r="C195" s="51" t="s">
        <v>111</v>
      </c>
      <c r="D195" s="56">
        <v>0</v>
      </c>
      <c r="E195" s="56">
        <v>86465</v>
      </c>
      <c r="F195" s="56">
        <v>0</v>
      </c>
      <c r="G195" s="56">
        <v>540</v>
      </c>
      <c r="H195" s="56">
        <v>0</v>
      </c>
      <c r="I195" s="56">
        <f t="shared" si="56"/>
        <v>540</v>
      </c>
      <c r="J195" s="56">
        <f t="shared" si="57"/>
        <v>85925</v>
      </c>
      <c r="K195" s="57">
        <f t="shared" si="58"/>
        <v>0.99375469843289188</v>
      </c>
      <c r="L195" s="57">
        <f t="shared" si="59"/>
        <v>-1</v>
      </c>
      <c r="M195" s="57">
        <f t="shared" si="60"/>
        <v>-0.98750939686578387</v>
      </c>
      <c r="R195" s="53"/>
      <c r="S195" s="53"/>
      <c r="T195" s="53"/>
      <c r="U195" s="53"/>
      <c r="V195" s="53"/>
    </row>
    <row r="196" spans="1:22" s="51" customFormat="1" x14ac:dyDescent="0.2">
      <c r="B196" s="51" t="s">
        <v>115</v>
      </c>
      <c r="C196" s="51" t="s">
        <v>116</v>
      </c>
      <c r="D196" s="56">
        <v>61226</v>
      </c>
      <c r="E196" s="56">
        <v>9979686.6000000015</v>
      </c>
      <c r="F196" s="56">
        <v>12407</v>
      </c>
      <c r="G196" s="56">
        <v>1116185.71</v>
      </c>
      <c r="H196" s="56">
        <v>0</v>
      </c>
      <c r="I196" s="56">
        <f t="shared" si="56"/>
        <v>1116185.71</v>
      </c>
      <c r="J196" s="56">
        <f t="shared" si="57"/>
        <v>8863500.8900000006</v>
      </c>
      <c r="K196" s="57">
        <f t="shared" si="58"/>
        <v>0.88815423221807377</v>
      </c>
      <c r="L196" s="57">
        <f t="shared" si="59"/>
        <v>-0.99875677458648848</v>
      </c>
      <c r="M196" s="57">
        <f t="shared" si="60"/>
        <v>-0.77630846443614776</v>
      </c>
      <c r="R196" s="53"/>
      <c r="S196" s="53"/>
      <c r="T196" s="53"/>
      <c r="U196" s="53"/>
      <c r="V196" s="53"/>
    </row>
    <row r="197" spans="1:22" s="51" customFormat="1" x14ac:dyDescent="0.2">
      <c r="B197" s="51" t="s">
        <v>129</v>
      </c>
      <c r="C197" s="51" t="s">
        <v>130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f t="shared" si="56"/>
        <v>0</v>
      </c>
      <c r="J197" s="56">
        <f t="shared" si="57"/>
        <v>0</v>
      </c>
      <c r="K197" s="57" t="str">
        <f t="shared" si="58"/>
        <v>NA</v>
      </c>
      <c r="L197" s="57" t="str">
        <f t="shared" si="59"/>
        <v>NA</v>
      </c>
      <c r="M197" s="57" t="str">
        <f t="shared" si="60"/>
        <v>NA</v>
      </c>
      <c r="R197" s="53"/>
      <c r="S197" s="53"/>
      <c r="T197" s="53"/>
      <c r="U197" s="53"/>
      <c r="V197" s="53"/>
    </row>
    <row r="198" spans="1:22" s="51" customFormat="1" x14ac:dyDescent="0.2">
      <c r="B198" s="51" t="s">
        <v>139</v>
      </c>
      <c r="C198" s="51" t="s">
        <v>140</v>
      </c>
      <c r="D198" s="56">
        <v>0</v>
      </c>
      <c r="E198" s="56">
        <v>598675</v>
      </c>
      <c r="F198" s="56">
        <v>8859.6200000000008</v>
      </c>
      <c r="G198" s="56">
        <v>31205.309999999998</v>
      </c>
      <c r="H198" s="56">
        <v>2000</v>
      </c>
      <c r="I198" s="56">
        <f t="shared" si="56"/>
        <v>33205.31</v>
      </c>
      <c r="J198" s="56">
        <f t="shared" si="57"/>
        <v>565469.68999999994</v>
      </c>
      <c r="K198" s="57">
        <f t="shared" si="58"/>
        <v>0.94453533219192376</v>
      </c>
      <c r="L198" s="57">
        <f t="shared" si="59"/>
        <v>-0.98520128617363345</v>
      </c>
      <c r="M198" s="57">
        <f t="shared" si="60"/>
        <v>-0.89575208585626598</v>
      </c>
      <c r="R198" s="53"/>
      <c r="S198" s="53"/>
      <c r="T198" s="53"/>
      <c r="U198" s="53"/>
      <c r="V198" s="53"/>
    </row>
    <row r="199" spans="1:22" s="51" customFormat="1" x14ac:dyDescent="0.2">
      <c r="B199" s="51" t="s">
        <v>141</v>
      </c>
      <c r="C199" s="51" t="s">
        <v>142</v>
      </c>
      <c r="D199" s="56">
        <v>0</v>
      </c>
      <c r="E199" s="56">
        <v>17660798.899999999</v>
      </c>
      <c r="F199" s="56">
        <v>1196295.7199999997</v>
      </c>
      <c r="G199" s="56">
        <v>6203678.8600000013</v>
      </c>
      <c r="H199" s="56">
        <v>0</v>
      </c>
      <c r="I199" s="56">
        <f t="shared" si="56"/>
        <v>6203678.8600000013</v>
      </c>
      <c r="J199" s="56">
        <f t="shared" si="57"/>
        <v>11457120.039999997</v>
      </c>
      <c r="K199" s="57">
        <f t="shared" si="58"/>
        <v>0.64873169695624577</v>
      </c>
      <c r="L199" s="57">
        <f t="shared" si="59"/>
        <v>-0.93226264979439866</v>
      </c>
      <c r="M199" s="57">
        <f t="shared" si="60"/>
        <v>-0.29746339391249149</v>
      </c>
      <c r="R199" s="53"/>
      <c r="S199" s="53"/>
      <c r="T199" s="53"/>
      <c r="U199" s="53"/>
      <c r="V199" s="53"/>
    </row>
    <row r="200" spans="1:22" s="51" customFormat="1" x14ac:dyDescent="0.2">
      <c r="B200" s="51" t="s">
        <v>143</v>
      </c>
      <c r="C200" s="51" t="s">
        <v>144</v>
      </c>
      <c r="D200" s="56">
        <v>1890000</v>
      </c>
      <c r="E200" s="56">
        <v>3092028.640000002</v>
      </c>
      <c r="F200" s="56">
        <v>202882.46000000005</v>
      </c>
      <c r="G200" s="56">
        <v>1104586.48</v>
      </c>
      <c r="H200" s="56">
        <v>0</v>
      </c>
      <c r="I200" s="56">
        <f t="shared" si="56"/>
        <v>1104586.48</v>
      </c>
      <c r="J200" s="56">
        <f t="shared" si="57"/>
        <v>1987442.160000002</v>
      </c>
      <c r="K200" s="57">
        <f t="shared" si="58"/>
        <v>0.64276317958038087</v>
      </c>
      <c r="L200" s="57">
        <f t="shared" si="59"/>
        <v>-0.93438532315793821</v>
      </c>
      <c r="M200" s="57">
        <f t="shared" si="60"/>
        <v>-0.28552635916076169</v>
      </c>
      <c r="R200" s="53"/>
      <c r="S200" s="53"/>
      <c r="T200" s="53"/>
      <c r="U200" s="53"/>
      <c r="V200" s="53"/>
    </row>
    <row r="201" spans="1:22" s="51" customFormat="1" x14ac:dyDescent="0.2">
      <c r="B201" s="51" t="s">
        <v>147</v>
      </c>
      <c r="C201" s="51" t="s">
        <v>148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56"/>
        <v>0</v>
      </c>
      <c r="J201" s="56">
        <f t="shared" si="57"/>
        <v>0</v>
      </c>
      <c r="K201" s="57" t="str">
        <f t="shared" si="58"/>
        <v>NA</v>
      </c>
      <c r="L201" s="57" t="str">
        <f t="shared" si="59"/>
        <v>NA</v>
      </c>
      <c r="M201" s="57" t="str">
        <f t="shared" si="60"/>
        <v>NA</v>
      </c>
      <c r="R201" s="53"/>
      <c r="S201" s="53"/>
      <c r="T201" s="53"/>
      <c r="U201" s="53"/>
      <c r="V201" s="53"/>
    </row>
    <row r="202" spans="1:22" s="51" customFormat="1" x14ac:dyDescent="0.2">
      <c r="B202" s="51" t="s">
        <v>149</v>
      </c>
      <c r="C202" s="51" t="s">
        <v>150</v>
      </c>
      <c r="D202" s="56">
        <v>0</v>
      </c>
      <c r="E202" s="56">
        <v>3415080.61</v>
      </c>
      <c r="F202" s="56">
        <v>306366.84999999998</v>
      </c>
      <c r="G202" s="56">
        <v>1670220.31</v>
      </c>
      <c r="H202" s="56">
        <v>0</v>
      </c>
      <c r="I202" s="56">
        <f t="shared" si="56"/>
        <v>1670220.31</v>
      </c>
      <c r="J202" s="56">
        <f t="shared" si="57"/>
        <v>1744860.2999999998</v>
      </c>
      <c r="K202" s="57">
        <f t="shared" si="58"/>
        <v>0.51092799827058832</v>
      </c>
      <c r="L202" s="57">
        <f t="shared" si="59"/>
        <v>-0.91029000923055803</v>
      </c>
      <c r="M202" s="57">
        <f t="shared" si="60"/>
        <v>-2.1855996541176877E-2</v>
      </c>
      <c r="R202" s="53"/>
      <c r="S202" s="53"/>
      <c r="T202" s="53"/>
      <c r="U202" s="53"/>
      <c r="V202" s="53"/>
    </row>
    <row r="203" spans="1:22" s="51" customFormat="1" x14ac:dyDescent="0.2">
      <c r="B203" s="51" t="s">
        <v>151</v>
      </c>
      <c r="C203" s="51" t="s">
        <v>152</v>
      </c>
      <c r="D203" s="56">
        <v>0</v>
      </c>
      <c r="E203" s="56">
        <v>104142.02</v>
      </c>
      <c r="F203" s="56">
        <v>19886.329999999994</v>
      </c>
      <c r="G203" s="56">
        <v>119256.32000000004</v>
      </c>
      <c r="H203" s="56">
        <v>0</v>
      </c>
      <c r="I203" s="56">
        <f t="shared" si="56"/>
        <v>119256.32000000004</v>
      </c>
      <c r="J203" s="56">
        <f t="shared" si="57"/>
        <v>-15114.300000000032</v>
      </c>
      <c r="K203" s="57">
        <f t="shared" si="58"/>
        <v>-0.14513161930218016</v>
      </c>
      <c r="L203" s="57">
        <f t="shared" si="59"/>
        <v>-0.80904605076798009</v>
      </c>
      <c r="M203" s="57">
        <f t="shared" si="60"/>
        <v>1.2902632386043602</v>
      </c>
      <c r="R203" s="53"/>
      <c r="S203" s="53"/>
      <c r="T203" s="53"/>
      <c r="U203" s="53"/>
      <c r="V203" s="53"/>
    </row>
    <row r="204" spans="1:22" s="51" customFormat="1" x14ac:dyDescent="0.2">
      <c r="B204" s="51" t="s">
        <v>153</v>
      </c>
      <c r="C204" s="51" t="s">
        <v>154</v>
      </c>
      <c r="D204" s="56">
        <v>0</v>
      </c>
      <c r="E204" s="56">
        <v>3178996.1799999997</v>
      </c>
      <c r="F204" s="56">
        <v>291324.69000000006</v>
      </c>
      <c r="G204" s="56">
        <v>1439349.0099999998</v>
      </c>
      <c r="H204" s="56">
        <v>0</v>
      </c>
      <c r="I204" s="56">
        <f t="shared" si="56"/>
        <v>1439349.0099999998</v>
      </c>
      <c r="J204" s="56">
        <f t="shared" si="57"/>
        <v>1739647.17</v>
      </c>
      <c r="K204" s="57">
        <f t="shared" si="58"/>
        <v>0.54723160126603243</v>
      </c>
      <c r="L204" s="57">
        <f t="shared" si="59"/>
        <v>-0.90835953442385076</v>
      </c>
      <c r="M204" s="57">
        <f t="shared" si="60"/>
        <v>-9.4463202532064749E-2</v>
      </c>
      <c r="R204" s="53"/>
      <c r="S204" s="53"/>
      <c r="T204" s="53"/>
      <c r="U204" s="53"/>
      <c r="V204" s="53"/>
    </row>
    <row r="205" spans="1:22" s="51" customFormat="1" x14ac:dyDescent="0.2">
      <c r="B205" s="51" t="s">
        <v>167</v>
      </c>
      <c r="C205" s="51" t="s">
        <v>168</v>
      </c>
      <c r="D205" s="56">
        <v>0</v>
      </c>
      <c r="E205" s="56">
        <v>0</v>
      </c>
      <c r="F205" s="56">
        <v>0</v>
      </c>
      <c r="G205" s="56">
        <v>2172.9899999999998</v>
      </c>
      <c r="H205" s="56">
        <v>0</v>
      </c>
      <c r="I205" s="56">
        <f t="shared" si="56"/>
        <v>2172.9899999999998</v>
      </c>
      <c r="J205" s="56">
        <f t="shared" si="57"/>
        <v>-2172.9899999999998</v>
      </c>
      <c r="K205" s="57" t="str">
        <f t="shared" si="58"/>
        <v>NA</v>
      </c>
      <c r="L205" s="57" t="str">
        <f t="shared" si="59"/>
        <v>NA</v>
      </c>
      <c r="M205" s="57" t="str">
        <f t="shared" si="60"/>
        <v>NA</v>
      </c>
      <c r="R205" s="53"/>
      <c r="S205" s="53"/>
      <c r="T205" s="53"/>
      <c r="U205" s="53"/>
      <c r="V205" s="53"/>
    </row>
    <row r="206" spans="1:22" s="51" customFormat="1" x14ac:dyDescent="0.2">
      <c r="B206" s="51" t="s">
        <v>169</v>
      </c>
      <c r="C206" s="51" t="s">
        <v>170</v>
      </c>
      <c r="D206" s="56">
        <v>51522</v>
      </c>
      <c r="E206" s="56">
        <v>840435.50000000023</v>
      </c>
      <c r="F206" s="56">
        <v>16151.219999999998</v>
      </c>
      <c r="G206" s="56">
        <v>92110.839999999938</v>
      </c>
      <c r="H206" s="56">
        <v>0</v>
      </c>
      <c r="I206" s="56">
        <f t="shared" si="51"/>
        <v>92110.839999999938</v>
      </c>
      <c r="J206" s="56">
        <f t="shared" si="52"/>
        <v>748324.66000000027</v>
      </c>
      <c r="K206" s="57">
        <f t="shared" si="53"/>
        <v>0.89040105992666907</v>
      </c>
      <c r="L206" s="57">
        <f t="shared" si="54"/>
        <v>-0.98078232059450132</v>
      </c>
      <c r="M206" s="57">
        <f t="shared" si="55"/>
        <v>-0.78080211985333803</v>
      </c>
      <c r="R206" s="53"/>
      <c r="S206" s="53"/>
      <c r="T206" s="53"/>
      <c r="U206" s="53"/>
      <c r="V206" s="53"/>
    </row>
    <row r="207" spans="1:22" s="51" customFormat="1" x14ac:dyDescent="0.2">
      <c r="B207" s="51" t="s">
        <v>171</v>
      </c>
      <c r="C207" s="51" t="s">
        <v>172</v>
      </c>
      <c r="D207" s="56">
        <v>26118743</v>
      </c>
      <c r="E207" s="56">
        <v>4281924.55</v>
      </c>
      <c r="F207" s="56">
        <v>48201.399999999994</v>
      </c>
      <c r="G207" s="56">
        <v>690862.82</v>
      </c>
      <c r="H207" s="56">
        <v>99242.97</v>
      </c>
      <c r="I207" s="56">
        <f t="shared" si="51"/>
        <v>790105.78999999992</v>
      </c>
      <c r="J207" s="56">
        <f t="shared" si="52"/>
        <v>3491818.76</v>
      </c>
      <c r="K207" s="57">
        <f t="shared" si="53"/>
        <v>0.81547881547796075</v>
      </c>
      <c r="L207" s="57">
        <f t="shared" si="54"/>
        <v>-0.98874305246690997</v>
      </c>
      <c r="M207" s="57">
        <f t="shared" si="55"/>
        <v>-0.67731200681712156</v>
      </c>
      <c r="R207" s="53"/>
      <c r="S207" s="53"/>
      <c r="T207" s="53"/>
      <c r="U207" s="53"/>
      <c r="V207" s="53"/>
    </row>
    <row r="208" spans="1:22" s="51" customFormat="1" x14ac:dyDescent="0.2">
      <c r="B208" s="51" t="s">
        <v>177</v>
      </c>
      <c r="C208" s="51" t="s">
        <v>178</v>
      </c>
      <c r="D208" s="56">
        <v>0</v>
      </c>
      <c r="E208" s="56">
        <v>10183</v>
      </c>
      <c r="F208" s="56">
        <v>0</v>
      </c>
      <c r="G208" s="56">
        <v>7700</v>
      </c>
      <c r="H208" s="56">
        <v>0</v>
      </c>
      <c r="I208" s="56">
        <f t="shared" si="51"/>
        <v>7700</v>
      </c>
      <c r="J208" s="56">
        <f t="shared" si="52"/>
        <v>2483</v>
      </c>
      <c r="K208" s="57">
        <f t="shared" si="53"/>
        <v>0.24383776883040362</v>
      </c>
      <c r="L208" s="57">
        <f t="shared" si="54"/>
        <v>-1</v>
      </c>
      <c r="M208" s="57">
        <f t="shared" si="55"/>
        <v>0.51232446233919282</v>
      </c>
      <c r="R208" s="53"/>
      <c r="S208" s="53"/>
      <c r="T208" s="53"/>
      <c r="U208" s="53"/>
      <c r="V208" s="53"/>
    </row>
    <row r="209" spans="2:22" s="51" customFormat="1" x14ac:dyDescent="0.2">
      <c r="B209" s="51" t="s">
        <v>183</v>
      </c>
      <c r="C209" s="51" t="s">
        <v>184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f t="shared" si="51"/>
        <v>0</v>
      </c>
      <c r="J209" s="56">
        <f t="shared" si="52"/>
        <v>0</v>
      </c>
      <c r="K209" s="57" t="str">
        <f t="shared" si="53"/>
        <v>NA</v>
      </c>
      <c r="L209" s="57" t="str">
        <f t="shared" si="54"/>
        <v>NA</v>
      </c>
      <c r="M209" s="57" t="str">
        <f t="shared" si="55"/>
        <v>NA</v>
      </c>
      <c r="R209" s="53"/>
      <c r="S209" s="53"/>
      <c r="T209" s="53"/>
      <c r="U209" s="53"/>
      <c r="V209" s="53"/>
    </row>
    <row r="210" spans="2:22" s="51" customFormat="1" x14ac:dyDescent="0.2">
      <c r="B210" s="51" t="s">
        <v>191</v>
      </c>
      <c r="C210" s="51" t="s">
        <v>192</v>
      </c>
      <c r="D210" s="56">
        <v>15000</v>
      </c>
      <c r="E210" s="56">
        <v>2173119</v>
      </c>
      <c r="F210" s="56">
        <v>0</v>
      </c>
      <c r="G210" s="56">
        <v>42078.28</v>
      </c>
      <c r="H210" s="56">
        <v>5803</v>
      </c>
      <c r="I210" s="56">
        <f t="shared" si="51"/>
        <v>47881.279999999999</v>
      </c>
      <c r="J210" s="56">
        <f t="shared" si="52"/>
        <v>2125237.7200000002</v>
      </c>
      <c r="K210" s="57">
        <f t="shared" si="53"/>
        <v>0.97796656326689901</v>
      </c>
      <c r="L210" s="57">
        <f t="shared" si="54"/>
        <v>-1</v>
      </c>
      <c r="M210" s="57">
        <f t="shared" si="55"/>
        <v>-0.96127383728180549</v>
      </c>
      <c r="R210" s="53"/>
      <c r="S210" s="53"/>
      <c r="T210" s="53"/>
      <c r="U210" s="53"/>
      <c r="V210" s="53"/>
    </row>
    <row r="211" spans="2:22" s="51" customFormat="1" x14ac:dyDescent="0.2">
      <c r="B211" s="51" t="s">
        <v>199</v>
      </c>
      <c r="C211" s="51" t="s">
        <v>200</v>
      </c>
      <c r="D211" s="56">
        <v>36000</v>
      </c>
      <c r="E211" s="56">
        <v>1626637.57</v>
      </c>
      <c r="F211" s="56">
        <v>41514.590000000004</v>
      </c>
      <c r="G211" s="56">
        <v>357331.51000000007</v>
      </c>
      <c r="H211" s="56">
        <v>11856.49</v>
      </c>
      <c r="I211" s="56">
        <f t="shared" si="51"/>
        <v>369188.00000000006</v>
      </c>
      <c r="J211" s="56">
        <f t="shared" si="52"/>
        <v>1257449.57</v>
      </c>
      <c r="K211" s="57">
        <f t="shared" si="53"/>
        <v>0.77303610416424851</v>
      </c>
      <c r="L211" s="57">
        <f t="shared" si="54"/>
        <v>-0.97447827914118568</v>
      </c>
      <c r="M211" s="57">
        <f t="shared" si="55"/>
        <v>-0.56065012072726184</v>
      </c>
      <c r="R211" s="53"/>
      <c r="S211" s="53"/>
      <c r="T211" s="53"/>
      <c r="U211" s="53"/>
      <c r="V211" s="53"/>
    </row>
    <row r="212" spans="2:22" s="51" customFormat="1" x14ac:dyDescent="0.2">
      <c r="B212" s="51" t="s">
        <v>203</v>
      </c>
      <c r="C212" s="51" t="s">
        <v>204</v>
      </c>
      <c r="D212" s="56">
        <v>13498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51"/>
        <v>0</v>
      </c>
      <c r="J212" s="56">
        <f t="shared" si="52"/>
        <v>0</v>
      </c>
      <c r="K212" s="57" t="str">
        <f t="shared" si="53"/>
        <v>NA</v>
      </c>
      <c r="L212" s="57" t="str">
        <f t="shared" si="54"/>
        <v>NA</v>
      </c>
      <c r="M212" s="57" t="str">
        <f t="shared" si="55"/>
        <v>NA</v>
      </c>
      <c r="R212" s="53"/>
      <c r="S212" s="53"/>
      <c r="T212" s="53"/>
      <c r="U212" s="53"/>
      <c r="V212" s="53"/>
    </row>
    <row r="213" spans="2:22" s="51" customFormat="1" x14ac:dyDescent="0.2">
      <c r="B213" s="51" t="s">
        <v>205</v>
      </c>
      <c r="C213" s="51" t="s">
        <v>206</v>
      </c>
      <c r="D213" s="56">
        <v>0</v>
      </c>
      <c r="E213" s="56">
        <v>49001</v>
      </c>
      <c r="F213" s="56">
        <v>2350</v>
      </c>
      <c r="G213" s="56">
        <v>2350</v>
      </c>
      <c r="H213" s="56">
        <v>0</v>
      </c>
      <c r="I213" s="56">
        <f t="shared" si="51"/>
        <v>2350</v>
      </c>
      <c r="J213" s="56">
        <f t="shared" si="52"/>
        <v>46651</v>
      </c>
      <c r="K213" s="57">
        <f t="shared" si="53"/>
        <v>0.95204179506540687</v>
      </c>
      <c r="L213" s="57">
        <f t="shared" si="54"/>
        <v>-0.95204179506540687</v>
      </c>
      <c r="M213" s="57">
        <f t="shared" si="55"/>
        <v>-0.90408359013081363</v>
      </c>
      <c r="R213" s="53"/>
      <c r="S213" s="53"/>
      <c r="T213" s="53"/>
      <c r="U213" s="53"/>
      <c r="V213" s="53"/>
    </row>
    <row r="214" spans="2:22" s="51" customFormat="1" x14ac:dyDescent="0.2">
      <c r="B214" s="51" t="s">
        <v>207</v>
      </c>
      <c r="C214" s="51" t="s">
        <v>208</v>
      </c>
      <c r="D214" s="56">
        <v>3268.69</v>
      </c>
      <c r="E214" s="56">
        <v>1670283.4099999997</v>
      </c>
      <c r="F214" s="56">
        <v>0</v>
      </c>
      <c r="G214" s="56">
        <v>115242.16999999998</v>
      </c>
      <c r="H214" s="56">
        <v>19935.969999999998</v>
      </c>
      <c r="I214" s="56">
        <f t="shared" si="51"/>
        <v>135178.13999999998</v>
      </c>
      <c r="J214" s="56">
        <f t="shared" si="52"/>
        <v>1535105.2699999998</v>
      </c>
      <c r="K214" s="57">
        <f t="shared" si="53"/>
        <v>0.91906874055583188</v>
      </c>
      <c r="L214" s="57">
        <f t="shared" si="54"/>
        <v>-1</v>
      </c>
      <c r="M214" s="57">
        <f t="shared" si="55"/>
        <v>-0.86200884315794057</v>
      </c>
      <c r="R214" s="53"/>
      <c r="S214" s="53"/>
      <c r="T214" s="53"/>
      <c r="U214" s="53"/>
      <c r="V214" s="53"/>
    </row>
    <row r="215" spans="2:22" s="51" customFormat="1" x14ac:dyDescent="0.2">
      <c r="B215" s="51" t="s">
        <v>211</v>
      </c>
      <c r="C215" s="51" t="s">
        <v>212</v>
      </c>
      <c r="D215" s="56">
        <v>0</v>
      </c>
      <c r="E215" s="56">
        <v>5000</v>
      </c>
      <c r="F215" s="56">
        <v>0</v>
      </c>
      <c r="G215" s="56">
        <v>0</v>
      </c>
      <c r="H215" s="56">
        <v>0</v>
      </c>
      <c r="I215" s="56">
        <f t="shared" si="36"/>
        <v>0</v>
      </c>
      <c r="J215" s="56">
        <f t="shared" si="37"/>
        <v>5000</v>
      </c>
      <c r="K215" s="57">
        <f t="shared" si="38"/>
        <v>1</v>
      </c>
      <c r="L215" s="57">
        <f t="shared" si="39"/>
        <v>-1</v>
      </c>
      <c r="M215" s="57">
        <f t="shared" si="40"/>
        <v>-1</v>
      </c>
      <c r="R215" s="53"/>
      <c r="S215" s="53"/>
      <c r="T215" s="53"/>
      <c r="U215" s="53"/>
      <c r="V215" s="53"/>
    </row>
    <row r="216" spans="2:22" s="51" customFormat="1" x14ac:dyDescent="0.2">
      <c r="B216" s="51" t="s">
        <v>213</v>
      </c>
      <c r="C216" s="51" t="s">
        <v>214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36"/>
        <v>0</v>
      </c>
      <c r="J216" s="56">
        <f t="shared" si="37"/>
        <v>0</v>
      </c>
      <c r="K216" s="57" t="str">
        <f t="shared" si="38"/>
        <v>NA</v>
      </c>
      <c r="L216" s="57" t="str">
        <f t="shared" si="39"/>
        <v>NA</v>
      </c>
      <c r="M216" s="57" t="str">
        <f t="shared" si="40"/>
        <v>NA</v>
      </c>
      <c r="R216" s="53"/>
      <c r="S216" s="53"/>
      <c r="T216" s="53"/>
      <c r="U216" s="53"/>
      <c r="V216" s="53"/>
    </row>
    <row r="217" spans="2:22" s="51" customFormat="1" x14ac:dyDescent="0.2">
      <c r="B217" s="51" t="s">
        <v>215</v>
      </c>
      <c r="C217" s="51" t="s">
        <v>216</v>
      </c>
      <c r="D217" s="56">
        <v>0</v>
      </c>
      <c r="E217" s="56">
        <v>3288108</v>
      </c>
      <c r="F217" s="56">
        <v>0</v>
      </c>
      <c r="G217" s="56">
        <v>39585.279999999999</v>
      </c>
      <c r="H217" s="56">
        <v>2374</v>
      </c>
      <c r="I217" s="56">
        <f t="shared" ref="I217:I447" si="61">SUM(G217:H217)</f>
        <v>41959.28</v>
      </c>
      <c r="J217" s="56">
        <f t="shared" ref="J217:J447" si="62">E217-I217</f>
        <v>3246148.72</v>
      </c>
      <c r="K217" s="57">
        <f t="shared" ref="K217:K447" si="63">IF(E217=0,"NA",J217/E217)</f>
        <v>0.98723908095476187</v>
      </c>
      <c r="L217" s="57">
        <f t="shared" ref="L217:L447" si="64">IF(E217=0,"NA",(  ( F217 - (E217/$L$6)) / (E217/$L$6)))</f>
        <v>-1</v>
      </c>
      <c r="M217" s="57">
        <f t="shared" ref="M217:M447" si="65">IF(E217=0,"NA",(  ( G217 - ($M$6*(E217/12))) / ($M$6*(E217/12))))</f>
        <v>-0.97592215340858635</v>
      </c>
      <c r="R217" s="53"/>
      <c r="S217" s="53"/>
      <c r="T217" s="53"/>
      <c r="U217" s="53"/>
      <c r="V217" s="53"/>
    </row>
    <row r="218" spans="2:22" s="51" customFormat="1" x14ac:dyDescent="0.2">
      <c r="B218" s="51" t="s">
        <v>219</v>
      </c>
      <c r="C218" s="51" t="s">
        <v>220</v>
      </c>
      <c r="D218" s="56">
        <v>0</v>
      </c>
      <c r="E218" s="56">
        <v>303128.74</v>
      </c>
      <c r="F218" s="56">
        <v>0</v>
      </c>
      <c r="G218" s="56">
        <v>0</v>
      </c>
      <c r="H218" s="56">
        <v>0</v>
      </c>
      <c r="I218" s="56">
        <f t="shared" si="61"/>
        <v>0</v>
      </c>
      <c r="J218" s="56">
        <f t="shared" si="62"/>
        <v>303128.74</v>
      </c>
      <c r="K218" s="57">
        <f t="shared" si="63"/>
        <v>1</v>
      </c>
      <c r="L218" s="57">
        <f t="shared" si="64"/>
        <v>-1</v>
      </c>
      <c r="M218" s="57">
        <f t="shared" si="65"/>
        <v>-1</v>
      </c>
      <c r="R218" s="53"/>
      <c r="S218" s="53"/>
      <c r="T218" s="53"/>
      <c r="U218" s="53"/>
      <c r="V218" s="53"/>
    </row>
    <row r="219" spans="2:22" s="51" customFormat="1" x14ac:dyDescent="0.2">
      <c r="B219" s="51" t="s">
        <v>223</v>
      </c>
      <c r="C219" s="51" t="s">
        <v>224</v>
      </c>
      <c r="D219" s="56">
        <v>1000</v>
      </c>
      <c r="E219" s="56">
        <v>1000</v>
      </c>
      <c r="F219" s="56">
        <v>0</v>
      </c>
      <c r="G219" s="56">
        <v>0</v>
      </c>
      <c r="H219" s="56">
        <v>0</v>
      </c>
      <c r="I219" s="56">
        <f t="shared" si="61"/>
        <v>0</v>
      </c>
      <c r="J219" s="56">
        <f t="shared" si="62"/>
        <v>1000</v>
      </c>
      <c r="K219" s="57">
        <f t="shared" si="63"/>
        <v>1</v>
      </c>
      <c r="L219" s="57">
        <f t="shared" si="64"/>
        <v>-1</v>
      </c>
      <c r="M219" s="57">
        <f t="shared" si="65"/>
        <v>-1</v>
      </c>
      <c r="R219" s="53"/>
      <c r="S219" s="53"/>
      <c r="T219" s="53"/>
      <c r="U219" s="53"/>
      <c r="V219" s="53"/>
    </row>
    <row r="220" spans="2:22" s="51" customFormat="1" x14ac:dyDescent="0.2">
      <c r="B220" s="51" t="s">
        <v>227</v>
      </c>
      <c r="C220" s="51" t="s">
        <v>228</v>
      </c>
      <c r="D220" s="56">
        <v>121000</v>
      </c>
      <c r="E220" s="56">
        <v>6834981.1200000001</v>
      </c>
      <c r="F220" s="56">
        <v>0</v>
      </c>
      <c r="G220" s="56">
        <v>76930.090000000011</v>
      </c>
      <c r="H220" s="56">
        <v>17465.560000000001</v>
      </c>
      <c r="I220" s="56">
        <f t="shared" si="61"/>
        <v>94395.650000000009</v>
      </c>
      <c r="J220" s="56">
        <f t="shared" si="62"/>
        <v>6740585.4699999997</v>
      </c>
      <c r="K220" s="57">
        <f t="shared" si="63"/>
        <v>0.98618933273659137</v>
      </c>
      <c r="L220" s="57">
        <f t="shared" si="64"/>
        <v>-1</v>
      </c>
      <c r="M220" s="57">
        <f t="shared" si="65"/>
        <v>-0.97748930431573755</v>
      </c>
      <c r="R220" s="53"/>
      <c r="S220" s="53"/>
      <c r="T220" s="53"/>
      <c r="U220" s="53"/>
      <c r="V220" s="53"/>
    </row>
    <row r="221" spans="2:22" s="51" customFormat="1" x14ac:dyDescent="0.2">
      <c r="B221" s="51" t="s">
        <v>237</v>
      </c>
      <c r="C221" s="51" t="s">
        <v>238</v>
      </c>
      <c r="D221" s="56">
        <v>376398</v>
      </c>
      <c r="E221" s="56">
        <v>1619056.3399999999</v>
      </c>
      <c r="F221" s="56">
        <v>13883.17</v>
      </c>
      <c r="G221" s="56">
        <v>234032.33000000002</v>
      </c>
      <c r="H221" s="56">
        <v>6422</v>
      </c>
      <c r="I221" s="56">
        <f t="shared" si="61"/>
        <v>240454.33000000002</v>
      </c>
      <c r="J221" s="56">
        <f t="shared" si="62"/>
        <v>1378602.0099999998</v>
      </c>
      <c r="K221" s="57">
        <f t="shared" si="63"/>
        <v>0.85148489026638807</v>
      </c>
      <c r="L221" s="57">
        <f t="shared" si="64"/>
        <v>-0.99142514707054608</v>
      </c>
      <c r="M221" s="57">
        <f t="shared" si="65"/>
        <v>-0.71090279662534772</v>
      </c>
      <c r="R221" s="53"/>
      <c r="S221" s="53"/>
      <c r="T221" s="53"/>
      <c r="U221" s="53"/>
      <c r="V221" s="53"/>
    </row>
    <row r="222" spans="2:22" s="51" customFormat="1" x14ac:dyDescent="0.2">
      <c r="B222" s="51" t="s">
        <v>239</v>
      </c>
      <c r="C222" s="51" t="s">
        <v>240</v>
      </c>
      <c r="D222" s="56">
        <v>0</v>
      </c>
      <c r="E222" s="56">
        <v>660</v>
      </c>
      <c r="F222" s="56">
        <v>0</v>
      </c>
      <c r="G222" s="56">
        <v>0</v>
      </c>
      <c r="H222" s="56">
        <v>0</v>
      </c>
      <c r="I222" s="56">
        <f t="shared" si="61"/>
        <v>0</v>
      </c>
      <c r="J222" s="56">
        <f t="shared" si="62"/>
        <v>660</v>
      </c>
      <c r="K222" s="57">
        <f t="shared" si="63"/>
        <v>1</v>
      </c>
      <c r="L222" s="57">
        <f t="shared" si="64"/>
        <v>-1</v>
      </c>
      <c r="M222" s="57">
        <f t="shared" si="65"/>
        <v>-1</v>
      </c>
      <c r="R222" s="53"/>
      <c r="S222" s="53"/>
      <c r="T222" s="53"/>
      <c r="U222" s="53"/>
      <c r="V222" s="53"/>
    </row>
    <row r="223" spans="2:22" s="51" customFormat="1" x14ac:dyDescent="0.2">
      <c r="B223" s="51" t="s">
        <v>492</v>
      </c>
      <c r="C223" s="51" t="s">
        <v>493</v>
      </c>
      <c r="D223" s="56">
        <v>0</v>
      </c>
      <c r="E223" s="56">
        <v>15000</v>
      </c>
      <c r="F223" s="56">
        <v>0</v>
      </c>
      <c r="G223" s="56">
        <v>0</v>
      </c>
      <c r="H223" s="56">
        <v>0</v>
      </c>
      <c r="I223" s="56">
        <f t="shared" si="61"/>
        <v>0</v>
      </c>
      <c r="J223" s="56">
        <f t="shared" si="62"/>
        <v>15000</v>
      </c>
      <c r="K223" s="57">
        <f t="shared" si="63"/>
        <v>1</v>
      </c>
      <c r="L223" s="57">
        <f t="shared" si="64"/>
        <v>-1</v>
      </c>
      <c r="M223" s="57">
        <f t="shared" si="65"/>
        <v>-1</v>
      </c>
      <c r="R223" s="53"/>
      <c r="S223" s="53"/>
      <c r="T223" s="53"/>
      <c r="U223" s="53"/>
      <c r="V223" s="53"/>
    </row>
    <row r="224" spans="2:22" s="51" customFormat="1" x14ac:dyDescent="0.2">
      <c r="B224" s="51" t="s">
        <v>494</v>
      </c>
      <c r="C224" s="51" t="s">
        <v>495</v>
      </c>
      <c r="D224" s="56">
        <v>0</v>
      </c>
      <c r="E224" s="56">
        <v>28563</v>
      </c>
      <c r="F224" s="56">
        <v>0</v>
      </c>
      <c r="G224" s="56">
        <v>0</v>
      </c>
      <c r="H224" s="56">
        <v>0</v>
      </c>
      <c r="I224" s="56">
        <f t="shared" si="61"/>
        <v>0</v>
      </c>
      <c r="J224" s="56">
        <f t="shared" si="62"/>
        <v>28563</v>
      </c>
      <c r="K224" s="57">
        <f t="shared" si="63"/>
        <v>1</v>
      </c>
      <c r="L224" s="57">
        <f t="shared" si="64"/>
        <v>-1</v>
      </c>
      <c r="M224" s="57">
        <f t="shared" si="65"/>
        <v>-1</v>
      </c>
      <c r="R224" s="53"/>
      <c r="S224" s="53"/>
      <c r="T224" s="53"/>
      <c r="U224" s="53"/>
      <c r="V224" s="53"/>
    </row>
    <row r="225" spans="1:22" s="51" customFormat="1" x14ac:dyDescent="0.2">
      <c r="B225" s="51" t="s">
        <v>496</v>
      </c>
      <c r="C225" s="51" t="s">
        <v>497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61"/>
        <v>0</v>
      </c>
      <c r="J225" s="56">
        <f t="shared" si="62"/>
        <v>0</v>
      </c>
      <c r="K225" s="57" t="str">
        <f t="shared" si="63"/>
        <v>NA</v>
      </c>
      <c r="L225" s="57" t="str">
        <f t="shared" si="64"/>
        <v>NA</v>
      </c>
      <c r="M225" s="57" t="str">
        <f t="shared" si="65"/>
        <v>NA</v>
      </c>
      <c r="R225" s="53"/>
      <c r="S225" s="53"/>
      <c r="T225" s="53"/>
      <c r="U225" s="53"/>
      <c r="V225" s="53"/>
    </row>
    <row r="226" spans="1:22" s="51" customFormat="1" x14ac:dyDescent="0.2">
      <c r="A226" s="63" t="s">
        <v>283</v>
      </c>
      <c r="B226" s="63"/>
      <c r="C226" s="63"/>
      <c r="D226" s="64">
        <v>28687655.690000001</v>
      </c>
      <c r="E226" s="64">
        <v>60897324.179999992</v>
      </c>
      <c r="F226" s="64">
        <v>2160123.0499999998</v>
      </c>
      <c r="G226" s="64">
        <v>13350198.310000001</v>
      </c>
      <c r="H226" s="64">
        <v>165099.99</v>
      </c>
      <c r="I226" s="64">
        <f t="shared" si="61"/>
        <v>13515298.300000001</v>
      </c>
      <c r="J226" s="64">
        <f t="shared" si="62"/>
        <v>47382025.879999995</v>
      </c>
      <c r="K226" s="65">
        <f t="shared" si="63"/>
        <v>0.77806416813895551</v>
      </c>
      <c r="L226" s="65">
        <f t="shared" si="64"/>
        <v>-0.96452844063205279</v>
      </c>
      <c r="M226" s="65">
        <f t="shared" si="65"/>
        <v>-0.56155057747563564</v>
      </c>
      <c r="R226" s="53"/>
      <c r="S226" s="53"/>
      <c r="T226" s="53"/>
      <c r="U226" s="53"/>
      <c r="V226" s="53"/>
    </row>
    <row r="227" spans="1:22" s="51" customFormat="1" x14ac:dyDescent="0.2">
      <c r="A227" s="51" t="s">
        <v>284</v>
      </c>
      <c r="B227" s="51" t="s">
        <v>125</v>
      </c>
      <c r="C227" s="51" t="s">
        <v>126</v>
      </c>
      <c r="D227" s="56">
        <v>0</v>
      </c>
      <c r="E227" s="56">
        <v>500</v>
      </c>
      <c r="F227" s="56">
        <v>0</v>
      </c>
      <c r="G227" s="56">
        <v>0</v>
      </c>
      <c r="H227" s="56">
        <v>0</v>
      </c>
      <c r="I227" s="56">
        <f t="shared" si="61"/>
        <v>0</v>
      </c>
      <c r="J227" s="56">
        <f t="shared" si="62"/>
        <v>500</v>
      </c>
      <c r="K227" s="57">
        <f t="shared" si="63"/>
        <v>1</v>
      </c>
      <c r="L227" s="57">
        <f t="shared" si="64"/>
        <v>-1</v>
      </c>
      <c r="M227" s="57">
        <f t="shared" si="65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143</v>
      </c>
      <c r="C228" s="51" t="s">
        <v>144</v>
      </c>
      <c r="D228" s="56">
        <v>2800000</v>
      </c>
      <c r="E228" s="56">
        <v>3057800</v>
      </c>
      <c r="F228" s="56">
        <v>0</v>
      </c>
      <c r="G228" s="56">
        <v>408000</v>
      </c>
      <c r="H228" s="56">
        <v>0</v>
      </c>
      <c r="I228" s="56">
        <f t="shared" si="61"/>
        <v>408000</v>
      </c>
      <c r="J228" s="56">
        <f t="shared" si="62"/>
        <v>2649800</v>
      </c>
      <c r="K228" s="57">
        <f t="shared" si="63"/>
        <v>0.86657073713127086</v>
      </c>
      <c r="L228" s="57">
        <f t="shared" si="64"/>
        <v>-1</v>
      </c>
      <c r="M228" s="57">
        <f t="shared" si="65"/>
        <v>-0.73314147426254173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149</v>
      </c>
      <c r="C229" s="51" t="s">
        <v>150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61"/>
        <v>0</v>
      </c>
      <c r="J229" s="56">
        <f t="shared" si="62"/>
        <v>0</v>
      </c>
      <c r="K229" s="57" t="str">
        <f t="shared" si="63"/>
        <v>NA</v>
      </c>
      <c r="L229" s="57" t="str">
        <f t="shared" si="64"/>
        <v>NA</v>
      </c>
      <c r="M229" s="57" t="str">
        <f t="shared" si="65"/>
        <v>NA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151</v>
      </c>
      <c r="C230" s="51" t="s">
        <v>152</v>
      </c>
      <c r="D230" s="56">
        <v>0</v>
      </c>
      <c r="E230" s="56">
        <v>21.75</v>
      </c>
      <c r="F230" s="56">
        <v>0</v>
      </c>
      <c r="G230" s="56">
        <v>0</v>
      </c>
      <c r="H230" s="56">
        <v>0</v>
      </c>
      <c r="I230" s="56">
        <f t="shared" si="61"/>
        <v>0</v>
      </c>
      <c r="J230" s="56">
        <f t="shared" si="62"/>
        <v>21.75</v>
      </c>
      <c r="K230" s="57">
        <f t="shared" si="63"/>
        <v>1</v>
      </c>
      <c r="L230" s="57">
        <f t="shared" si="64"/>
        <v>-1</v>
      </c>
      <c r="M230" s="57">
        <f t="shared" si="65"/>
        <v>-1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153</v>
      </c>
      <c r="C231" s="51" t="s">
        <v>154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61"/>
        <v>0</v>
      </c>
      <c r="J231" s="56">
        <f t="shared" si="62"/>
        <v>0</v>
      </c>
      <c r="K231" s="57" t="str">
        <f t="shared" si="63"/>
        <v>NA</v>
      </c>
      <c r="L231" s="57" t="str">
        <f t="shared" si="64"/>
        <v>NA</v>
      </c>
      <c r="M231" s="57" t="str">
        <f t="shared" si="65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169</v>
      </c>
      <c r="C232" s="51" t="s">
        <v>170</v>
      </c>
      <c r="D232" s="56">
        <v>74200</v>
      </c>
      <c r="E232" s="56">
        <v>81346.25</v>
      </c>
      <c r="F232" s="56">
        <v>0</v>
      </c>
      <c r="G232" s="56">
        <v>0</v>
      </c>
      <c r="H232" s="56">
        <v>0</v>
      </c>
      <c r="I232" s="56">
        <f t="shared" si="61"/>
        <v>0</v>
      </c>
      <c r="J232" s="56">
        <f t="shared" si="62"/>
        <v>81346.25</v>
      </c>
      <c r="K232" s="57">
        <f t="shared" si="63"/>
        <v>1</v>
      </c>
      <c r="L232" s="57">
        <f t="shared" si="64"/>
        <v>-1</v>
      </c>
      <c r="M232" s="57">
        <f t="shared" si="65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171</v>
      </c>
      <c r="C233" s="51" t="s">
        <v>172</v>
      </c>
      <c r="D233" s="56">
        <v>0</v>
      </c>
      <c r="E233" s="56">
        <v>-115881.2</v>
      </c>
      <c r="F233" s="56">
        <v>0</v>
      </c>
      <c r="G233" s="56">
        <v>0</v>
      </c>
      <c r="H233" s="56">
        <v>0</v>
      </c>
      <c r="I233" s="56">
        <f t="shared" si="61"/>
        <v>0</v>
      </c>
      <c r="J233" s="56">
        <f t="shared" si="62"/>
        <v>-115881.2</v>
      </c>
      <c r="K233" s="57">
        <f t="shared" si="63"/>
        <v>1</v>
      </c>
      <c r="L233" s="57">
        <f t="shared" si="64"/>
        <v>-1</v>
      </c>
      <c r="M233" s="57">
        <f t="shared" si="65"/>
        <v>-1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207</v>
      </c>
      <c r="C234" s="51" t="s">
        <v>208</v>
      </c>
      <c r="D234" s="56">
        <v>0</v>
      </c>
      <c r="E234" s="56">
        <v>250</v>
      </c>
      <c r="F234" s="56">
        <v>147.66</v>
      </c>
      <c r="G234" s="56">
        <v>147.66</v>
      </c>
      <c r="H234" s="56">
        <v>0</v>
      </c>
      <c r="I234" s="56">
        <f t="shared" si="61"/>
        <v>147.66</v>
      </c>
      <c r="J234" s="56">
        <f t="shared" si="62"/>
        <v>102.34</v>
      </c>
      <c r="K234" s="57">
        <f t="shared" si="63"/>
        <v>0.40936</v>
      </c>
      <c r="L234" s="57">
        <f t="shared" si="64"/>
        <v>-0.40936</v>
      </c>
      <c r="M234" s="57">
        <f t="shared" si="65"/>
        <v>0.18127999999999997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215</v>
      </c>
      <c r="C235" s="51" t="s">
        <v>216</v>
      </c>
      <c r="D235" s="56">
        <v>0</v>
      </c>
      <c r="E235" s="56">
        <v>3000</v>
      </c>
      <c r="F235" s="56">
        <v>0</v>
      </c>
      <c r="G235" s="56">
        <v>0</v>
      </c>
      <c r="H235" s="56">
        <v>0</v>
      </c>
      <c r="I235" s="56">
        <f t="shared" si="61"/>
        <v>0</v>
      </c>
      <c r="J235" s="56">
        <f t="shared" si="62"/>
        <v>3000</v>
      </c>
      <c r="K235" s="57">
        <f t="shared" si="63"/>
        <v>1</v>
      </c>
      <c r="L235" s="57">
        <f t="shared" si="64"/>
        <v>-1</v>
      </c>
      <c r="M235" s="57">
        <f t="shared" si="65"/>
        <v>-1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227</v>
      </c>
      <c r="C236" s="51" t="s">
        <v>228</v>
      </c>
      <c r="D236" s="56">
        <v>0</v>
      </c>
      <c r="E236" s="56">
        <v>104184</v>
      </c>
      <c r="F236" s="56">
        <v>0</v>
      </c>
      <c r="G236" s="56">
        <v>25698.5</v>
      </c>
      <c r="H236" s="56">
        <v>0</v>
      </c>
      <c r="I236" s="56">
        <f t="shared" si="61"/>
        <v>25698.5</v>
      </c>
      <c r="J236" s="56">
        <f t="shared" si="62"/>
        <v>78485.5</v>
      </c>
      <c r="K236" s="57">
        <f t="shared" si="63"/>
        <v>0.75333544498195504</v>
      </c>
      <c r="L236" s="57">
        <f t="shared" si="64"/>
        <v>-1</v>
      </c>
      <c r="M236" s="57">
        <f t="shared" si="65"/>
        <v>-0.50667088996390997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285</v>
      </c>
      <c r="C237" s="51" t="s">
        <v>286</v>
      </c>
      <c r="D237" s="56">
        <v>0</v>
      </c>
      <c r="E237" s="56">
        <v>29500</v>
      </c>
      <c r="F237" s="56">
        <v>0</v>
      </c>
      <c r="G237" s="56">
        <v>0</v>
      </c>
      <c r="H237" s="56">
        <v>0</v>
      </c>
      <c r="I237" s="56">
        <f t="shared" si="61"/>
        <v>0</v>
      </c>
      <c r="J237" s="56">
        <f t="shared" si="62"/>
        <v>29500</v>
      </c>
      <c r="K237" s="57">
        <f t="shared" si="63"/>
        <v>1</v>
      </c>
      <c r="L237" s="57">
        <f t="shared" si="64"/>
        <v>-1</v>
      </c>
      <c r="M237" s="57">
        <f t="shared" si="65"/>
        <v>-1</v>
      </c>
      <c r="R237" s="53"/>
      <c r="S237" s="53"/>
      <c r="T237" s="53"/>
      <c r="U237" s="53"/>
      <c r="V237" s="53"/>
    </row>
    <row r="238" spans="1:22" s="51" customFormat="1" x14ac:dyDescent="0.2">
      <c r="A238" s="63" t="s">
        <v>287</v>
      </c>
      <c r="B238" s="63"/>
      <c r="C238" s="63"/>
      <c r="D238" s="64">
        <v>2874200</v>
      </c>
      <c r="E238" s="64">
        <v>3160720.8</v>
      </c>
      <c r="F238" s="64">
        <v>147.66</v>
      </c>
      <c r="G238" s="64">
        <v>433846.16</v>
      </c>
      <c r="H238" s="64">
        <v>0</v>
      </c>
      <c r="I238" s="64">
        <f t="shared" si="61"/>
        <v>433846.16</v>
      </c>
      <c r="J238" s="64">
        <f t="shared" si="62"/>
        <v>2726874.6399999997</v>
      </c>
      <c r="K238" s="65">
        <f t="shared" si="63"/>
        <v>0.86273822097794906</v>
      </c>
      <c r="L238" s="65">
        <f t="shared" si="64"/>
        <v>-0.99995328280814932</v>
      </c>
      <c r="M238" s="65">
        <f t="shared" si="65"/>
        <v>-0.72547644195589822</v>
      </c>
      <c r="R238" s="53"/>
      <c r="S238" s="53"/>
      <c r="T238" s="53"/>
      <c r="U238" s="53"/>
      <c r="V238" s="53"/>
    </row>
    <row r="239" spans="1:22" s="51" customFormat="1" x14ac:dyDescent="0.2">
      <c r="A239" s="51" t="s">
        <v>498</v>
      </c>
      <c r="B239" s="51" t="s">
        <v>112</v>
      </c>
      <c r="C239" s="51" t="s">
        <v>111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f t="shared" si="61"/>
        <v>0</v>
      </c>
      <c r="J239" s="56">
        <f t="shared" si="62"/>
        <v>0</v>
      </c>
      <c r="K239" s="57" t="str">
        <f t="shared" si="63"/>
        <v>NA</v>
      </c>
      <c r="L239" s="57" t="str">
        <f t="shared" si="64"/>
        <v>NA</v>
      </c>
      <c r="M239" s="57" t="str">
        <f t="shared" si="65"/>
        <v>NA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115</v>
      </c>
      <c r="C240" s="51" t="s">
        <v>116</v>
      </c>
      <c r="D240" s="56">
        <v>0</v>
      </c>
      <c r="E240" s="56">
        <v>5000</v>
      </c>
      <c r="F240" s="56">
        <v>0</v>
      </c>
      <c r="G240" s="56">
        <v>0</v>
      </c>
      <c r="H240" s="56">
        <v>0</v>
      </c>
      <c r="I240" s="56">
        <f t="shared" si="61"/>
        <v>0</v>
      </c>
      <c r="J240" s="56">
        <f t="shared" si="62"/>
        <v>5000</v>
      </c>
      <c r="K240" s="57">
        <f t="shared" si="63"/>
        <v>1</v>
      </c>
      <c r="L240" s="57">
        <f t="shared" si="64"/>
        <v>-1</v>
      </c>
      <c r="M240" s="57">
        <f t="shared" si="65"/>
        <v>-1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125</v>
      </c>
      <c r="C241" s="51" t="s">
        <v>126</v>
      </c>
      <c r="D241" s="56">
        <v>0</v>
      </c>
      <c r="E241" s="56">
        <v>23967</v>
      </c>
      <c r="F241" s="56">
        <v>3531.22</v>
      </c>
      <c r="G241" s="56">
        <v>60380.92</v>
      </c>
      <c r="H241" s="56">
        <v>0</v>
      </c>
      <c r="I241" s="56">
        <f t="shared" si="61"/>
        <v>60380.92</v>
      </c>
      <c r="J241" s="56">
        <f t="shared" si="62"/>
        <v>-36413.919999999998</v>
      </c>
      <c r="K241" s="57">
        <f t="shared" si="63"/>
        <v>-1.5193357533274918</v>
      </c>
      <c r="L241" s="57">
        <f t="shared" si="64"/>
        <v>-0.85266324529561477</v>
      </c>
      <c r="M241" s="57">
        <f t="shared" si="65"/>
        <v>4.0386715066549836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139</v>
      </c>
      <c r="C242" s="51" t="s">
        <v>140</v>
      </c>
      <c r="D242" s="56">
        <v>0</v>
      </c>
      <c r="E242" s="56">
        <v>243761</v>
      </c>
      <c r="F242" s="56">
        <v>62198.36</v>
      </c>
      <c r="G242" s="56">
        <v>397651.07</v>
      </c>
      <c r="H242" s="56">
        <v>0</v>
      </c>
      <c r="I242" s="56">
        <f t="shared" si="61"/>
        <v>397651.07</v>
      </c>
      <c r="J242" s="56">
        <f t="shared" si="62"/>
        <v>-153890.07</v>
      </c>
      <c r="K242" s="57">
        <f t="shared" si="63"/>
        <v>-0.63131538679280119</v>
      </c>
      <c r="L242" s="57">
        <f t="shared" si="64"/>
        <v>-0.74483875599460136</v>
      </c>
      <c r="M242" s="57">
        <f t="shared" si="65"/>
        <v>2.2626307735856024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141</v>
      </c>
      <c r="C243" s="51" t="s">
        <v>142</v>
      </c>
      <c r="D243" s="56">
        <v>0</v>
      </c>
      <c r="E243" s="56">
        <v>1655847.68</v>
      </c>
      <c r="F243" s="56">
        <v>170216.32000000001</v>
      </c>
      <c r="G243" s="56">
        <v>977499.5399999998</v>
      </c>
      <c r="H243" s="56">
        <v>0</v>
      </c>
      <c r="I243" s="56">
        <f t="shared" si="61"/>
        <v>977499.5399999998</v>
      </c>
      <c r="J243" s="56">
        <f t="shared" si="62"/>
        <v>678348.14000000013</v>
      </c>
      <c r="K243" s="57">
        <f t="shared" si="63"/>
        <v>0.40966820088185901</v>
      </c>
      <c r="L243" s="57">
        <f t="shared" si="64"/>
        <v>-0.89720291180406153</v>
      </c>
      <c r="M243" s="57">
        <f t="shared" si="65"/>
        <v>0.18066359823628186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143</v>
      </c>
      <c r="C244" s="51" t="s">
        <v>144</v>
      </c>
      <c r="D244" s="56">
        <v>1200000</v>
      </c>
      <c r="E244" s="56">
        <v>1683471.69</v>
      </c>
      <c r="F244" s="56">
        <v>0</v>
      </c>
      <c r="G244" s="56">
        <v>33500</v>
      </c>
      <c r="H244" s="56">
        <v>0</v>
      </c>
      <c r="I244" s="56">
        <f t="shared" si="61"/>
        <v>33500</v>
      </c>
      <c r="J244" s="56">
        <f t="shared" si="62"/>
        <v>1649971.69</v>
      </c>
      <c r="K244" s="57">
        <f t="shared" si="63"/>
        <v>0.98010064547031384</v>
      </c>
      <c r="L244" s="57">
        <f t="shared" si="64"/>
        <v>-1</v>
      </c>
      <c r="M244" s="57">
        <f t="shared" si="65"/>
        <v>-0.96020129094062756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145</v>
      </c>
      <c r="C245" s="51" t="s">
        <v>146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f t="shared" si="61"/>
        <v>0</v>
      </c>
      <c r="J245" s="56">
        <f t="shared" si="62"/>
        <v>0</v>
      </c>
      <c r="K245" s="57" t="str">
        <f t="shared" si="63"/>
        <v>NA</v>
      </c>
      <c r="L245" s="57" t="str">
        <f t="shared" si="64"/>
        <v>NA</v>
      </c>
      <c r="M245" s="57" t="str">
        <f t="shared" si="65"/>
        <v>NA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149</v>
      </c>
      <c r="C246" s="51" t="s">
        <v>150</v>
      </c>
      <c r="D246" s="56">
        <v>0</v>
      </c>
      <c r="E246" s="56">
        <v>349084.95</v>
      </c>
      <c r="F246" s="56">
        <v>35700</v>
      </c>
      <c r="G246" s="56">
        <v>210661.25</v>
      </c>
      <c r="H246" s="56">
        <v>0</v>
      </c>
      <c r="I246" s="56">
        <f t="shared" si="61"/>
        <v>210661.25</v>
      </c>
      <c r="J246" s="56">
        <f t="shared" si="62"/>
        <v>138423.70000000001</v>
      </c>
      <c r="K246" s="57">
        <f t="shared" si="63"/>
        <v>0.3965329929004387</v>
      </c>
      <c r="L246" s="57">
        <f t="shared" si="64"/>
        <v>-0.89773262926402297</v>
      </c>
      <c r="M246" s="57">
        <f t="shared" si="65"/>
        <v>0.20693401419912255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151</v>
      </c>
      <c r="C247" s="51" t="s">
        <v>152</v>
      </c>
      <c r="D247" s="56">
        <v>0</v>
      </c>
      <c r="E247" s="56">
        <v>11594.99</v>
      </c>
      <c r="F247" s="56">
        <v>3591.1799999999994</v>
      </c>
      <c r="G247" s="56">
        <v>23451.859999999993</v>
      </c>
      <c r="H247" s="56">
        <v>0</v>
      </c>
      <c r="I247" s="56">
        <f t="shared" si="61"/>
        <v>23451.859999999993</v>
      </c>
      <c r="J247" s="56">
        <f t="shared" si="62"/>
        <v>-11856.869999999994</v>
      </c>
      <c r="K247" s="57">
        <f t="shared" si="63"/>
        <v>-1.0225856167189444</v>
      </c>
      <c r="L247" s="57">
        <f t="shared" si="64"/>
        <v>-0.69028175099762923</v>
      </c>
      <c r="M247" s="57">
        <f t="shared" si="65"/>
        <v>3.0451712334378889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153</v>
      </c>
      <c r="C248" s="51" t="s">
        <v>154</v>
      </c>
      <c r="D248" s="56">
        <v>0</v>
      </c>
      <c r="E248" s="56">
        <v>457245.26</v>
      </c>
      <c r="F248" s="56">
        <v>48966.54</v>
      </c>
      <c r="G248" s="56">
        <v>294857.5</v>
      </c>
      <c r="H248" s="56">
        <v>0</v>
      </c>
      <c r="I248" s="56">
        <f t="shared" si="61"/>
        <v>294857.5</v>
      </c>
      <c r="J248" s="56">
        <f t="shared" si="62"/>
        <v>162387.76</v>
      </c>
      <c r="K248" s="57">
        <f t="shared" si="63"/>
        <v>0.35514367059813806</v>
      </c>
      <c r="L248" s="57">
        <f t="shared" si="64"/>
        <v>-0.89290968265040083</v>
      </c>
      <c r="M248" s="57">
        <f t="shared" si="65"/>
        <v>0.28971265880372382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169</v>
      </c>
      <c r="C249" s="51" t="s">
        <v>170</v>
      </c>
      <c r="D249" s="56">
        <v>31800</v>
      </c>
      <c r="E249" s="56">
        <v>193284.69</v>
      </c>
      <c r="F249" s="56">
        <v>3948.41</v>
      </c>
      <c r="G249" s="56">
        <v>55008.32</v>
      </c>
      <c r="H249" s="56">
        <v>0</v>
      </c>
      <c r="I249" s="56">
        <f t="shared" si="61"/>
        <v>55008.32</v>
      </c>
      <c r="J249" s="56">
        <f t="shared" si="62"/>
        <v>138276.37</v>
      </c>
      <c r="K249" s="57">
        <f t="shared" si="63"/>
        <v>0.71540260120964572</v>
      </c>
      <c r="L249" s="57">
        <f t="shared" si="64"/>
        <v>-0.97957204991248914</v>
      </c>
      <c r="M249" s="57">
        <f t="shared" si="65"/>
        <v>-0.43080520241929149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171</v>
      </c>
      <c r="C250" s="51" t="s">
        <v>172</v>
      </c>
      <c r="D250" s="56">
        <v>-5645750</v>
      </c>
      <c r="E250" s="56">
        <v>875976.33</v>
      </c>
      <c r="F250" s="56">
        <v>10584</v>
      </c>
      <c r="G250" s="56">
        <v>134341.70000000001</v>
      </c>
      <c r="H250" s="56">
        <v>0</v>
      </c>
      <c r="I250" s="56">
        <f t="shared" si="61"/>
        <v>134341.70000000001</v>
      </c>
      <c r="J250" s="56">
        <f t="shared" si="62"/>
        <v>741634.62999999989</v>
      </c>
      <c r="K250" s="57">
        <f t="shared" si="63"/>
        <v>0.84663775104516803</v>
      </c>
      <c r="L250" s="57">
        <f t="shared" si="64"/>
        <v>-0.98791748174291427</v>
      </c>
      <c r="M250" s="57">
        <f t="shared" si="65"/>
        <v>-0.69327550209033617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177</v>
      </c>
      <c r="C251" s="51" t="s">
        <v>178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61"/>
        <v>0</v>
      </c>
      <c r="J251" s="56">
        <f t="shared" si="62"/>
        <v>0</v>
      </c>
      <c r="K251" s="57" t="str">
        <f t="shared" si="63"/>
        <v>NA</v>
      </c>
      <c r="L251" s="57" t="str">
        <f t="shared" si="64"/>
        <v>NA</v>
      </c>
      <c r="M251" s="57" t="str">
        <f t="shared" si="65"/>
        <v>NA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189</v>
      </c>
      <c r="C252" s="51" t="s">
        <v>190</v>
      </c>
      <c r="D252" s="56">
        <v>0</v>
      </c>
      <c r="E252" s="56">
        <v>10000</v>
      </c>
      <c r="F252" s="56">
        <v>0</v>
      </c>
      <c r="G252" s="56">
        <v>17.62</v>
      </c>
      <c r="H252" s="56">
        <v>0</v>
      </c>
      <c r="I252" s="56">
        <f t="shared" si="61"/>
        <v>17.62</v>
      </c>
      <c r="J252" s="56">
        <f t="shared" si="62"/>
        <v>9982.3799999999992</v>
      </c>
      <c r="K252" s="57">
        <f t="shared" si="63"/>
        <v>0.99823799999999996</v>
      </c>
      <c r="L252" s="57">
        <f t="shared" si="64"/>
        <v>-1</v>
      </c>
      <c r="M252" s="57">
        <f t="shared" si="65"/>
        <v>-0.99647600000000003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191</v>
      </c>
      <c r="C253" s="51" t="s">
        <v>192</v>
      </c>
      <c r="D253" s="56">
        <v>0</v>
      </c>
      <c r="E253" s="56">
        <v>55609</v>
      </c>
      <c r="F253" s="56">
        <v>42705.26</v>
      </c>
      <c r="G253" s="56">
        <v>42705.26</v>
      </c>
      <c r="H253" s="56">
        <v>6315.8</v>
      </c>
      <c r="I253" s="56">
        <f t="shared" si="61"/>
        <v>49021.060000000005</v>
      </c>
      <c r="J253" s="56">
        <f t="shared" si="62"/>
        <v>6587.9399999999951</v>
      </c>
      <c r="K253" s="57">
        <f t="shared" si="63"/>
        <v>0.11846895286734153</v>
      </c>
      <c r="L253" s="57">
        <f t="shared" si="64"/>
        <v>-0.23204409358197411</v>
      </c>
      <c r="M253" s="57">
        <f t="shared" si="65"/>
        <v>0.53591181283605183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199</v>
      </c>
      <c r="C254" s="51" t="s">
        <v>200</v>
      </c>
      <c r="D254" s="56">
        <v>0</v>
      </c>
      <c r="E254" s="56">
        <v>65668</v>
      </c>
      <c r="F254" s="56">
        <v>1887.95</v>
      </c>
      <c r="G254" s="56">
        <v>11504.519999999999</v>
      </c>
      <c r="H254" s="56">
        <v>0</v>
      </c>
      <c r="I254" s="56">
        <f t="shared" si="61"/>
        <v>11504.519999999999</v>
      </c>
      <c r="J254" s="56">
        <f t="shared" si="62"/>
        <v>54163.48</v>
      </c>
      <c r="K254" s="57">
        <f t="shared" si="63"/>
        <v>0.82480782116099172</v>
      </c>
      <c r="L254" s="57">
        <f t="shared" si="64"/>
        <v>-0.97125007614058601</v>
      </c>
      <c r="M254" s="57">
        <f t="shared" si="65"/>
        <v>-0.64961564232198343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207</v>
      </c>
      <c r="C255" s="51" t="s">
        <v>208</v>
      </c>
      <c r="D255" s="56">
        <v>7960</v>
      </c>
      <c r="E255" s="56">
        <v>99161.4</v>
      </c>
      <c r="F255" s="56">
        <v>4072.68</v>
      </c>
      <c r="G255" s="56">
        <v>20662.839999999997</v>
      </c>
      <c r="H255" s="56">
        <v>3962.12</v>
      </c>
      <c r="I255" s="56">
        <f t="shared" si="61"/>
        <v>24624.959999999995</v>
      </c>
      <c r="J255" s="56">
        <f t="shared" si="62"/>
        <v>74536.44</v>
      </c>
      <c r="K255" s="57">
        <f t="shared" si="63"/>
        <v>0.75166788689953956</v>
      </c>
      <c r="L255" s="57">
        <f t="shared" si="64"/>
        <v>-0.95892877672158727</v>
      </c>
      <c r="M255" s="57">
        <f t="shared" si="65"/>
        <v>-0.58324832041500019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211</v>
      </c>
      <c r="C256" s="51" t="s">
        <v>212</v>
      </c>
      <c r="D256" s="56">
        <v>0</v>
      </c>
      <c r="E256" s="56">
        <v>5400</v>
      </c>
      <c r="F256" s="56">
        <v>0</v>
      </c>
      <c r="G256" s="56">
        <v>209.58</v>
      </c>
      <c r="H256" s="56">
        <v>1170</v>
      </c>
      <c r="I256" s="56">
        <f t="shared" si="61"/>
        <v>1379.58</v>
      </c>
      <c r="J256" s="56">
        <f t="shared" si="62"/>
        <v>4020.42</v>
      </c>
      <c r="K256" s="57">
        <f t="shared" si="63"/>
        <v>0.7445222222222222</v>
      </c>
      <c r="L256" s="57">
        <f t="shared" si="64"/>
        <v>-1</v>
      </c>
      <c r="M256" s="57">
        <f t="shared" si="65"/>
        <v>-0.92237777777777785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213</v>
      </c>
      <c r="C257" s="51" t="s">
        <v>214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61"/>
        <v>0</v>
      </c>
      <c r="J257" s="56">
        <f t="shared" si="62"/>
        <v>0</v>
      </c>
      <c r="K257" s="57" t="str">
        <f t="shared" si="63"/>
        <v>NA</v>
      </c>
      <c r="L257" s="57" t="str">
        <f t="shared" si="64"/>
        <v>NA</v>
      </c>
      <c r="M257" s="57" t="str">
        <f t="shared" si="65"/>
        <v>NA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215</v>
      </c>
      <c r="C258" s="51" t="s">
        <v>216</v>
      </c>
      <c r="D258" s="56">
        <v>0</v>
      </c>
      <c r="E258" s="56">
        <v>71001.509999999995</v>
      </c>
      <c r="F258" s="56">
        <v>41.48</v>
      </c>
      <c r="G258" s="56">
        <v>2622.63</v>
      </c>
      <c r="H258" s="56">
        <v>0</v>
      </c>
      <c r="I258" s="56">
        <f t="shared" si="61"/>
        <v>2622.63</v>
      </c>
      <c r="J258" s="56">
        <f t="shared" si="62"/>
        <v>68378.87999999999</v>
      </c>
      <c r="K258" s="57">
        <f t="shared" si="63"/>
        <v>0.96306233487146953</v>
      </c>
      <c r="L258" s="57">
        <f t="shared" si="64"/>
        <v>-0.99941578707269751</v>
      </c>
      <c r="M258" s="57">
        <f t="shared" si="65"/>
        <v>-0.92612466974293939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219</v>
      </c>
      <c r="C259" s="51" t="s">
        <v>220</v>
      </c>
      <c r="D259" s="56">
        <v>0</v>
      </c>
      <c r="E259" s="56">
        <v>177320</v>
      </c>
      <c r="F259" s="56">
        <v>0</v>
      </c>
      <c r="G259" s="56">
        <v>15762.32</v>
      </c>
      <c r="H259" s="56">
        <v>0</v>
      </c>
      <c r="I259" s="56">
        <f t="shared" si="61"/>
        <v>15762.32</v>
      </c>
      <c r="J259" s="56">
        <f t="shared" si="62"/>
        <v>161557.68</v>
      </c>
      <c r="K259" s="57">
        <f t="shared" si="63"/>
        <v>0.91110805323708544</v>
      </c>
      <c r="L259" s="57">
        <f t="shared" si="64"/>
        <v>-1</v>
      </c>
      <c r="M259" s="57">
        <f t="shared" si="65"/>
        <v>-0.82221610647417087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227</v>
      </c>
      <c r="C260" s="51" t="s">
        <v>228</v>
      </c>
      <c r="D260" s="56">
        <v>0</v>
      </c>
      <c r="E260" s="56">
        <v>2000</v>
      </c>
      <c r="F260" s="56">
        <v>0</v>
      </c>
      <c r="G260" s="56">
        <v>0</v>
      </c>
      <c r="H260" s="56">
        <v>0</v>
      </c>
      <c r="I260" s="56">
        <f t="shared" si="61"/>
        <v>0</v>
      </c>
      <c r="J260" s="56">
        <f t="shared" si="62"/>
        <v>2000</v>
      </c>
      <c r="K260" s="57">
        <f t="shared" si="63"/>
        <v>1</v>
      </c>
      <c r="L260" s="57">
        <f t="shared" si="64"/>
        <v>-1</v>
      </c>
      <c r="M260" s="57">
        <f t="shared" si="65"/>
        <v>-1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237</v>
      </c>
      <c r="C261" s="51" t="s">
        <v>238</v>
      </c>
      <c r="D261" s="56">
        <v>0</v>
      </c>
      <c r="E261" s="56">
        <v>32921</v>
      </c>
      <c r="F261" s="56">
        <v>359.47</v>
      </c>
      <c r="G261" s="56">
        <v>9193.4699999999993</v>
      </c>
      <c r="H261" s="56">
        <v>0</v>
      </c>
      <c r="I261" s="56">
        <f t="shared" si="61"/>
        <v>9193.4699999999993</v>
      </c>
      <c r="J261" s="56">
        <f t="shared" si="62"/>
        <v>23727.53</v>
      </c>
      <c r="K261" s="57">
        <f t="shared" si="63"/>
        <v>0.72074147200874816</v>
      </c>
      <c r="L261" s="57">
        <f t="shared" si="64"/>
        <v>-0.98908082986543544</v>
      </c>
      <c r="M261" s="57">
        <f t="shared" si="65"/>
        <v>-0.44148294401749649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249</v>
      </c>
      <c r="C262" s="51" t="s">
        <v>250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61"/>
        <v>0</v>
      </c>
      <c r="J262" s="56">
        <f t="shared" si="62"/>
        <v>0</v>
      </c>
      <c r="K262" s="57" t="str">
        <f t="shared" si="63"/>
        <v>NA</v>
      </c>
      <c r="L262" s="57" t="str">
        <f t="shared" si="64"/>
        <v>NA</v>
      </c>
      <c r="M262" s="57" t="str">
        <f t="shared" si="65"/>
        <v>NA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251</v>
      </c>
      <c r="C263" s="51" t="s">
        <v>252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61"/>
        <v>0</v>
      </c>
      <c r="J263" s="56">
        <f t="shared" si="62"/>
        <v>0</v>
      </c>
      <c r="K263" s="57" t="str">
        <f t="shared" si="63"/>
        <v>NA</v>
      </c>
      <c r="L263" s="57" t="str">
        <f t="shared" si="64"/>
        <v>NA</v>
      </c>
      <c r="M263" s="57" t="str">
        <f t="shared" si="65"/>
        <v>NA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289</v>
      </c>
      <c r="C264" s="51" t="s">
        <v>290</v>
      </c>
      <c r="D264" s="56">
        <v>0</v>
      </c>
      <c r="E264" s="56">
        <v>0</v>
      </c>
      <c r="F264" s="56">
        <v>3827.84</v>
      </c>
      <c r="G264" s="56">
        <v>22967.040000000001</v>
      </c>
      <c r="H264" s="56">
        <v>0</v>
      </c>
      <c r="I264" s="56">
        <f t="shared" si="61"/>
        <v>22967.040000000001</v>
      </c>
      <c r="J264" s="56">
        <f t="shared" si="62"/>
        <v>-22967.040000000001</v>
      </c>
      <c r="K264" s="57" t="str">
        <f t="shared" si="63"/>
        <v>NA</v>
      </c>
      <c r="L264" s="57" t="str">
        <f t="shared" si="64"/>
        <v>NA</v>
      </c>
      <c r="M264" s="57" t="str">
        <f t="shared" si="65"/>
        <v>NA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329</v>
      </c>
      <c r="C265" s="51" t="s">
        <v>330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f t="shared" si="61"/>
        <v>0</v>
      </c>
      <c r="J265" s="56">
        <f t="shared" si="62"/>
        <v>0</v>
      </c>
      <c r="K265" s="57" t="str">
        <f t="shared" si="63"/>
        <v>NA</v>
      </c>
      <c r="L265" s="57" t="str">
        <f t="shared" si="64"/>
        <v>NA</v>
      </c>
      <c r="M265" s="57" t="str">
        <f t="shared" si="65"/>
        <v>NA</v>
      </c>
      <c r="R265" s="53"/>
      <c r="S265" s="53"/>
      <c r="T265" s="53"/>
      <c r="U265" s="53"/>
      <c r="V265" s="53"/>
    </row>
    <row r="266" spans="1:22" s="51" customFormat="1" x14ac:dyDescent="0.2">
      <c r="B266" s="51" t="s">
        <v>335</v>
      </c>
      <c r="C266" s="51" t="s">
        <v>336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61"/>
        <v>0</v>
      </c>
      <c r="J266" s="56">
        <f t="shared" si="62"/>
        <v>0</v>
      </c>
      <c r="K266" s="57" t="str">
        <f t="shared" si="63"/>
        <v>NA</v>
      </c>
      <c r="L266" s="57" t="str">
        <f t="shared" si="64"/>
        <v>NA</v>
      </c>
      <c r="M266" s="57" t="str">
        <f t="shared" si="65"/>
        <v>NA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492</v>
      </c>
      <c r="C267" s="51" t="s">
        <v>493</v>
      </c>
      <c r="D267" s="56">
        <v>0</v>
      </c>
      <c r="E267" s="56">
        <v>500</v>
      </c>
      <c r="F267" s="56">
        <v>0</v>
      </c>
      <c r="G267" s="56">
        <v>0</v>
      </c>
      <c r="H267" s="56">
        <v>0</v>
      </c>
      <c r="I267" s="56">
        <f t="shared" si="61"/>
        <v>0</v>
      </c>
      <c r="J267" s="56">
        <f t="shared" si="62"/>
        <v>500</v>
      </c>
      <c r="K267" s="57">
        <f t="shared" si="63"/>
        <v>1</v>
      </c>
      <c r="L267" s="57">
        <f t="shared" si="64"/>
        <v>-1</v>
      </c>
      <c r="M267" s="57">
        <f t="shared" si="65"/>
        <v>-1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499</v>
      </c>
      <c r="C268" s="51" t="s">
        <v>500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61"/>
        <v>0</v>
      </c>
      <c r="J268" s="56">
        <f t="shared" si="62"/>
        <v>0</v>
      </c>
      <c r="K268" s="57" t="str">
        <f t="shared" si="63"/>
        <v>NA</v>
      </c>
      <c r="L268" s="57" t="str">
        <f t="shared" si="64"/>
        <v>NA</v>
      </c>
      <c r="M268" s="57" t="str">
        <f t="shared" si="65"/>
        <v>NA</v>
      </c>
      <c r="R268" s="53"/>
      <c r="S268" s="53"/>
      <c r="T268" s="53"/>
      <c r="U268" s="53"/>
      <c r="V268" s="53"/>
    </row>
    <row r="269" spans="1:22" s="51" customFormat="1" x14ac:dyDescent="0.2">
      <c r="A269" s="63" t="s">
        <v>501</v>
      </c>
      <c r="B269" s="63"/>
      <c r="C269" s="63"/>
      <c r="D269" s="64">
        <v>-4405990</v>
      </c>
      <c r="E269" s="64">
        <v>6018814.5000000009</v>
      </c>
      <c r="F269" s="64">
        <v>391630.70999999996</v>
      </c>
      <c r="G269" s="64">
        <v>2312997.44</v>
      </c>
      <c r="H269" s="64">
        <v>11447.92</v>
      </c>
      <c r="I269" s="64">
        <f t="shared" si="61"/>
        <v>2324445.36</v>
      </c>
      <c r="J269" s="64">
        <f t="shared" si="62"/>
        <v>3694369.1400000011</v>
      </c>
      <c r="K269" s="65">
        <f t="shared" si="63"/>
        <v>0.6138034558134331</v>
      </c>
      <c r="L269" s="65">
        <f t="shared" si="64"/>
        <v>-0.93493225119332057</v>
      </c>
      <c r="M269" s="65">
        <f t="shared" si="65"/>
        <v>-0.23141095642671838</v>
      </c>
      <c r="R269" s="53"/>
      <c r="S269" s="53"/>
      <c r="T269" s="53"/>
      <c r="U269" s="53"/>
      <c r="V269" s="53"/>
    </row>
    <row r="270" spans="1:22" s="51" customFormat="1" x14ac:dyDescent="0.2">
      <c r="A270" s="51" t="s">
        <v>288</v>
      </c>
      <c r="B270" s="51" t="s">
        <v>125</v>
      </c>
      <c r="C270" s="51" t="s">
        <v>126</v>
      </c>
      <c r="D270" s="56">
        <v>0</v>
      </c>
      <c r="E270" s="56">
        <v>142753</v>
      </c>
      <c r="F270" s="56">
        <v>8331.66</v>
      </c>
      <c r="G270" s="56">
        <v>52989.96</v>
      </c>
      <c r="H270" s="56">
        <v>0</v>
      </c>
      <c r="I270" s="56">
        <f t="shared" si="61"/>
        <v>52989.96</v>
      </c>
      <c r="J270" s="56">
        <f t="shared" si="62"/>
        <v>89763.040000000008</v>
      </c>
      <c r="K270" s="57">
        <f t="shared" si="63"/>
        <v>0.62879967496304812</v>
      </c>
      <c r="L270" s="57">
        <f t="shared" si="64"/>
        <v>-0.94163583252190841</v>
      </c>
      <c r="M270" s="57">
        <f t="shared" si="65"/>
        <v>-0.25759934992609612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139</v>
      </c>
      <c r="C271" s="51" t="s">
        <v>140</v>
      </c>
      <c r="D271" s="56">
        <v>0</v>
      </c>
      <c r="E271" s="56">
        <v>65106.58</v>
      </c>
      <c r="F271" s="56">
        <v>0</v>
      </c>
      <c r="G271" s="56">
        <v>51446.16</v>
      </c>
      <c r="H271" s="56">
        <v>0</v>
      </c>
      <c r="I271" s="56">
        <f t="shared" si="61"/>
        <v>51446.16</v>
      </c>
      <c r="J271" s="56">
        <f t="shared" si="62"/>
        <v>13660.419999999998</v>
      </c>
      <c r="K271" s="57">
        <f t="shared" si="63"/>
        <v>0.20981627356251853</v>
      </c>
      <c r="L271" s="57">
        <f t="shared" si="64"/>
        <v>-1</v>
      </c>
      <c r="M271" s="57">
        <f t="shared" si="65"/>
        <v>0.58036745287496294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141</v>
      </c>
      <c r="C272" s="51" t="s">
        <v>142</v>
      </c>
      <c r="D272" s="56">
        <v>0</v>
      </c>
      <c r="E272" s="56">
        <v>728082</v>
      </c>
      <c r="F272" s="56">
        <v>83510.880000000005</v>
      </c>
      <c r="G272" s="56">
        <v>536854.47999999986</v>
      </c>
      <c r="H272" s="56">
        <v>0</v>
      </c>
      <c r="I272" s="56">
        <f t="shared" si="61"/>
        <v>536854.47999999986</v>
      </c>
      <c r="J272" s="56">
        <f t="shared" si="62"/>
        <v>191227.52000000014</v>
      </c>
      <c r="K272" s="57">
        <f t="shared" si="63"/>
        <v>0.26264558112959824</v>
      </c>
      <c r="L272" s="57">
        <f t="shared" si="64"/>
        <v>-0.88530017223334734</v>
      </c>
      <c r="M272" s="57">
        <f t="shared" si="65"/>
        <v>0.47470883774080352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143</v>
      </c>
      <c r="C273" s="51" t="s">
        <v>144</v>
      </c>
      <c r="D273" s="56">
        <v>1700000</v>
      </c>
      <c r="E273" s="56">
        <v>2972919.9600000004</v>
      </c>
      <c r="F273" s="56">
        <v>0</v>
      </c>
      <c r="G273" s="56">
        <v>128000</v>
      </c>
      <c r="H273" s="56">
        <v>0</v>
      </c>
      <c r="I273" s="56">
        <f t="shared" si="61"/>
        <v>128000</v>
      </c>
      <c r="J273" s="56">
        <f t="shared" si="62"/>
        <v>2844919.9600000004</v>
      </c>
      <c r="K273" s="57">
        <f t="shared" si="63"/>
        <v>0.95694468679876599</v>
      </c>
      <c r="L273" s="57">
        <f t="shared" si="64"/>
        <v>-1</v>
      </c>
      <c r="M273" s="57">
        <f t="shared" si="65"/>
        <v>-0.91388937359753208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145</v>
      </c>
      <c r="C274" s="51" t="s">
        <v>146</v>
      </c>
      <c r="D274" s="56">
        <v>0</v>
      </c>
      <c r="E274" s="56">
        <v>3688.5</v>
      </c>
      <c r="F274" s="56">
        <v>0</v>
      </c>
      <c r="G274" s="56">
        <v>0</v>
      </c>
      <c r="H274" s="56">
        <v>0</v>
      </c>
      <c r="I274" s="56">
        <f t="shared" si="61"/>
        <v>0</v>
      </c>
      <c r="J274" s="56">
        <f t="shared" si="62"/>
        <v>3688.5</v>
      </c>
      <c r="K274" s="57">
        <f t="shared" si="63"/>
        <v>1</v>
      </c>
      <c r="L274" s="57">
        <f t="shared" si="64"/>
        <v>-1</v>
      </c>
      <c r="M274" s="57">
        <f t="shared" si="65"/>
        <v>-1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147</v>
      </c>
      <c r="C275" s="51" t="s">
        <v>148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61"/>
        <v>0</v>
      </c>
      <c r="J275" s="56">
        <f t="shared" si="62"/>
        <v>0</v>
      </c>
      <c r="K275" s="57" t="str">
        <f t="shared" si="63"/>
        <v>NA</v>
      </c>
      <c r="L275" s="57" t="str">
        <f t="shared" si="64"/>
        <v>NA</v>
      </c>
      <c r="M275" s="57" t="str">
        <f t="shared" si="65"/>
        <v>NA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149</v>
      </c>
      <c r="C276" s="51" t="s">
        <v>150</v>
      </c>
      <c r="D276" s="56">
        <v>0</v>
      </c>
      <c r="E276" s="56">
        <v>43572</v>
      </c>
      <c r="F276" s="56">
        <v>19000</v>
      </c>
      <c r="G276" s="56">
        <v>103045</v>
      </c>
      <c r="H276" s="56">
        <v>0</v>
      </c>
      <c r="I276" s="56">
        <f t="shared" si="61"/>
        <v>103045</v>
      </c>
      <c r="J276" s="56">
        <f t="shared" si="62"/>
        <v>-59473</v>
      </c>
      <c r="K276" s="57">
        <f t="shared" si="63"/>
        <v>-1.3649361975580647</v>
      </c>
      <c r="L276" s="57">
        <f t="shared" si="64"/>
        <v>-0.56394014504727807</v>
      </c>
      <c r="M276" s="57">
        <f t="shared" si="65"/>
        <v>3.7298723951161294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151</v>
      </c>
      <c r="C277" s="51" t="s">
        <v>152</v>
      </c>
      <c r="D277" s="56">
        <v>0</v>
      </c>
      <c r="E277" s="56">
        <v>2421.5</v>
      </c>
      <c r="F277" s="56">
        <v>1276.99</v>
      </c>
      <c r="G277" s="56">
        <v>9201.9</v>
      </c>
      <c r="H277" s="56">
        <v>0</v>
      </c>
      <c r="I277" s="56">
        <f t="shared" si="61"/>
        <v>9201.9</v>
      </c>
      <c r="J277" s="56">
        <f t="shared" si="62"/>
        <v>-6780.4</v>
      </c>
      <c r="K277" s="57">
        <f t="shared" si="63"/>
        <v>-2.8000825934338218</v>
      </c>
      <c r="L277" s="57">
        <f t="shared" si="64"/>
        <v>-0.47264505471814988</v>
      </c>
      <c r="M277" s="57">
        <f t="shared" si="65"/>
        <v>6.6001651868676436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153</v>
      </c>
      <c r="C278" s="51" t="s">
        <v>154</v>
      </c>
      <c r="D278" s="56">
        <v>0</v>
      </c>
      <c r="E278" s="56">
        <v>156620</v>
      </c>
      <c r="F278" s="56">
        <v>18960.22</v>
      </c>
      <c r="G278" s="56">
        <v>129735.73999999999</v>
      </c>
      <c r="H278" s="56">
        <v>0</v>
      </c>
      <c r="I278" s="56">
        <f t="shared" si="61"/>
        <v>129735.73999999999</v>
      </c>
      <c r="J278" s="56">
        <f t="shared" si="62"/>
        <v>26884.260000000009</v>
      </c>
      <c r="K278" s="57">
        <f t="shared" si="63"/>
        <v>0.17165279019282345</v>
      </c>
      <c r="L278" s="57">
        <f t="shared" si="64"/>
        <v>-0.87894125909845489</v>
      </c>
      <c r="M278" s="57">
        <f t="shared" si="65"/>
        <v>0.65669441961435304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169</v>
      </c>
      <c r="C279" s="51" t="s">
        <v>170</v>
      </c>
      <c r="D279" s="56">
        <v>45050</v>
      </c>
      <c r="E279" s="56">
        <v>137095.00000000003</v>
      </c>
      <c r="F279" s="56">
        <v>936.44999999999993</v>
      </c>
      <c r="G279" s="56">
        <v>8073.7899999999991</v>
      </c>
      <c r="H279" s="56">
        <v>0</v>
      </c>
      <c r="I279" s="56">
        <f t="shared" si="61"/>
        <v>8073.7899999999991</v>
      </c>
      <c r="J279" s="56">
        <f t="shared" si="62"/>
        <v>129021.21000000004</v>
      </c>
      <c r="K279" s="57">
        <f t="shared" si="63"/>
        <v>0.94110806375141332</v>
      </c>
      <c r="L279" s="57">
        <f t="shared" si="64"/>
        <v>-0.99316933513257222</v>
      </c>
      <c r="M279" s="57">
        <f t="shared" si="65"/>
        <v>-0.88221612750282652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171</v>
      </c>
      <c r="C280" s="51" t="s">
        <v>172</v>
      </c>
      <c r="D280" s="56">
        <v>26104045</v>
      </c>
      <c r="E280" s="56">
        <v>936548.11</v>
      </c>
      <c r="F280" s="56">
        <v>0</v>
      </c>
      <c r="G280" s="56">
        <v>0</v>
      </c>
      <c r="H280" s="56">
        <v>0</v>
      </c>
      <c r="I280" s="56">
        <f t="shared" si="61"/>
        <v>0</v>
      </c>
      <c r="J280" s="56">
        <f t="shared" si="62"/>
        <v>936548.11</v>
      </c>
      <c r="K280" s="57">
        <f t="shared" si="63"/>
        <v>1</v>
      </c>
      <c r="L280" s="57">
        <f t="shared" si="64"/>
        <v>-1</v>
      </c>
      <c r="M280" s="57">
        <f t="shared" si="65"/>
        <v>-1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185</v>
      </c>
      <c r="C281" s="51" t="s">
        <v>186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61"/>
        <v>0</v>
      </c>
      <c r="J281" s="56">
        <f t="shared" si="62"/>
        <v>0</v>
      </c>
      <c r="K281" s="57" t="str">
        <f t="shared" si="63"/>
        <v>NA</v>
      </c>
      <c r="L281" s="57" t="str">
        <f t="shared" si="64"/>
        <v>NA</v>
      </c>
      <c r="M281" s="57" t="str">
        <f t="shared" si="65"/>
        <v>NA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191</v>
      </c>
      <c r="C282" s="51" t="s">
        <v>192</v>
      </c>
      <c r="D282" s="56">
        <v>275433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61"/>
        <v>0</v>
      </c>
      <c r="J282" s="56">
        <f t="shared" si="62"/>
        <v>0</v>
      </c>
      <c r="K282" s="57" t="str">
        <f t="shared" si="63"/>
        <v>NA</v>
      </c>
      <c r="L282" s="57" t="str">
        <f t="shared" si="64"/>
        <v>NA</v>
      </c>
      <c r="M282" s="57" t="str">
        <f t="shared" si="65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199</v>
      </c>
      <c r="C283" s="51" t="s">
        <v>200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61"/>
        <v>0</v>
      </c>
      <c r="J283" s="56">
        <f t="shared" si="62"/>
        <v>0</v>
      </c>
      <c r="K283" s="57" t="str">
        <f t="shared" si="63"/>
        <v>NA</v>
      </c>
      <c r="L283" s="57" t="str">
        <f t="shared" si="64"/>
        <v>NA</v>
      </c>
      <c r="M283" s="57" t="str">
        <f t="shared" si="65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205</v>
      </c>
      <c r="C284" s="51" t="s">
        <v>206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61"/>
        <v>0</v>
      </c>
      <c r="J284" s="56">
        <f t="shared" si="62"/>
        <v>0</v>
      </c>
      <c r="K284" s="57" t="str">
        <f t="shared" si="63"/>
        <v>NA</v>
      </c>
      <c r="L284" s="57" t="str">
        <f t="shared" si="64"/>
        <v>NA</v>
      </c>
      <c r="M284" s="57" t="str">
        <f t="shared" si="65"/>
        <v>NA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207</v>
      </c>
      <c r="C285" s="51" t="s">
        <v>208</v>
      </c>
      <c r="D285" s="56">
        <v>70055.66</v>
      </c>
      <c r="E285" s="56">
        <v>143676.78</v>
      </c>
      <c r="F285" s="56">
        <v>4793.32</v>
      </c>
      <c r="G285" s="56">
        <v>73072.11</v>
      </c>
      <c r="H285" s="56">
        <v>1819.69</v>
      </c>
      <c r="I285" s="56">
        <f t="shared" si="61"/>
        <v>74891.8</v>
      </c>
      <c r="J285" s="56">
        <f t="shared" si="62"/>
        <v>68784.98</v>
      </c>
      <c r="K285" s="57">
        <f t="shared" si="63"/>
        <v>0.47874806214337484</v>
      </c>
      <c r="L285" s="57">
        <f t="shared" si="64"/>
        <v>-0.96663817215280012</v>
      </c>
      <c r="M285" s="57">
        <f t="shared" si="65"/>
        <v>1.7173547458399347E-2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211</v>
      </c>
      <c r="C286" s="51" t="s">
        <v>212</v>
      </c>
      <c r="D286" s="56">
        <v>845000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61"/>
        <v>0</v>
      </c>
      <c r="J286" s="56">
        <f t="shared" si="62"/>
        <v>0</v>
      </c>
      <c r="K286" s="57" t="str">
        <f t="shared" si="63"/>
        <v>NA</v>
      </c>
      <c r="L286" s="57" t="str">
        <f t="shared" si="64"/>
        <v>NA</v>
      </c>
      <c r="M286" s="57" t="str">
        <f t="shared" si="65"/>
        <v>NA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213</v>
      </c>
      <c r="C287" s="51" t="s">
        <v>214</v>
      </c>
      <c r="D287" s="56">
        <v>1396752.5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61"/>
        <v>0</v>
      </c>
      <c r="J287" s="56">
        <f t="shared" si="62"/>
        <v>0</v>
      </c>
      <c r="K287" s="57" t="str">
        <f t="shared" si="63"/>
        <v>NA</v>
      </c>
      <c r="L287" s="57" t="str">
        <f t="shared" si="64"/>
        <v>NA</v>
      </c>
      <c r="M287" s="57" t="str">
        <f t="shared" si="65"/>
        <v>NA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215</v>
      </c>
      <c r="C288" s="51" t="s">
        <v>216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61"/>
        <v>0</v>
      </c>
      <c r="J288" s="56">
        <f t="shared" si="62"/>
        <v>0</v>
      </c>
      <c r="K288" s="57" t="str">
        <f t="shared" si="63"/>
        <v>NA</v>
      </c>
      <c r="L288" s="57" t="str">
        <f t="shared" si="64"/>
        <v>NA</v>
      </c>
      <c r="M288" s="57" t="str">
        <f t="shared" si="65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219</v>
      </c>
      <c r="C289" s="51" t="s">
        <v>220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61"/>
        <v>0</v>
      </c>
      <c r="J289" s="56">
        <f t="shared" si="62"/>
        <v>0</v>
      </c>
      <c r="K289" s="57" t="str">
        <f t="shared" si="63"/>
        <v>NA</v>
      </c>
      <c r="L289" s="57" t="str">
        <f t="shared" si="64"/>
        <v>NA</v>
      </c>
      <c r="M289" s="57" t="str">
        <f t="shared" si="65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235</v>
      </c>
      <c r="C290" s="51" t="s">
        <v>236</v>
      </c>
      <c r="D290" s="56">
        <v>0</v>
      </c>
      <c r="E290" s="56">
        <v>1554</v>
      </c>
      <c r="F290" s="56">
        <v>0</v>
      </c>
      <c r="G290" s="56">
        <v>0</v>
      </c>
      <c r="H290" s="56">
        <v>1553.86</v>
      </c>
      <c r="I290" s="56">
        <f t="shared" si="61"/>
        <v>1553.86</v>
      </c>
      <c r="J290" s="56">
        <f t="shared" si="62"/>
        <v>0.14000000000010004</v>
      </c>
      <c r="K290" s="57">
        <f t="shared" si="63"/>
        <v>9.0090090090154466E-5</v>
      </c>
      <c r="L290" s="57">
        <f t="shared" si="64"/>
        <v>-1</v>
      </c>
      <c r="M290" s="57">
        <f t="shared" si="65"/>
        <v>-1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237</v>
      </c>
      <c r="C291" s="51" t="s">
        <v>238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f t="shared" si="61"/>
        <v>0</v>
      </c>
      <c r="J291" s="56">
        <f t="shared" si="62"/>
        <v>0</v>
      </c>
      <c r="K291" s="57" t="str">
        <f t="shared" si="63"/>
        <v>NA</v>
      </c>
      <c r="L291" s="57" t="str">
        <f t="shared" si="64"/>
        <v>NA</v>
      </c>
      <c r="M291" s="57" t="str">
        <f t="shared" si="65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239</v>
      </c>
      <c r="C292" s="51" t="s">
        <v>240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61"/>
        <v>0</v>
      </c>
      <c r="J292" s="56">
        <f t="shared" si="62"/>
        <v>0</v>
      </c>
      <c r="K292" s="57" t="str">
        <f t="shared" si="63"/>
        <v>NA</v>
      </c>
      <c r="L292" s="57" t="str">
        <f t="shared" si="64"/>
        <v>NA</v>
      </c>
      <c r="M292" s="57" t="str">
        <f t="shared" si="65"/>
        <v>NA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269</v>
      </c>
      <c r="C293" s="51" t="s">
        <v>270</v>
      </c>
      <c r="D293" s="56">
        <v>0</v>
      </c>
      <c r="E293" s="56">
        <v>10500</v>
      </c>
      <c r="F293" s="56">
        <v>0</v>
      </c>
      <c r="G293" s="56">
        <v>0</v>
      </c>
      <c r="H293" s="56">
        <v>0</v>
      </c>
      <c r="I293" s="56">
        <f t="shared" si="61"/>
        <v>0</v>
      </c>
      <c r="J293" s="56">
        <f t="shared" si="62"/>
        <v>10500</v>
      </c>
      <c r="K293" s="57">
        <f t="shared" si="63"/>
        <v>1</v>
      </c>
      <c r="L293" s="57">
        <f t="shared" si="64"/>
        <v>-1</v>
      </c>
      <c r="M293" s="57">
        <f t="shared" si="65"/>
        <v>-1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291</v>
      </c>
      <c r="C294" s="51" t="s">
        <v>292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61"/>
        <v>0</v>
      </c>
      <c r="J294" s="56">
        <f t="shared" si="62"/>
        <v>0</v>
      </c>
      <c r="K294" s="57" t="str">
        <f t="shared" si="63"/>
        <v>NA</v>
      </c>
      <c r="L294" s="57" t="str">
        <f t="shared" si="64"/>
        <v>NA</v>
      </c>
      <c r="M294" s="57" t="str">
        <f t="shared" si="65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293</v>
      </c>
      <c r="C295" s="51" t="s">
        <v>294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f t="shared" si="61"/>
        <v>0</v>
      </c>
      <c r="J295" s="56">
        <f t="shared" si="62"/>
        <v>0</v>
      </c>
      <c r="K295" s="57" t="str">
        <f t="shared" si="63"/>
        <v>NA</v>
      </c>
      <c r="L295" s="57" t="str">
        <f t="shared" si="64"/>
        <v>NA</v>
      </c>
      <c r="M295" s="57" t="str">
        <f t="shared" si="65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329</v>
      </c>
      <c r="C296" s="51" t="s">
        <v>330</v>
      </c>
      <c r="D296" s="56">
        <v>20920629</v>
      </c>
      <c r="E296" s="56">
        <v>52539394.609999999</v>
      </c>
      <c r="F296" s="56">
        <v>0</v>
      </c>
      <c r="G296" s="56">
        <v>0</v>
      </c>
      <c r="H296" s="56">
        <v>0</v>
      </c>
      <c r="I296" s="56">
        <f t="shared" si="61"/>
        <v>0</v>
      </c>
      <c r="J296" s="56">
        <f t="shared" si="62"/>
        <v>52539394.609999999</v>
      </c>
      <c r="K296" s="57">
        <f t="shared" si="63"/>
        <v>1</v>
      </c>
      <c r="L296" s="57">
        <f t="shared" si="64"/>
        <v>-1</v>
      </c>
      <c r="M296" s="57">
        <f t="shared" si="65"/>
        <v>-1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499</v>
      </c>
      <c r="C297" s="51" t="s">
        <v>500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61"/>
        <v>0</v>
      </c>
      <c r="J297" s="56">
        <f t="shared" si="62"/>
        <v>0</v>
      </c>
      <c r="K297" s="57" t="str">
        <f t="shared" si="63"/>
        <v>NA</v>
      </c>
      <c r="L297" s="57" t="str">
        <f t="shared" si="64"/>
        <v>NA</v>
      </c>
      <c r="M297" s="57" t="str">
        <f t="shared" si="65"/>
        <v>NA</v>
      </c>
      <c r="R297" s="53"/>
      <c r="S297" s="53"/>
      <c r="T297" s="53"/>
      <c r="U297" s="53"/>
      <c r="V297" s="53"/>
    </row>
    <row r="298" spans="1:22" s="51" customFormat="1" x14ac:dyDescent="0.2">
      <c r="A298" s="63" t="s">
        <v>331</v>
      </c>
      <c r="B298" s="63"/>
      <c r="C298" s="63"/>
      <c r="D298" s="64">
        <v>51356965.159999996</v>
      </c>
      <c r="E298" s="64">
        <v>57883932.039999999</v>
      </c>
      <c r="F298" s="64">
        <v>136809.52000000002</v>
      </c>
      <c r="G298" s="64">
        <v>1092419.1399999999</v>
      </c>
      <c r="H298" s="64">
        <v>3373.55</v>
      </c>
      <c r="I298" s="64">
        <f t="shared" si="61"/>
        <v>1095792.69</v>
      </c>
      <c r="J298" s="64">
        <f t="shared" si="62"/>
        <v>56788139.350000001</v>
      </c>
      <c r="K298" s="65">
        <f t="shared" si="63"/>
        <v>0.98106913868182344</v>
      </c>
      <c r="L298" s="65">
        <f t="shared" si="64"/>
        <v>-0.99763648537377414</v>
      </c>
      <c r="M298" s="65">
        <f t="shared" si="65"/>
        <v>-0.96225483993571492</v>
      </c>
      <c r="R298" s="53"/>
      <c r="S298" s="53"/>
      <c r="T298" s="53"/>
      <c r="U298" s="53"/>
      <c r="V298" s="53"/>
    </row>
    <row r="299" spans="1:22" s="51" customFormat="1" x14ac:dyDescent="0.2">
      <c r="A299" s="51" t="s">
        <v>332</v>
      </c>
      <c r="B299" s="51" t="s">
        <v>112</v>
      </c>
      <c r="C299" s="51" t="s">
        <v>111</v>
      </c>
      <c r="D299" s="56">
        <v>0</v>
      </c>
      <c r="E299" s="56">
        <v>0</v>
      </c>
      <c r="F299" s="56">
        <v>0</v>
      </c>
      <c r="G299" s="56">
        <v>465.65</v>
      </c>
      <c r="H299" s="56">
        <v>0</v>
      </c>
      <c r="I299" s="56">
        <f t="shared" si="61"/>
        <v>465.65</v>
      </c>
      <c r="J299" s="56">
        <f t="shared" si="62"/>
        <v>-465.65</v>
      </c>
      <c r="K299" s="57" t="str">
        <f t="shared" si="63"/>
        <v>NA</v>
      </c>
      <c r="L299" s="57" t="str">
        <f t="shared" si="64"/>
        <v>NA</v>
      </c>
      <c r="M299" s="57" t="str">
        <f t="shared" si="65"/>
        <v>NA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121</v>
      </c>
      <c r="C300" s="51" t="s">
        <v>122</v>
      </c>
      <c r="D300" s="56">
        <v>0</v>
      </c>
      <c r="E300" s="56">
        <v>49000</v>
      </c>
      <c r="F300" s="56">
        <v>10736.5</v>
      </c>
      <c r="G300" s="56">
        <v>53682.5</v>
      </c>
      <c r="H300" s="56">
        <v>0</v>
      </c>
      <c r="I300" s="56">
        <f t="shared" si="61"/>
        <v>53682.5</v>
      </c>
      <c r="J300" s="56">
        <f t="shared" si="62"/>
        <v>-4682.5</v>
      </c>
      <c r="K300" s="57">
        <f t="shared" si="63"/>
        <v>-9.5561224489795912E-2</v>
      </c>
      <c r="L300" s="57">
        <f t="shared" si="64"/>
        <v>-0.78088775510204078</v>
      </c>
      <c r="M300" s="57">
        <f t="shared" si="65"/>
        <v>1.1911224489795917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125</v>
      </c>
      <c r="C301" s="51" t="s">
        <v>126</v>
      </c>
      <c r="D301" s="56">
        <v>0</v>
      </c>
      <c r="E301" s="56">
        <v>233079</v>
      </c>
      <c r="F301" s="56">
        <v>14799.92</v>
      </c>
      <c r="G301" s="56">
        <v>82701.679999999993</v>
      </c>
      <c r="H301" s="56">
        <v>0</v>
      </c>
      <c r="I301" s="56">
        <f t="shared" si="61"/>
        <v>82701.679999999993</v>
      </c>
      <c r="J301" s="56">
        <f t="shared" si="62"/>
        <v>150377.32</v>
      </c>
      <c r="K301" s="57">
        <f t="shared" si="63"/>
        <v>0.64517747201592601</v>
      </c>
      <c r="L301" s="57">
        <f t="shared" si="64"/>
        <v>-0.93650255921811909</v>
      </c>
      <c r="M301" s="57">
        <f t="shared" si="65"/>
        <v>-0.29035494403185191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139</v>
      </c>
      <c r="C302" s="51" t="s">
        <v>140</v>
      </c>
      <c r="D302" s="56">
        <v>0</v>
      </c>
      <c r="E302" s="56">
        <v>500</v>
      </c>
      <c r="F302" s="56">
        <v>0</v>
      </c>
      <c r="G302" s="56">
        <v>0</v>
      </c>
      <c r="H302" s="56">
        <v>0</v>
      </c>
      <c r="I302" s="56">
        <f t="shared" si="61"/>
        <v>0</v>
      </c>
      <c r="J302" s="56">
        <f t="shared" si="62"/>
        <v>500</v>
      </c>
      <c r="K302" s="57">
        <f t="shared" si="63"/>
        <v>1</v>
      </c>
      <c r="L302" s="57">
        <f t="shared" si="64"/>
        <v>-1</v>
      </c>
      <c r="M302" s="57">
        <f t="shared" si="65"/>
        <v>-1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143</v>
      </c>
      <c r="C303" s="51" t="s">
        <v>144</v>
      </c>
      <c r="D303" s="56">
        <v>1500000</v>
      </c>
      <c r="E303" s="56">
        <v>8032948.2999999961</v>
      </c>
      <c r="F303" s="56">
        <v>0</v>
      </c>
      <c r="G303" s="56">
        <v>672000</v>
      </c>
      <c r="H303" s="56">
        <v>0</v>
      </c>
      <c r="I303" s="56">
        <f t="shared" si="61"/>
        <v>672000</v>
      </c>
      <c r="J303" s="56">
        <f t="shared" si="62"/>
        <v>7360948.2999999961</v>
      </c>
      <c r="K303" s="57">
        <f t="shared" si="63"/>
        <v>0.91634453815668149</v>
      </c>
      <c r="L303" s="57">
        <f t="shared" si="64"/>
        <v>-1</v>
      </c>
      <c r="M303" s="57">
        <f t="shared" si="65"/>
        <v>-0.83268907631336297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149</v>
      </c>
      <c r="C304" s="51" t="s">
        <v>150</v>
      </c>
      <c r="D304" s="56">
        <v>0</v>
      </c>
      <c r="E304" s="56">
        <v>52980</v>
      </c>
      <c r="F304" s="56">
        <v>12075.45</v>
      </c>
      <c r="G304" s="56">
        <v>56793.229999999996</v>
      </c>
      <c r="H304" s="56">
        <v>0</v>
      </c>
      <c r="I304" s="56">
        <f t="shared" si="61"/>
        <v>56793.229999999996</v>
      </c>
      <c r="J304" s="56">
        <f t="shared" si="62"/>
        <v>-3813.2299999999959</v>
      </c>
      <c r="K304" s="57">
        <f t="shared" si="63"/>
        <v>-7.1974896187240386E-2</v>
      </c>
      <c r="L304" s="57">
        <f t="shared" si="64"/>
        <v>-0.77207531143827868</v>
      </c>
      <c r="M304" s="57">
        <f t="shared" si="65"/>
        <v>1.1439497923744808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151</v>
      </c>
      <c r="C305" s="51" t="s">
        <v>152</v>
      </c>
      <c r="D305" s="56">
        <v>0</v>
      </c>
      <c r="E305" s="56">
        <v>5067.75</v>
      </c>
      <c r="F305" s="56">
        <v>561.61999999999989</v>
      </c>
      <c r="G305" s="56">
        <v>3419.58</v>
      </c>
      <c r="H305" s="56">
        <v>0</v>
      </c>
      <c r="I305" s="56">
        <f t="shared" si="61"/>
        <v>3419.58</v>
      </c>
      <c r="J305" s="56">
        <f t="shared" si="62"/>
        <v>1648.17</v>
      </c>
      <c r="K305" s="57">
        <f t="shared" si="63"/>
        <v>0.32522717182181443</v>
      </c>
      <c r="L305" s="57">
        <f t="shared" si="64"/>
        <v>-0.88917764293818757</v>
      </c>
      <c r="M305" s="57">
        <f t="shared" si="65"/>
        <v>0.34954565635637114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153</v>
      </c>
      <c r="C306" s="51" t="s">
        <v>154</v>
      </c>
      <c r="D306" s="56">
        <v>0</v>
      </c>
      <c r="E306" s="56">
        <v>53665.06</v>
      </c>
      <c r="F306" s="56">
        <v>8490.68</v>
      </c>
      <c r="G306" s="56">
        <v>47349.79</v>
      </c>
      <c r="H306" s="56">
        <v>0</v>
      </c>
      <c r="I306" s="56">
        <f t="shared" si="61"/>
        <v>47349.79</v>
      </c>
      <c r="J306" s="56">
        <f t="shared" si="62"/>
        <v>6315.2699999999968</v>
      </c>
      <c r="K306" s="57">
        <f t="shared" si="63"/>
        <v>0.11767936158088703</v>
      </c>
      <c r="L306" s="57">
        <f t="shared" si="64"/>
        <v>-0.84178383477070551</v>
      </c>
      <c r="M306" s="57">
        <f t="shared" si="65"/>
        <v>0.76464127683822591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167</v>
      </c>
      <c r="C307" s="51" t="s">
        <v>168</v>
      </c>
      <c r="D307" s="56">
        <v>0</v>
      </c>
      <c r="E307" s="56">
        <v>0</v>
      </c>
      <c r="F307" s="56">
        <v>858.92</v>
      </c>
      <c r="G307" s="56">
        <v>4294.6000000000004</v>
      </c>
      <c r="H307" s="56">
        <v>0</v>
      </c>
      <c r="I307" s="56">
        <f t="shared" si="61"/>
        <v>4294.6000000000004</v>
      </c>
      <c r="J307" s="56">
        <f t="shared" si="62"/>
        <v>-4294.6000000000004</v>
      </c>
      <c r="K307" s="57" t="str">
        <f t="shared" si="63"/>
        <v>NA</v>
      </c>
      <c r="L307" s="57" t="str">
        <f t="shared" si="64"/>
        <v>NA</v>
      </c>
      <c r="M307" s="57" t="str">
        <f t="shared" si="65"/>
        <v>NA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169</v>
      </c>
      <c r="C308" s="51" t="s">
        <v>170</v>
      </c>
      <c r="D308" s="56">
        <v>39750</v>
      </c>
      <c r="E308" s="56">
        <v>215150.07000000004</v>
      </c>
      <c r="F308" s="56">
        <v>687.23</v>
      </c>
      <c r="G308" s="56">
        <v>5085.29</v>
      </c>
      <c r="H308" s="56">
        <v>0</v>
      </c>
      <c r="I308" s="56">
        <f t="shared" si="61"/>
        <v>5085.29</v>
      </c>
      <c r="J308" s="56">
        <f t="shared" si="62"/>
        <v>210064.78000000003</v>
      </c>
      <c r="K308" s="57">
        <f t="shared" si="63"/>
        <v>0.97636398630964882</v>
      </c>
      <c r="L308" s="57">
        <f t="shared" si="64"/>
        <v>-0.9968058109393132</v>
      </c>
      <c r="M308" s="57">
        <f t="shared" si="65"/>
        <v>-0.95272797261929787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171</v>
      </c>
      <c r="C309" s="51" t="s">
        <v>172</v>
      </c>
      <c r="D309" s="56">
        <v>26218884</v>
      </c>
      <c r="E309" s="56">
        <v>1137188.76</v>
      </c>
      <c r="F309" s="56">
        <v>0</v>
      </c>
      <c r="G309" s="56">
        <v>496635.14999999997</v>
      </c>
      <c r="H309" s="56">
        <v>0</v>
      </c>
      <c r="I309" s="56">
        <f t="shared" si="61"/>
        <v>496635.14999999997</v>
      </c>
      <c r="J309" s="56">
        <f t="shared" si="62"/>
        <v>640553.6100000001</v>
      </c>
      <c r="K309" s="57">
        <f t="shared" si="63"/>
        <v>0.56327817555987814</v>
      </c>
      <c r="L309" s="57">
        <f t="shared" si="64"/>
        <v>-1</v>
      </c>
      <c r="M309" s="57">
        <f t="shared" si="65"/>
        <v>-0.12655635111975613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189</v>
      </c>
      <c r="C310" s="51" t="s">
        <v>190</v>
      </c>
      <c r="D310" s="56">
        <v>0</v>
      </c>
      <c r="E310" s="56">
        <v>0</v>
      </c>
      <c r="F310" s="56">
        <v>0</v>
      </c>
      <c r="G310" s="56">
        <v>162.97</v>
      </c>
      <c r="H310" s="56">
        <v>0</v>
      </c>
      <c r="I310" s="56">
        <f t="shared" si="61"/>
        <v>162.97</v>
      </c>
      <c r="J310" s="56">
        <f t="shared" si="62"/>
        <v>-162.97</v>
      </c>
      <c r="K310" s="57" t="str">
        <f t="shared" si="63"/>
        <v>NA</v>
      </c>
      <c r="L310" s="57" t="str">
        <f t="shared" si="64"/>
        <v>NA</v>
      </c>
      <c r="M310" s="57" t="str">
        <f t="shared" si="65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199</v>
      </c>
      <c r="C311" s="51" t="s">
        <v>200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61"/>
        <v>0</v>
      </c>
      <c r="J311" s="56">
        <f t="shared" si="62"/>
        <v>0</v>
      </c>
      <c r="K311" s="57" t="str">
        <f t="shared" si="63"/>
        <v>NA</v>
      </c>
      <c r="L311" s="57" t="str">
        <f t="shared" si="64"/>
        <v>NA</v>
      </c>
      <c r="M311" s="57" t="str">
        <f t="shared" si="65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205</v>
      </c>
      <c r="C312" s="51" t="s">
        <v>206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61"/>
        <v>0</v>
      </c>
      <c r="J312" s="56">
        <f t="shared" si="62"/>
        <v>0</v>
      </c>
      <c r="K312" s="57" t="str">
        <f t="shared" si="63"/>
        <v>NA</v>
      </c>
      <c r="L312" s="57" t="str">
        <f t="shared" si="64"/>
        <v>NA</v>
      </c>
      <c r="M312" s="57" t="str">
        <f t="shared" si="65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207</v>
      </c>
      <c r="C313" s="51" t="s">
        <v>208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61"/>
        <v>0</v>
      </c>
      <c r="J313" s="56">
        <f t="shared" si="62"/>
        <v>0</v>
      </c>
      <c r="K313" s="57" t="str">
        <f t="shared" si="63"/>
        <v>NA</v>
      </c>
      <c r="L313" s="57" t="str">
        <f t="shared" si="64"/>
        <v>NA</v>
      </c>
      <c r="M313" s="57" t="str">
        <f t="shared" si="65"/>
        <v>NA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213</v>
      </c>
      <c r="C314" s="51" t="s">
        <v>214</v>
      </c>
      <c r="D314" s="56">
        <v>0</v>
      </c>
      <c r="E314" s="56">
        <v>7000</v>
      </c>
      <c r="F314" s="56">
        <v>0</v>
      </c>
      <c r="G314" s="56">
        <v>0</v>
      </c>
      <c r="H314" s="56">
        <v>0</v>
      </c>
      <c r="I314" s="56">
        <f t="shared" si="61"/>
        <v>0</v>
      </c>
      <c r="J314" s="56">
        <f t="shared" si="62"/>
        <v>7000</v>
      </c>
      <c r="K314" s="57">
        <f t="shared" si="63"/>
        <v>1</v>
      </c>
      <c r="L314" s="57">
        <f t="shared" si="64"/>
        <v>-1</v>
      </c>
      <c r="M314" s="57">
        <f t="shared" si="65"/>
        <v>-1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215</v>
      </c>
      <c r="C315" s="51" t="s">
        <v>216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61"/>
        <v>0</v>
      </c>
      <c r="J315" s="56">
        <f t="shared" si="62"/>
        <v>0</v>
      </c>
      <c r="K315" s="57" t="str">
        <f t="shared" si="63"/>
        <v>NA</v>
      </c>
      <c r="L315" s="57" t="str">
        <f t="shared" si="64"/>
        <v>NA</v>
      </c>
      <c r="M315" s="57" t="str">
        <f t="shared" si="65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233</v>
      </c>
      <c r="C316" s="51" t="s">
        <v>234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61"/>
        <v>0</v>
      </c>
      <c r="J316" s="56">
        <f t="shared" si="62"/>
        <v>0</v>
      </c>
      <c r="K316" s="57" t="str">
        <f t="shared" si="63"/>
        <v>NA</v>
      </c>
      <c r="L316" s="57" t="str">
        <f t="shared" si="64"/>
        <v>NA</v>
      </c>
      <c r="M316" s="57" t="str">
        <f t="shared" si="65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237</v>
      </c>
      <c r="C317" s="51" t="s">
        <v>238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f t="shared" ref="I317:I336" si="66">SUM(G317:H317)</f>
        <v>0</v>
      </c>
      <c r="J317" s="56">
        <f t="shared" ref="J317:J336" si="67">E317-I317</f>
        <v>0</v>
      </c>
      <c r="K317" s="57" t="str">
        <f t="shared" ref="K317:K336" si="68">IF(E317=0,"NA",J317/E317)</f>
        <v>NA</v>
      </c>
      <c r="L317" s="57" t="str">
        <f t="shared" ref="L317:L336" si="69">IF(E317=0,"NA",(  ( F317 - (E317/$L$6)) / (E317/$L$6)))</f>
        <v>NA</v>
      </c>
      <c r="M317" s="57" t="str">
        <f t="shared" ref="M317:M336" si="70">IF(E317=0,"NA",(  ( G317 - ($M$6*(E317/12))) / ($M$6*(E317/12))))</f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333</v>
      </c>
      <c r="C318" s="51" t="s">
        <v>334</v>
      </c>
      <c r="D318" s="56">
        <v>0</v>
      </c>
      <c r="E318" s="56">
        <v>86500</v>
      </c>
      <c r="F318" s="56">
        <v>0</v>
      </c>
      <c r="G318" s="56">
        <v>0</v>
      </c>
      <c r="H318" s="56">
        <v>0</v>
      </c>
      <c r="I318" s="56">
        <f t="shared" si="66"/>
        <v>0</v>
      </c>
      <c r="J318" s="56">
        <f t="shared" si="67"/>
        <v>86500</v>
      </c>
      <c r="K318" s="57">
        <f t="shared" si="68"/>
        <v>1</v>
      </c>
      <c r="L318" s="57">
        <f t="shared" si="69"/>
        <v>-1</v>
      </c>
      <c r="M318" s="57">
        <f t="shared" si="70"/>
        <v>-1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335</v>
      </c>
      <c r="C319" s="51" t="s">
        <v>336</v>
      </c>
      <c r="D319" s="56">
        <v>0</v>
      </c>
      <c r="E319" s="56">
        <v>1000</v>
      </c>
      <c r="F319" s="56">
        <v>15323.34</v>
      </c>
      <c r="G319" s="56">
        <v>93940.040000000008</v>
      </c>
      <c r="H319" s="56">
        <v>0</v>
      </c>
      <c r="I319" s="56">
        <f t="shared" si="66"/>
        <v>93940.040000000008</v>
      </c>
      <c r="J319" s="56">
        <f t="shared" si="67"/>
        <v>-92940.040000000008</v>
      </c>
      <c r="K319" s="57">
        <f t="shared" si="68"/>
        <v>-92.94004000000001</v>
      </c>
      <c r="L319" s="57">
        <f t="shared" si="69"/>
        <v>14.32334</v>
      </c>
      <c r="M319" s="57">
        <f t="shared" si="70"/>
        <v>186.88008000000002</v>
      </c>
      <c r="R319" s="53"/>
      <c r="S319" s="53"/>
      <c r="T319" s="53"/>
      <c r="U319" s="53"/>
      <c r="V319" s="53"/>
    </row>
    <row r="320" spans="1:22" s="51" customFormat="1" x14ac:dyDescent="0.2">
      <c r="A320" s="63" t="s">
        <v>339</v>
      </c>
      <c r="B320" s="63"/>
      <c r="C320" s="63"/>
      <c r="D320" s="64">
        <v>27758634</v>
      </c>
      <c r="E320" s="64">
        <v>9874078.9399999958</v>
      </c>
      <c r="F320" s="64">
        <v>63533.66</v>
      </c>
      <c r="G320" s="64">
        <v>1516530.48</v>
      </c>
      <c r="H320" s="64">
        <v>0</v>
      </c>
      <c r="I320" s="64">
        <f t="shared" si="66"/>
        <v>1516530.48</v>
      </c>
      <c r="J320" s="64">
        <f t="shared" si="67"/>
        <v>8357548.4599999953</v>
      </c>
      <c r="K320" s="65">
        <f t="shared" si="68"/>
        <v>0.84641296781044362</v>
      </c>
      <c r="L320" s="65">
        <f t="shared" si="69"/>
        <v>-0.99356561149793687</v>
      </c>
      <c r="M320" s="65">
        <f t="shared" si="70"/>
        <v>-0.69282593562088723</v>
      </c>
      <c r="R320" s="53"/>
      <c r="S320" s="53"/>
      <c r="T320" s="53"/>
      <c r="U320" s="53"/>
      <c r="V320" s="53"/>
    </row>
    <row r="321" spans="1:22" s="51" customFormat="1" x14ac:dyDescent="0.2">
      <c r="A321" s="51" t="s">
        <v>340</v>
      </c>
      <c r="B321" s="51" t="s">
        <v>125</v>
      </c>
      <c r="C321" s="51" t="s">
        <v>126</v>
      </c>
      <c r="D321" s="56">
        <v>0</v>
      </c>
      <c r="E321" s="56">
        <v>3000</v>
      </c>
      <c r="F321" s="56">
        <v>0</v>
      </c>
      <c r="G321" s="56">
        <v>0</v>
      </c>
      <c r="H321" s="56">
        <v>0</v>
      </c>
      <c r="I321" s="56">
        <f t="shared" si="66"/>
        <v>0</v>
      </c>
      <c r="J321" s="56">
        <f t="shared" si="67"/>
        <v>3000</v>
      </c>
      <c r="K321" s="57">
        <f t="shared" si="68"/>
        <v>1</v>
      </c>
      <c r="L321" s="57">
        <f t="shared" si="69"/>
        <v>-1</v>
      </c>
      <c r="M321" s="57">
        <f t="shared" si="70"/>
        <v>-1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139</v>
      </c>
      <c r="C322" s="51" t="s">
        <v>140</v>
      </c>
      <c r="D322" s="56">
        <v>0</v>
      </c>
      <c r="E322" s="56">
        <v>8000</v>
      </c>
      <c r="F322" s="56">
        <v>0</v>
      </c>
      <c r="G322" s="56">
        <v>0</v>
      </c>
      <c r="H322" s="56">
        <v>0</v>
      </c>
      <c r="I322" s="56">
        <f t="shared" si="66"/>
        <v>0</v>
      </c>
      <c r="J322" s="56">
        <f t="shared" si="67"/>
        <v>8000</v>
      </c>
      <c r="K322" s="57">
        <f t="shared" si="68"/>
        <v>1</v>
      </c>
      <c r="L322" s="57">
        <f t="shared" si="69"/>
        <v>-1</v>
      </c>
      <c r="M322" s="57">
        <f t="shared" si="70"/>
        <v>-1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141</v>
      </c>
      <c r="C323" s="51" t="s">
        <v>142</v>
      </c>
      <c r="D323" s="56">
        <v>0</v>
      </c>
      <c r="E323" s="56">
        <v>3500</v>
      </c>
      <c r="F323" s="56">
        <v>0</v>
      </c>
      <c r="G323" s="56">
        <v>0</v>
      </c>
      <c r="H323" s="56">
        <v>0</v>
      </c>
      <c r="I323" s="56">
        <f t="shared" si="66"/>
        <v>0</v>
      </c>
      <c r="J323" s="56">
        <f t="shared" si="67"/>
        <v>3500</v>
      </c>
      <c r="K323" s="57">
        <f t="shared" si="68"/>
        <v>1</v>
      </c>
      <c r="L323" s="57">
        <f t="shared" si="69"/>
        <v>-1</v>
      </c>
      <c r="M323" s="57">
        <f t="shared" si="70"/>
        <v>-1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143</v>
      </c>
      <c r="C324" s="51" t="s">
        <v>144</v>
      </c>
      <c r="D324" s="56">
        <v>0</v>
      </c>
      <c r="E324" s="56">
        <v>306000</v>
      </c>
      <c r="F324" s="56">
        <v>0</v>
      </c>
      <c r="G324" s="56">
        <v>146000</v>
      </c>
      <c r="H324" s="56">
        <v>0</v>
      </c>
      <c r="I324" s="56">
        <f t="shared" si="66"/>
        <v>146000</v>
      </c>
      <c r="J324" s="56">
        <f t="shared" si="67"/>
        <v>160000</v>
      </c>
      <c r="K324" s="57">
        <f t="shared" si="68"/>
        <v>0.52287581699346408</v>
      </c>
      <c r="L324" s="57">
        <f t="shared" si="69"/>
        <v>-1</v>
      </c>
      <c r="M324" s="57">
        <f t="shared" si="70"/>
        <v>-4.5751633986928102E-2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149</v>
      </c>
      <c r="C325" s="51" t="s">
        <v>150</v>
      </c>
      <c r="D325" s="56">
        <v>0</v>
      </c>
      <c r="E325" s="56">
        <v>0</v>
      </c>
      <c r="F325" s="56">
        <v>3160</v>
      </c>
      <c r="G325" s="56">
        <v>12720</v>
      </c>
      <c r="H325" s="56">
        <v>0</v>
      </c>
      <c r="I325" s="56">
        <f t="shared" si="66"/>
        <v>12720</v>
      </c>
      <c r="J325" s="56">
        <f t="shared" si="67"/>
        <v>-12720</v>
      </c>
      <c r="K325" s="57" t="str">
        <f t="shared" si="68"/>
        <v>NA</v>
      </c>
      <c r="L325" s="57" t="str">
        <f t="shared" si="69"/>
        <v>NA</v>
      </c>
      <c r="M325" s="57" t="str">
        <f t="shared" si="70"/>
        <v>NA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151</v>
      </c>
      <c r="C326" s="51" t="s">
        <v>152</v>
      </c>
      <c r="D326" s="56">
        <v>0</v>
      </c>
      <c r="E326" s="56">
        <v>1841.5</v>
      </c>
      <c r="F326" s="56">
        <v>170.78</v>
      </c>
      <c r="G326" s="56">
        <v>851.16</v>
      </c>
      <c r="H326" s="56">
        <v>0</v>
      </c>
      <c r="I326" s="56">
        <f t="shared" si="66"/>
        <v>851.16</v>
      </c>
      <c r="J326" s="56">
        <f t="shared" si="67"/>
        <v>990.34</v>
      </c>
      <c r="K326" s="57">
        <f t="shared" si="68"/>
        <v>0.53778984523486295</v>
      </c>
      <c r="L326" s="57">
        <f t="shared" si="69"/>
        <v>-0.9072603855552539</v>
      </c>
      <c r="M326" s="57">
        <f t="shared" si="70"/>
        <v>-7.5579690469725805E-2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153</v>
      </c>
      <c r="C327" s="51" t="s">
        <v>154</v>
      </c>
      <c r="D327" s="56">
        <v>0</v>
      </c>
      <c r="E327" s="56">
        <v>0</v>
      </c>
      <c r="F327" s="56">
        <v>2665.26</v>
      </c>
      <c r="G327" s="56">
        <v>12445.65</v>
      </c>
      <c r="H327" s="56">
        <v>0</v>
      </c>
      <c r="I327" s="56">
        <f t="shared" si="66"/>
        <v>12445.65</v>
      </c>
      <c r="J327" s="56">
        <f t="shared" si="67"/>
        <v>-12445.65</v>
      </c>
      <c r="K327" s="57" t="str">
        <f t="shared" si="68"/>
        <v>NA</v>
      </c>
      <c r="L327" s="57" t="str">
        <f t="shared" si="69"/>
        <v>NA</v>
      </c>
      <c r="M327" s="57" t="str">
        <f t="shared" si="70"/>
        <v>NA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169</v>
      </c>
      <c r="C328" s="51" t="s">
        <v>170</v>
      </c>
      <c r="D328" s="56">
        <v>0</v>
      </c>
      <c r="E328" s="56">
        <v>4028</v>
      </c>
      <c r="F328" s="56">
        <v>10.4</v>
      </c>
      <c r="G328" s="56">
        <v>246.51</v>
      </c>
      <c r="H328" s="56">
        <v>0</v>
      </c>
      <c r="I328" s="56">
        <f t="shared" si="66"/>
        <v>246.51</v>
      </c>
      <c r="J328" s="56">
        <f t="shared" si="67"/>
        <v>3781.49</v>
      </c>
      <c r="K328" s="57">
        <f t="shared" si="68"/>
        <v>0.93880089374379339</v>
      </c>
      <c r="L328" s="57">
        <f t="shared" si="69"/>
        <v>-0.99741807348560074</v>
      </c>
      <c r="M328" s="57">
        <f t="shared" si="70"/>
        <v>-0.87760178748758688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171</v>
      </c>
      <c r="C329" s="51" t="s">
        <v>172</v>
      </c>
      <c r="D329" s="56">
        <v>26102645</v>
      </c>
      <c r="E329" s="56">
        <v>228125.92000000004</v>
      </c>
      <c r="F329" s="56">
        <v>0</v>
      </c>
      <c r="G329" s="56">
        <v>142125.1</v>
      </c>
      <c r="H329" s="56">
        <v>0</v>
      </c>
      <c r="I329" s="56">
        <f t="shared" si="66"/>
        <v>142125.1</v>
      </c>
      <c r="J329" s="56">
        <f t="shared" si="67"/>
        <v>86000.820000000036</v>
      </c>
      <c r="K329" s="57">
        <f t="shared" si="68"/>
        <v>0.37698837554277048</v>
      </c>
      <c r="L329" s="57">
        <f t="shared" si="69"/>
        <v>-1</v>
      </c>
      <c r="M329" s="57">
        <f t="shared" si="70"/>
        <v>0.24602324891445898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199</v>
      </c>
      <c r="C330" s="51" t="s">
        <v>200</v>
      </c>
      <c r="D330" s="56">
        <v>0</v>
      </c>
      <c r="E330" s="56">
        <v>6954.75</v>
      </c>
      <c r="F330" s="56">
        <v>0</v>
      </c>
      <c r="G330" s="56">
        <v>0</v>
      </c>
      <c r="H330" s="56">
        <v>0</v>
      </c>
      <c r="I330" s="56">
        <f t="shared" si="66"/>
        <v>0</v>
      </c>
      <c r="J330" s="56">
        <f t="shared" si="67"/>
        <v>6954.75</v>
      </c>
      <c r="K330" s="57">
        <f t="shared" si="68"/>
        <v>1</v>
      </c>
      <c r="L330" s="57">
        <f t="shared" si="69"/>
        <v>-1</v>
      </c>
      <c r="M330" s="57">
        <f t="shared" si="70"/>
        <v>-1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207</v>
      </c>
      <c r="C331" s="51" t="s">
        <v>208</v>
      </c>
      <c r="D331" s="56">
        <v>7000</v>
      </c>
      <c r="E331" s="56">
        <v>21439.899999999998</v>
      </c>
      <c r="F331" s="56">
        <v>2159.4699999999998</v>
      </c>
      <c r="G331" s="56">
        <v>4050.47</v>
      </c>
      <c r="H331" s="56">
        <v>866.41</v>
      </c>
      <c r="I331" s="56">
        <f t="shared" si="66"/>
        <v>4916.88</v>
      </c>
      <c r="J331" s="56">
        <f t="shared" si="67"/>
        <v>16523.019999999997</v>
      </c>
      <c r="K331" s="57">
        <f t="shared" si="68"/>
        <v>0.77066684079683201</v>
      </c>
      <c r="L331" s="57">
        <f t="shared" si="69"/>
        <v>-0.89927798170700413</v>
      </c>
      <c r="M331" s="57">
        <f t="shared" si="70"/>
        <v>-0.62215588692111434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211</v>
      </c>
      <c r="C332" s="51" t="s">
        <v>212</v>
      </c>
      <c r="D332" s="56">
        <v>0</v>
      </c>
      <c r="E332" s="56">
        <v>27266.29</v>
      </c>
      <c r="F332" s="56">
        <v>0</v>
      </c>
      <c r="G332" s="56">
        <v>0</v>
      </c>
      <c r="H332" s="56">
        <v>0</v>
      </c>
      <c r="I332" s="56">
        <f t="shared" si="66"/>
        <v>0</v>
      </c>
      <c r="J332" s="56">
        <f t="shared" si="67"/>
        <v>27266.29</v>
      </c>
      <c r="K332" s="57">
        <f t="shared" si="68"/>
        <v>1</v>
      </c>
      <c r="L332" s="57">
        <f t="shared" si="69"/>
        <v>-1</v>
      </c>
      <c r="M332" s="57">
        <f t="shared" si="7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215</v>
      </c>
      <c r="C333" s="51" t="s">
        <v>216</v>
      </c>
      <c r="D333" s="56">
        <v>0</v>
      </c>
      <c r="E333" s="56">
        <v>47948.539999999994</v>
      </c>
      <c r="F333" s="56">
        <v>0</v>
      </c>
      <c r="G333" s="56">
        <v>0</v>
      </c>
      <c r="H333" s="56">
        <v>0</v>
      </c>
      <c r="I333" s="56">
        <f t="shared" si="66"/>
        <v>0</v>
      </c>
      <c r="J333" s="56">
        <f t="shared" si="67"/>
        <v>47948.539999999994</v>
      </c>
      <c r="K333" s="57">
        <f t="shared" si="68"/>
        <v>1</v>
      </c>
      <c r="L333" s="57">
        <f t="shared" si="69"/>
        <v>-1</v>
      </c>
      <c r="M333" s="57">
        <f t="shared" si="70"/>
        <v>-1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219</v>
      </c>
      <c r="C334" s="51" t="s">
        <v>220</v>
      </c>
      <c r="D334" s="56">
        <v>0</v>
      </c>
      <c r="E334" s="56">
        <v>121400</v>
      </c>
      <c r="F334" s="56">
        <v>0</v>
      </c>
      <c r="G334" s="56">
        <v>0</v>
      </c>
      <c r="H334" s="56">
        <v>0</v>
      </c>
      <c r="I334" s="56">
        <f t="shared" si="66"/>
        <v>0</v>
      </c>
      <c r="J334" s="56">
        <f t="shared" si="67"/>
        <v>121400</v>
      </c>
      <c r="K334" s="57">
        <f t="shared" si="68"/>
        <v>1</v>
      </c>
      <c r="L334" s="57">
        <f t="shared" si="69"/>
        <v>-1</v>
      </c>
      <c r="M334" s="57">
        <f t="shared" si="70"/>
        <v>-1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227</v>
      </c>
      <c r="C335" s="51" t="s">
        <v>228</v>
      </c>
      <c r="D335" s="56">
        <v>0</v>
      </c>
      <c r="E335" s="56">
        <v>10000</v>
      </c>
      <c r="F335" s="56">
        <v>0</v>
      </c>
      <c r="G335" s="56">
        <v>0</v>
      </c>
      <c r="H335" s="56">
        <v>0</v>
      </c>
      <c r="I335" s="56">
        <f t="shared" si="66"/>
        <v>0</v>
      </c>
      <c r="J335" s="56">
        <f t="shared" si="67"/>
        <v>10000</v>
      </c>
      <c r="K335" s="57">
        <f t="shared" si="68"/>
        <v>1</v>
      </c>
      <c r="L335" s="57">
        <f t="shared" si="69"/>
        <v>-1</v>
      </c>
      <c r="M335" s="57">
        <f t="shared" si="70"/>
        <v>-1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233</v>
      </c>
      <c r="C336" s="51" t="s">
        <v>234</v>
      </c>
      <c r="D336" s="56">
        <v>0</v>
      </c>
      <c r="E336" s="56">
        <v>28100</v>
      </c>
      <c r="F336" s="56">
        <v>0</v>
      </c>
      <c r="G336" s="56">
        <v>0</v>
      </c>
      <c r="H336" s="56">
        <v>0</v>
      </c>
      <c r="I336" s="56">
        <f t="shared" si="66"/>
        <v>0</v>
      </c>
      <c r="J336" s="56">
        <f t="shared" si="67"/>
        <v>28100</v>
      </c>
      <c r="K336" s="57">
        <f t="shared" si="68"/>
        <v>1</v>
      </c>
      <c r="L336" s="57">
        <f t="shared" si="69"/>
        <v>-1</v>
      </c>
      <c r="M336" s="57">
        <f t="shared" si="70"/>
        <v>-1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237</v>
      </c>
      <c r="C337" s="51" t="s">
        <v>238</v>
      </c>
      <c r="D337" s="56">
        <v>0</v>
      </c>
      <c r="E337" s="56">
        <v>33572</v>
      </c>
      <c r="F337" s="56">
        <v>0</v>
      </c>
      <c r="G337" s="56">
        <v>0</v>
      </c>
      <c r="H337" s="56">
        <v>0</v>
      </c>
      <c r="I337" s="56">
        <f t="shared" si="61"/>
        <v>0</v>
      </c>
      <c r="J337" s="56">
        <f t="shared" si="62"/>
        <v>33572</v>
      </c>
      <c r="K337" s="57">
        <f t="shared" si="63"/>
        <v>1</v>
      </c>
      <c r="L337" s="57">
        <f t="shared" si="64"/>
        <v>-1</v>
      </c>
      <c r="M337" s="57">
        <f t="shared" si="65"/>
        <v>-1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335</v>
      </c>
      <c r="C338" s="51" t="s">
        <v>336</v>
      </c>
      <c r="D338" s="56">
        <v>0</v>
      </c>
      <c r="E338" s="56">
        <v>15000</v>
      </c>
      <c r="F338" s="56">
        <v>13126.1</v>
      </c>
      <c r="G338" s="56">
        <v>60232.07</v>
      </c>
      <c r="H338" s="56">
        <v>0</v>
      </c>
      <c r="I338" s="56">
        <f t="shared" si="61"/>
        <v>60232.07</v>
      </c>
      <c r="J338" s="56">
        <f t="shared" si="62"/>
        <v>-45232.07</v>
      </c>
      <c r="K338" s="57">
        <f t="shared" si="63"/>
        <v>-3.0154713333333332</v>
      </c>
      <c r="L338" s="57">
        <f t="shared" si="64"/>
        <v>-0.12492666666666664</v>
      </c>
      <c r="M338" s="57">
        <f t="shared" si="65"/>
        <v>7.0309426666666663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341</v>
      </c>
      <c r="C339" s="51" t="s">
        <v>342</v>
      </c>
      <c r="D339" s="56">
        <v>0</v>
      </c>
      <c r="E339" s="56">
        <v>500</v>
      </c>
      <c r="F339" s="56">
        <v>0</v>
      </c>
      <c r="G339" s="56">
        <v>0</v>
      </c>
      <c r="H339" s="56">
        <v>0</v>
      </c>
      <c r="I339" s="56">
        <f t="shared" si="61"/>
        <v>0</v>
      </c>
      <c r="J339" s="56">
        <f t="shared" si="62"/>
        <v>500</v>
      </c>
      <c r="K339" s="57">
        <f t="shared" si="63"/>
        <v>1</v>
      </c>
      <c r="L339" s="57">
        <f t="shared" si="64"/>
        <v>-1</v>
      </c>
      <c r="M339" s="57">
        <f t="shared" si="65"/>
        <v>-1</v>
      </c>
      <c r="R339" s="53"/>
      <c r="S339" s="53"/>
      <c r="T339" s="53"/>
      <c r="U339" s="53"/>
      <c r="V339" s="53"/>
    </row>
    <row r="340" spans="1:22" s="51" customFormat="1" x14ac:dyDescent="0.2">
      <c r="A340" s="63" t="s">
        <v>361</v>
      </c>
      <c r="B340" s="63"/>
      <c r="C340" s="63"/>
      <c r="D340" s="64">
        <v>26109645</v>
      </c>
      <c r="E340" s="64">
        <v>866676.90000000014</v>
      </c>
      <c r="F340" s="64">
        <v>21292.010000000002</v>
      </c>
      <c r="G340" s="64">
        <v>378670.96</v>
      </c>
      <c r="H340" s="64">
        <v>866.41</v>
      </c>
      <c r="I340" s="64">
        <f t="shared" si="61"/>
        <v>379537.37</v>
      </c>
      <c r="J340" s="64">
        <f t="shared" si="62"/>
        <v>487139.53000000014</v>
      </c>
      <c r="K340" s="65">
        <f t="shared" si="63"/>
        <v>0.5620774362395029</v>
      </c>
      <c r="L340" s="65">
        <f t="shared" si="64"/>
        <v>-0.97543258623830864</v>
      </c>
      <c r="M340" s="65">
        <f t="shared" si="65"/>
        <v>-0.12615425656320145</v>
      </c>
      <c r="R340" s="53"/>
      <c r="S340" s="53"/>
      <c r="T340" s="53"/>
      <c r="U340" s="53"/>
      <c r="V340" s="53"/>
    </row>
    <row r="341" spans="1:22" s="51" customFormat="1" x14ac:dyDescent="0.2">
      <c r="A341" s="51" t="s">
        <v>362</v>
      </c>
      <c r="B341" s="51" t="s">
        <v>125</v>
      </c>
      <c r="C341" s="51" t="s">
        <v>126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f t="shared" si="61"/>
        <v>0</v>
      </c>
      <c r="J341" s="56">
        <f t="shared" si="62"/>
        <v>0</v>
      </c>
      <c r="K341" s="57" t="str">
        <f t="shared" si="63"/>
        <v>NA</v>
      </c>
      <c r="L341" s="57" t="str">
        <f t="shared" si="64"/>
        <v>NA</v>
      </c>
      <c r="M341" s="57" t="str">
        <f t="shared" si="65"/>
        <v>NA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139</v>
      </c>
      <c r="C342" s="51" t="s">
        <v>140</v>
      </c>
      <c r="D342" s="56">
        <v>0</v>
      </c>
      <c r="E342" s="56">
        <v>16500</v>
      </c>
      <c r="F342" s="56">
        <v>0</v>
      </c>
      <c r="G342" s="56">
        <v>0</v>
      </c>
      <c r="H342" s="56">
        <v>0</v>
      </c>
      <c r="I342" s="56">
        <f t="shared" si="61"/>
        <v>0</v>
      </c>
      <c r="J342" s="56">
        <f t="shared" si="62"/>
        <v>16500</v>
      </c>
      <c r="K342" s="57">
        <f t="shared" si="63"/>
        <v>1</v>
      </c>
      <c r="L342" s="57">
        <f t="shared" si="64"/>
        <v>-1</v>
      </c>
      <c r="M342" s="57">
        <f t="shared" si="65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141</v>
      </c>
      <c r="C343" s="51" t="s">
        <v>142</v>
      </c>
      <c r="D343" s="56">
        <v>0</v>
      </c>
      <c r="E343" s="56">
        <v>30500</v>
      </c>
      <c r="F343" s="56">
        <v>0</v>
      </c>
      <c r="G343" s="56">
        <v>0</v>
      </c>
      <c r="H343" s="56">
        <v>0</v>
      </c>
      <c r="I343" s="56">
        <f t="shared" si="61"/>
        <v>0</v>
      </c>
      <c r="J343" s="56">
        <f t="shared" si="62"/>
        <v>30500</v>
      </c>
      <c r="K343" s="57">
        <f t="shared" si="63"/>
        <v>1</v>
      </c>
      <c r="L343" s="57">
        <f t="shared" si="64"/>
        <v>-1</v>
      </c>
      <c r="M343" s="57">
        <f t="shared" si="65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143</v>
      </c>
      <c r="C344" s="51" t="s">
        <v>144</v>
      </c>
      <c r="D344" s="56">
        <v>2444000</v>
      </c>
      <c r="E344" s="56">
        <v>11148747.910000004</v>
      </c>
      <c r="F344" s="56">
        <v>0</v>
      </c>
      <c r="G344" s="56">
        <v>2446000</v>
      </c>
      <c r="H344" s="56">
        <v>0</v>
      </c>
      <c r="I344" s="56">
        <f t="shared" si="61"/>
        <v>2446000</v>
      </c>
      <c r="J344" s="56">
        <f t="shared" si="62"/>
        <v>8702747.9100000039</v>
      </c>
      <c r="K344" s="57">
        <f t="shared" si="63"/>
        <v>0.78060316550829612</v>
      </c>
      <c r="L344" s="57">
        <f t="shared" si="64"/>
        <v>-1</v>
      </c>
      <c r="M344" s="57">
        <f t="shared" si="65"/>
        <v>-0.56120633101659234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145</v>
      </c>
      <c r="C345" s="51" t="s">
        <v>146</v>
      </c>
      <c r="D345" s="56">
        <v>0</v>
      </c>
      <c r="E345" s="56">
        <v>0</v>
      </c>
      <c r="F345" s="56">
        <v>0</v>
      </c>
      <c r="G345" s="56">
        <v>119.5</v>
      </c>
      <c r="H345" s="56">
        <v>0</v>
      </c>
      <c r="I345" s="56">
        <f t="shared" si="61"/>
        <v>119.5</v>
      </c>
      <c r="J345" s="56">
        <f t="shared" si="62"/>
        <v>-119.5</v>
      </c>
      <c r="K345" s="57" t="str">
        <f t="shared" si="63"/>
        <v>NA</v>
      </c>
      <c r="L345" s="57" t="str">
        <f t="shared" si="64"/>
        <v>NA</v>
      </c>
      <c r="M345" s="57" t="str">
        <f t="shared" si="65"/>
        <v>NA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149</v>
      </c>
      <c r="C346" s="51" t="s">
        <v>150</v>
      </c>
      <c r="D346" s="56">
        <v>0</v>
      </c>
      <c r="E346" s="56">
        <v>0</v>
      </c>
      <c r="F346" s="56">
        <v>244.32</v>
      </c>
      <c r="G346" s="56">
        <v>618.81999999999994</v>
      </c>
      <c r="H346" s="56">
        <v>0</v>
      </c>
      <c r="I346" s="56">
        <f t="shared" si="61"/>
        <v>618.81999999999994</v>
      </c>
      <c r="J346" s="56">
        <f t="shared" si="62"/>
        <v>-618.81999999999994</v>
      </c>
      <c r="K346" s="57" t="str">
        <f t="shared" si="63"/>
        <v>NA</v>
      </c>
      <c r="L346" s="57" t="str">
        <f t="shared" si="64"/>
        <v>NA</v>
      </c>
      <c r="M346" s="57" t="str">
        <f t="shared" si="65"/>
        <v>NA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151</v>
      </c>
      <c r="C347" s="51" t="s">
        <v>152</v>
      </c>
      <c r="D347" s="56">
        <v>0</v>
      </c>
      <c r="E347" s="56">
        <v>16653.25</v>
      </c>
      <c r="F347" s="56">
        <v>6.15</v>
      </c>
      <c r="G347" s="56">
        <v>58.47</v>
      </c>
      <c r="H347" s="56">
        <v>0</v>
      </c>
      <c r="I347" s="56">
        <f t="shared" si="61"/>
        <v>58.47</v>
      </c>
      <c r="J347" s="56">
        <f t="shared" si="62"/>
        <v>16594.78</v>
      </c>
      <c r="K347" s="57">
        <f t="shared" si="63"/>
        <v>0.99648897362376709</v>
      </c>
      <c r="L347" s="57">
        <f t="shared" si="64"/>
        <v>-0.99963070271568599</v>
      </c>
      <c r="M347" s="57">
        <f t="shared" si="65"/>
        <v>-0.9929779472475343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153</v>
      </c>
      <c r="C348" s="51" t="s">
        <v>154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61"/>
        <v>0</v>
      </c>
      <c r="J348" s="56">
        <f t="shared" si="62"/>
        <v>0</v>
      </c>
      <c r="K348" s="57" t="str">
        <f t="shared" si="63"/>
        <v>NA</v>
      </c>
      <c r="L348" s="57" t="str">
        <f t="shared" si="64"/>
        <v>NA</v>
      </c>
      <c r="M348" s="57" t="str">
        <f t="shared" si="65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169</v>
      </c>
      <c r="C349" s="51" t="s">
        <v>170</v>
      </c>
      <c r="D349" s="56">
        <v>64766</v>
      </c>
      <c r="E349" s="56">
        <v>464477.9499999999</v>
      </c>
      <c r="F349" s="56">
        <v>0.6</v>
      </c>
      <c r="G349" s="56">
        <v>31.409999999999997</v>
      </c>
      <c r="H349" s="56">
        <v>0</v>
      </c>
      <c r="I349" s="56">
        <f t="shared" si="61"/>
        <v>31.409999999999997</v>
      </c>
      <c r="J349" s="56">
        <f t="shared" si="62"/>
        <v>464446.53999999992</v>
      </c>
      <c r="K349" s="57">
        <f t="shared" si="63"/>
        <v>0.99993237569189242</v>
      </c>
      <c r="L349" s="57">
        <f t="shared" si="64"/>
        <v>-0.9999987082271613</v>
      </c>
      <c r="M349" s="57">
        <f t="shared" si="65"/>
        <v>-0.99986475138378472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171</v>
      </c>
      <c r="C350" s="51" t="s">
        <v>172</v>
      </c>
      <c r="D350" s="56">
        <v>27416683.489999998</v>
      </c>
      <c r="E350" s="56">
        <v>7179688.3999999994</v>
      </c>
      <c r="F350" s="56">
        <v>0</v>
      </c>
      <c r="G350" s="56">
        <v>1416527.98</v>
      </c>
      <c r="H350" s="56">
        <v>0</v>
      </c>
      <c r="I350" s="56">
        <f t="shared" si="61"/>
        <v>1416527.98</v>
      </c>
      <c r="J350" s="56">
        <f t="shared" si="62"/>
        <v>5763160.4199999999</v>
      </c>
      <c r="K350" s="57">
        <f t="shared" si="63"/>
        <v>0.80270341815948454</v>
      </c>
      <c r="L350" s="57">
        <f t="shared" si="64"/>
        <v>-1</v>
      </c>
      <c r="M350" s="57">
        <f t="shared" si="65"/>
        <v>-0.60540683631896886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179</v>
      </c>
      <c r="C351" s="51" t="s">
        <v>180</v>
      </c>
      <c r="D351" s="56">
        <v>50000</v>
      </c>
      <c r="E351" s="56">
        <v>50000</v>
      </c>
      <c r="F351" s="56">
        <v>0</v>
      </c>
      <c r="G351" s="56">
        <v>0</v>
      </c>
      <c r="H351" s="56">
        <v>0</v>
      </c>
      <c r="I351" s="56">
        <f t="shared" si="61"/>
        <v>0</v>
      </c>
      <c r="J351" s="56">
        <f t="shared" si="62"/>
        <v>50000</v>
      </c>
      <c r="K351" s="57">
        <f t="shared" si="63"/>
        <v>1</v>
      </c>
      <c r="L351" s="57">
        <f t="shared" si="64"/>
        <v>-1</v>
      </c>
      <c r="M351" s="57">
        <f t="shared" si="65"/>
        <v>-1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181</v>
      </c>
      <c r="C352" s="51" t="s">
        <v>182</v>
      </c>
      <c r="D352" s="56">
        <v>7945000</v>
      </c>
      <c r="E352" s="56">
        <v>20000</v>
      </c>
      <c r="F352" s="56">
        <v>0</v>
      </c>
      <c r="G352" s="56">
        <v>2204.5300000000002</v>
      </c>
      <c r="H352" s="56">
        <v>0</v>
      </c>
      <c r="I352" s="56">
        <f t="shared" si="61"/>
        <v>2204.5300000000002</v>
      </c>
      <c r="J352" s="56">
        <f t="shared" si="62"/>
        <v>17795.47</v>
      </c>
      <c r="K352" s="57">
        <f t="shared" si="63"/>
        <v>0.88977350000000011</v>
      </c>
      <c r="L352" s="57">
        <f t="shared" si="64"/>
        <v>-1</v>
      </c>
      <c r="M352" s="57">
        <f t="shared" si="65"/>
        <v>-0.77954699999999999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183</v>
      </c>
      <c r="C353" s="51" t="s">
        <v>184</v>
      </c>
      <c r="D353" s="56">
        <v>0</v>
      </c>
      <c r="E353" s="56">
        <v>42080</v>
      </c>
      <c r="F353" s="56">
        <v>0</v>
      </c>
      <c r="G353" s="56">
        <v>0</v>
      </c>
      <c r="H353" s="56">
        <v>0</v>
      </c>
      <c r="I353" s="56">
        <f t="shared" si="61"/>
        <v>0</v>
      </c>
      <c r="J353" s="56">
        <f t="shared" si="62"/>
        <v>42080</v>
      </c>
      <c r="K353" s="57">
        <f t="shared" si="63"/>
        <v>1</v>
      </c>
      <c r="L353" s="57">
        <f t="shared" si="64"/>
        <v>-1</v>
      </c>
      <c r="M353" s="57">
        <f t="shared" si="65"/>
        <v>-1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191</v>
      </c>
      <c r="C354" s="51" t="s">
        <v>192</v>
      </c>
      <c r="D354" s="56">
        <v>0</v>
      </c>
      <c r="E354" s="56">
        <v>1141050</v>
      </c>
      <c r="F354" s="56">
        <v>0</v>
      </c>
      <c r="G354" s="56">
        <v>0</v>
      </c>
      <c r="H354" s="56">
        <v>0</v>
      </c>
      <c r="I354" s="56">
        <f t="shared" si="61"/>
        <v>0</v>
      </c>
      <c r="J354" s="56">
        <f t="shared" si="62"/>
        <v>1141050</v>
      </c>
      <c r="K354" s="57">
        <f t="shared" si="63"/>
        <v>1</v>
      </c>
      <c r="L354" s="57">
        <f t="shared" si="64"/>
        <v>-1</v>
      </c>
      <c r="M354" s="57">
        <f t="shared" si="65"/>
        <v>-1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207</v>
      </c>
      <c r="C355" s="51" t="s">
        <v>208</v>
      </c>
      <c r="D355" s="56">
        <v>26830578.710000001</v>
      </c>
      <c r="E355" s="56">
        <v>29664730.400000002</v>
      </c>
      <c r="F355" s="56">
        <v>2456.3700000000003</v>
      </c>
      <c r="G355" s="56">
        <v>9302.43</v>
      </c>
      <c r="H355" s="56">
        <v>4395.62</v>
      </c>
      <c r="I355" s="56">
        <f t="shared" si="61"/>
        <v>13698.05</v>
      </c>
      <c r="J355" s="56">
        <f t="shared" si="62"/>
        <v>29651032.350000001</v>
      </c>
      <c r="K355" s="57">
        <f t="shared" si="63"/>
        <v>0.99953823783950513</v>
      </c>
      <c r="L355" s="57">
        <f t="shared" si="64"/>
        <v>-0.99991719560680714</v>
      </c>
      <c r="M355" s="57">
        <f t="shared" si="65"/>
        <v>-0.99937282895380708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211</v>
      </c>
      <c r="C356" s="51" t="s">
        <v>212</v>
      </c>
      <c r="D356" s="56">
        <v>0</v>
      </c>
      <c r="E356" s="56">
        <v>75</v>
      </c>
      <c r="F356" s="56">
        <v>0</v>
      </c>
      <c r="G356" s="56">
        <v>0</v>
      </c>
      <c r="H356" s="56">
        <v>0</v>
      </c>
      <c r="I356" s="56">
        <f t="shared" si="61"/>
        <v>0</v>
      </c>
      <c r="J356" s="56">
        <f t="shared" si="62"/>
        <v>75</v>
      </c>
      <c r="K356" s="57">
        <f t="shared" si="63"/>
        <v>1</v>
      </c>
      <c r="L356" s="57">
        <f t="shared" si="64"/>
        <v>-1</v>
      </c>
      <c r="M356" s="57">
        <f t="shared" si="65"/>
        <v>-1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215</v>
      </c>
      <c r="C357" s="51" t="s">
        <v>216</v>
      </c>
      <c r="D357" s="56">
        <v>3054608.67</v>
      </c>
      <c r="E357" s="56">
        <v>3561853.6300000004</v>
      </c>
      <c r="F357" s="56">
        <v>5018.97</v>
      </c>
      <c r="G357" s="56">
        <v>5018.97</v>
      </c>
      <c r="H357" s="56">
        <v>0</v>
      </c>
      <c r="I357" s="56">
        <f t="shared" si="61"/>
        <v>5018.97</v>
      </c>
      <c r="J357" s="56">
        <f t="shared" si="62"/>
        <v>3556834.66</v>
      </c>
      <c r="K357" s="57">
        <f t="shared" si="63"/>
        <v>0.99859091065457395</v>
      </c>
      <c r="L357" s="57">
        <f t="shared" si="64"/>
        <v>-0.99859091065457395</v>
      </c>
      <c r="M357" s="57">
        <f t="shared" si="65"/>
        <v>-0.99718182130914801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219</v>
      </c>
      <c r="C358" s="51" t="s">
        <v>220</v>
      </c>
      <c r="D358" s="56">
        <v>0</v>
      </c>
      <c r="E358" s="56">
        <v>1858781.05</v>
      </c>
      <c r="F358" s="56">
        <v>0</v>
      </c>
      <c r="G358" s="56">
        <v>0</v>
      </c>
      <c r="H358" s="56">
        <v>0</v>
      </c>
      <c r="I358" s="56">
        <f t="shared" si="61"/>
        <v>0</v>
      </c>
      <c r="J358" s="56">
        <f t="shared" si="62"/>
        <v>1858781.05</v>
      </c>
      <c r="K358" s="57">
        <f t="shared" si="63"/>
        <v>1</v>
      </c>
      <c r="L358" s="57">
        <f t="shared" si="64"/>
        <v>-1</v>
      </c>
      <c r="M358" s="57">
        <f t="shared" si="65"/>
        <v>-1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229</v>
      </c>
      <c r="C359" s="51" t="s">
        <v>230</v>
      </c>
      <c r="D359" s="56">
        <v>37023</v>
      </c>
      <c r="E359" s="56">
        <v>58623</v>
      </c>
      <c r="F359" s="56">
        <v>0</v>
      </c>
      <c r="G359" s="56">
        <v>37023</v>
      </c>
      <c r="H359" s="56">
        <v>21600</v>
      </c>
      <c r="I359" s="56">
        <f t="shared" si="61"/>
        <v>58623</v>
      </c>
      <c r="J359" s="56">
        <f t="shared" si="62"/>
        <v>0</v>
      </c>
      <c r="K359" s="57">
        <f t="shared" si="63"/>
        <v>0</v>
      </c>
      <c r="L359" s="57">
        <f t="shared" si="64"/>
        <v>-1</v>
      </c>
      <c r="M359" s="57">
        <f t="shared" si="65"/>
        <v>0.26308786653702471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231</v>
      </c>
      <c r="C360" s="51" t="s">
        <v>232</v>
      </c>
      <c r="D360" s="56">
        <v>5000</v>
      </c>
      <c r="E360" s="56">
        <v>458994.2</v>
      </c>
      <c r="F360" s="56">
        <v>0</v>
      </c>
      <c r="G360" s="56">
        <v>42863.199999999997</v>
      </c>
      <c r="H360" s="56">
        <v>0</v>
      </c>
      <c r="I360" s="56">
        <f t="shared" si="61"/>
        <v>42863.199999999997</v>
      </c>
      <c r="J360" s="56">
        <f t="shared" si="62"/>
        <v>416131</v>
      </c>
      <c r="K360" s="57">
        <f t="shared" si="63"/>
        <v>0.90661494197530168</v>
      </c>
      <c r="L360" s="57">
        <f t="shared" si="64"/>
        <v>-1</v>
      </c>
      <c r="M360" s="57">
        <f t="shared" si="65"/>
        <v>-0.81322988395060325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233</v>
      </c>
      <c r="C361" s="51" t="s">
        <v>234</v>
      </c>
      <c r="D361" s="56">
        <v>3777620.73</v>
      </c>
      <c r="E361" s="56">
        <v>1503444.99</v>
      </c>
      <c r="F361" s="56">
        <v>0</v>
      </c>
      <c r="G361" s="56">
        <v>1503444.99</v>
      </c>
      <c r="H361" s="56">
        <v>0</v>
      </c>
      <c r="I361" s="56">
        <f t="shared" si="61"/>
        <v>1503444.99</v>
      </c>
      <c r="J361" s="56">
        <f t="shared" si="62"/>
        <v>0</v>
      </c>
      <c r="K361" s="57">
        <f t="shared" si="63"/>
        <v>0</v>
      </c>
      <c r="L361" s="57">
        <f t="shared" si="64"/>
        <v>-1</v>
      </c>
      <c r="M361" s="57">
        <f t="shared" si="65"/>
        <v>1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235</v>
      </c>
      <c r="C362" s="51" t="s">
        <v>236</v>
      </c>
      <c r="D362" s="56">
        <v>-55995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61"/>
        <v>0</v>
      </c>
      <c r="J362" s="56">
        <f t="shared" si="62"/>
        <v>0</v>
      </c>
      <c r="K362" s="57" t="str">
        <f t="shared" si="63"/>
        <v>NA</v>
      </c>
      <c r="L362" s="57" t="str">
        <f t="shared" si="64"/>
        <v>NA</v>
      </c>
      <c r="M362" s="57" t="str">
        <f t="shared" si="65"/>
        <v>NA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237</v>
      </c>
      <c r="C363" s="51" t="s">
        <v>238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61"/>
        <v>0</v>
      </c>
      <c r="J363" s="56">
        <f t="shared" si="62"/>
        <v>0</v>
      </c>
      <c r="K363" s="57" t="str">
        <f t="shared" si="63"/>
        <v>NA</v>
      </c>
      <c r="L363" s="57" t="str">
        <f t="shared" si="64"/>
        <v>NA</v>
      </c>
      <c r="M363" s="57" t="str">
        <f t="shared" si="65"/>
        <v>NA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259</v>
      </c>
      <c r="C364" s="51" t="s">
        <v>260</v>
      </c>
      <c r="D364" s="56">
        <v>3750000</v>
      </c>
      <c r="E364" s="56">
        <v>7442643</v>
      </c>
      <c r="F364" s="56">
        <v>0</v>
      </c>
      <c r="G364" s="56">
        <v>0</v>
      </c>
      <c r="H364" s="56">
        <v>0</v>
      </c>
      <c r="I364" s="56">
        <f t="shared" si="61"/>
        <v>0</v>
      </c>
      <c r="J364" s="56">
        <f t="shared" si="62"/>
        <v>7442643</v>
      </c>
      <c r="K364" s="57">
        <f t="shared" si="63"/>
        <v>1</v>
      </c>
      <c r="L364" s="57">
        <f t="shared" si="64"/>
        <v>-1</v>
      </c>
      <c r="M364" s="57">
        <f t="shared" si="65"/>
        <v>-1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271</v>
      </c>
      <c r="C365" s="51" t="s">
        <v>272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61"/>
        <v>0</v>
      </c>
      <c r="J365" s="56">
        <f t="shared" si="62"/>
        <v>0</v>
      </c>
      <c r="K365" s="57" t="str">
        <f t="shared" si="63"/>
        <v>NA</v>
      </c>
      <c r="L365" s="57" t="str">
        <f t="shared" si="64"/>
        <v>NA</v>
      </c>
      <c r="M365" s="57" t="str">
        <f t="shared" si="65"/>
        <v>NA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279</v>
      </c>
      <c r="C366" s="51" t="s">
        <v>280</v>
      </c>
      <c r="D366" s="56">
        <v>7204</v>
      </c>
      <c r="E366" s="56">
        <v>1759</v>
      </c>
      <c r="F366" s="56">
        <v>0</v>
      </c>
      <c r="G366" s="56">
        <v>0</v>
      </c>
      <c r="H366" s="56">
        <v>0</v>
      </c>
      <c r="I366" s="56">
        <f t="shared" si="61"/>
        <v>0</v>
      </c>
      <c r="J366" s="56">
        <f t="shared" si="62"/>
        <v>1759</v>
      </c>
      <c r="K366" s="57">
        <f t="shared" si="63"/>
        <v>1</v>
      </c>
      <c r="L366" s="57">
        <f t="shared" si="64"/>
        <v>-1</v>
      </c>
      <c r="M366" s="57">
        <f t="shared" si="65"/>
        <v>-1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337</v>
      </c>
      <c r="C367" s="51" t="s">
        <v>338</v>
      </c>
      <c r="D367" s="56">
        <v>0</v>
      </c>
      <c r="E367" s="56">
        <v>148700</v>
      </c>
      <c r="F367" s="56">
        <v>452.25</v>
      </c>
      <c r="G367" s="56">
        <v>4178.5599999999995</v>
      </c>
      <c r="H367" s="56">
        <v>0</v>
      </c>
      <c r="I367" s="56">
        <f t="shared" si="61"/>
        <v>4178.5599999999995</v>
      </c>
      <c r="J367" s="56">
        <f t="shared" si="62"/>
        <v>144521.44</v>
      </c>
      <c r="K367" s="57">
        <f t="shared" si="63"/>
        <v>0.97189939475453935</v>
      </c>
      <c r="L367" s="57">
        <f t="shared" si="64"/>
        <v>-0.99695864156018832</v>
      </c>
      <c r="M367" s="57">
        <f t="shared" si="65"/>
        <v>-0.94379878950907869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341</v>
      </c>
      <c r="C368" s="51" t="s">
        <v>342</v>
      </c>
      <c r="D368" s="56">
        <v>0</v>
      </c>
      <c r="E368" s="56">
        <v>92750</v>
      </c>
      <c r="F368" s="56">
        <v>0</v>
      </c>
      <c r="G368" s="56">
        <v>0</v>
      </c>
      <c r="H368" s="56">
        <v>0</v>
      </c>
      <c r="I368" s="56">
        <f t="shared" si="61"/>
        <v>0</v>
      </c>
      <c r="J368" s="56">
        <f t="shared" si="62"/>
        <v>92750</v>
      </c>
      <c r="K368" s="57">
        <f t="shared" si="63"/>
        <v>1</v>
      </c>
      <c r="L368" s="57">
        <f t="shared" si="64"/>
        <v>-1</v>
      </c>
      <c r="M368" s="57">
        <f t="shared" si="65"/>
        <v>-1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379</v>
      </c>
      <c r="C369" s="51" t="s">
        <v>380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61"/>
        <v>0</v>
      </c>
      <c r="J369" s="56">
        <f t="shared" si="62"/>
        <v>0</v>
      </c>
      <c r="K369" s="57" t="str">
        <f t="shared" si="63"/>
        <v>NA</v>
      </c>
      <c r="L369" s="57" t="str">
        <f t="shared" si="64"/>
        <v>NA</v>
      </c>
      <c r="M369" s="57" t="str">
        <f t="shared" si="65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387</v>
      </c>
      <c r="C370" s="51" t="s">
        <v>388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61"/>
        <v>0</v>
      </c>
      <c r="J370" s="56">
        <f t="shared" si="62"/>
        <v>0</v>
      </c>
      <c r="K370" s="57" t="str">
        <f t="shared" si="63"/>
        <v>NA</v>
      </c>
      <c r="L370" s="57" t="str">
        <f t="shared" si="64"/>
        <v>NA</v>
      </c>
      <c r="M370" s="57" t="str">
        <f t="shared" si="65"/>
        <v>NA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403</v>
      </c>
      <c r="C371" s="51" t="s">
        <v>404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61"/>
        <v>0</v>
      </c>
      <c r="J371" s="56">
        <f t="shared" si="62"/>
        <v>0</v>
      </c>
      <c r="K371" s="57" t="str">
        <f t="shared" si="63"/>
        <v>NA</v>
      </c>
      <c r="L371" s="57" t="str">
        <f t="shared" si="64"/>
        <v>NA</v>
      </c>
      <c r="M371" s="57" t="str">
        <f t="shared" si="65"/>
        <v>NA</v>
      </c>
      <c r="R371" s="53"/>
      <c r="S371" s="53"/>
      <c r="T371" s="53"/>
      <c r="U371" s="53"/>
      <c r="V371" s="53"/>
    </row>
    <row r="372" spans="1:22" s="51" customFormat="1" x14ac:dyDescent="0.2">
      <c r="A372" s="63" t="s">
        <v>421</v>
      </c>
      <c r="B372" s="63"/>
      <c r="C372" s="63"/>
      <c r="D372" s="64">
        <v>75326489.599999994</v>
      </c>
      <c r="E372" s="64">
        <v>64902051.780000009</v>
      </c>
      <c r="F372" s="64">
        <v>8178.6600000000008</v>
      </c>
      <c r="G372" s="64">
        <v>5467391.8600000003</v>
      </c>
      <c r="H372" s="64">
        <v>25995.62</v>
      </c>
      <c r="I372" s="64">
        <f t="shared" si="61"/>
        <v>5493387.4800000004</v>
      </c>
      <c r="J372" s="64">
        <f t="shared" si="62"/>
        <v>59408664.300000012</v>
      </c>
      <c r="K372" s="65">
        <f t="shared" si="63"/>
        <v>0.91535880100337874</v>
      </c>
      <c r="L372" s="65">
        <f t="shared" si="64"/>
        <v>-0.999873984569429</v>
      </c>
      <c r="M372" s="65">
        <f t="shared" si="65"/>
        <v>-0.83151867437002003</v>
      </c>
      <c r="R372" s="53"/>
      <c r="S372" s="53"/>
      <c r="T372" s="53"/>
      <c r="U372" s="53"/>
      <c r="V372" s="53"/>
    </row>
    <row r="373" spans="1:22" s="51" customFormat="1" x14ac:dyDescent="0.2">
      <c r="A373" s="51" t="s">
        <v>422</v>
      </c>
      <c r="B373" s="51" t="s">
        <v>423</v>
      </c>
      <c r="C373" s="51" t="s">
        <v>424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61"/>
        <v>0</v>
      </c>
      <c r="J373" s="56">
        <f t="shared" si="62"/>
        <v>0</v>
      </c>
      <c r="K373" s="57" t="str">
        <f t="shared" si="63"/>
        <v>NA</v>
      </c>
      <c r="L373" s="57" t="str">
        <f t="shared" si="64"/>
        <v>NA</v>
      </c>
      <c r="M373" s="57" t="str">
        <f t="shared" si="65"/>
        <v>NA</v>
      </c>
      <c r="R373" s="53"/>
      <c r="S373" s="53"/>
      <c r="T373" s="53"/>
      <c r="U373" s="53"/>
      <c r="V373" s="53"/>
    </row>
    <row r="374" spans="1:22" s="51" customFormat="1" x14ac:dyDescent="0.2">
      <c r="A374" s="63" t="s">
        <v>425</v>
      </c>
      <c r="B374" s="63"/>
      <c r="C374" s="63"/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f t="shared" si="61"/>
        <v>0</v>
      </c>
      <c r="J374" s="64">
        <f t="shared" si="62"/>
        <v>0</v>
      </c>
      <c r="K374" s="65" t="str">
        <f t="shared" si="63"/>
        <v>NA</v>
      </c>
      <c r="L374" s="65" t="str">
        <f t="shared" si="64"/>
        <v>NA</v>
      </c>
      <c r="M374" s="65" t="str">
        <f t="shared" si="65"/>
        <v>NA</v>
      </c>
      <c r="R374" s="53"/>
      <c r="S374" s="53"/>
      <c r="T374" s="53"/>
      <c r="U374" s="53"/>
      <c r="V374" s="53"/>
    </row>
    <row r="375" spans="1:22" s="51" customFormat="1" x14ac:dyDescent="0.2">
      <c r="A375" s="51" t="s">
        <v>426</v>
      </c>
      <c r="B375" s="51" t="s">
        <v>115</v>
      </c>
      <c r="C375" s="51" t="s">
        <v>116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61"/>
        <v>0</v>
      </c>
      <c r="J375" s="56">
        <f t="shared" si="62"/>
        <v>0</v>
      </c>
      <c r="K375" s="57" t="str">
        <f t="shared" si="63"/>
        <v>NA</v>
      </c>
      <c r="L375" s="57" t="str">
        <f t="shared" si="64"/>
        <v>NA</v>
      </c>
      <c r="M375" s="57" t="str">
        <f t="shared" si="65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139</v>
      </c>
      <c r="C376" s="51" t="s">
        <v>140</v>
      </c>
      <c r="D376" s="56">
        <v>0</v>
      </c>
      <c r="E376" s="56">
        <v>5500</v>
      </c>
      <c r="F376" s="56">
        <v>0</v>
      </c>
      <c r="G376" s="56">
        <v>0</v>
      </c>
      <c r="H376" s="56">
        <v>0</v>
      </c>
      <c r="I376" s="56">
        <f t="shared" si="61"/>
        <v>0</v>
      </c>
      <c r="J376" s="56">
        <f t="shared" si="62"/>
        <v>5500</v>
      </c>
      <c r="K376" s="57">
        <f t="shared" si="63"/>
        <v>1</v>
      </c>
      <c r="L376" s="57">
        <f t="shared" si="64"/>
        <v>-1</v>
      </c>
      <c r="M376" s="57">
        <f t="shared" si="65"/>
        <v>-1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141</v>
      </c>
      <c r="C377" s="51" t="s">
        <v>142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61"/>
        <v>0</v>
      </c>
      <c r="J377" s="56">
        <f t="shared" si="62"/>
        <v>0</v>
      </c>
      <c r="K377" s="57" t="str">
        <f t="shared" si="63"/>
        <v>NA</v>
      </c>
      <c r="L377" s="57" t="str">
        <f t="shared" si="64"/>
        <v>NA</v>
      </c>
      <c r="M377" s="57" t="str">
        <f t="shared" si="65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143</v>
      </c>
      <c r="C378" s="51" t="s">
        <v>144</v>
      </c>
      <c r="D378" s="56">
        <v>1300000</v>
      </c>
      <c r="E378" s="56">
        <v>6963128.9000000004</v>
      </c>
      <c r="F378" s="56">
        <v>0</v>
      </c>
      <c r="G378" s="56">
        <v>1306000</v>
      </c>
      <c r="H378" s="56">
        <v>0</v>
      </c>
      <c r="I378" s="56">
        <f t="shared" si="61"/>
        <v>1306000</v>
      </c>
      <c r="J378" s="56">
        <f t="shared" si="62"/>
        <v>5657128.9000000004</v>
      </c>
      <c r="K378" s="57">
        <f t="shared" si="63"/>
        <v>0.81244064001170513</v>
      </c>
      <c r="L378" s="57">
        <f t="shared" si="64"/>
        <v>-1</v>
      </c>
      <c r="M378" s="57">
        <f t="shared" si="65"/>
        <v>-0.62488128002341015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149</v>
      </c>
      <c r="C379" s="51" t="s">
        <v>150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61"/>
        <v>0</v>
      </c>
      <c r="J379" s="56">
        <f t="shared" si="62"/>
        <v>0</v>
      </c>
      <c r="K379" s="57" t="str">
        <f t="shared" si="63"/>
        <v>NA</v>
      </c>
      <c r="L379" s="57" t="str">
        <f t="shared" si="64"/>
        <v>NA</v>
      </c>
      <c r="M379" s="57" t="str">
        <f t="shared" si="65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151</v>
      </c>
      <c r="C380" s="51" t="s">
        <v>152</v>
      </c>
      <c r="D380" s="56">
        <v>0</v>
      </c>
      <c r="E380" s="56">
        <v>1885</v>
      </c>
      <c r="F380" s="56">
        <v>0</v>
      </c>
      <c r="G380" s="56">
        <v>0</v>
      </c>
      <c r="H380" s="56">
        <v>0</v>
      </c>
      <c r="I380" s="56">
        <f t="shared" si="61"/>
        <v>0</v>
      </c>
      <c r="J380" s="56">
        <f t="shared" si="62"/>
        <v>1885</v>
      </c>
      <c r="K380" s="57">
        <f t="shared" si="63"/>
        <v>1</v>
      </c>
      <c r="L380" s="57">
        <f t="shared" si="64"/>
        <v>-1</v>
      </c>
      <c r="M380" s="57">
        <f t="shared" si="65"/>
        <v>-1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153</v>
      </c>
      <c r="C381" s="51" t="s">
        <v>154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61"/>
        <v>0</v>
      </c>
      <c r="J381" s="56">
        <f t="shared" si="62"/>
        <v>0</v>
      </c>
      <c r="K381" s="57" t="str">
        <f t="shared" si="63"/>
        <v>NA</v>
      </c>
      <c r="L381" s="57" t="str">
        <f t="shared" si="64"/>
        <v>NA</v>
      </c>
      <c r="M381" s="57" t="str">
        <f t="shared" si="65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169</v>
      </c>
      <c r="C382" s="51" t="s">
        <v>170</v>
      </c>
      <c r="D382" s="56">
        <v>34450</v>
      </c>
      <c r="E382" s="56">
        <v>463524.17</v>
      </c>
      <c r="F382" s="56">
        <v>0</v>
      </c>
      <c r="G382" s="56">
        <v>0</v>
      </c>
      <c r="H382" s="56">
        <v>0</v>
      </c>
      <c r="I382" s="56">
        <f t="shared" si="61"/>
        <v>0</v>
      </c>
      <c r="J382" s="56">
        <f t="shared" si="62"/>
        <v>463524.17</v>
      </c>
      <c r="K382" s="57">
        <f t="shared" si="63"/>
        <v>1</v>
      </c>
      <c r="L382" s="57">
        <f t="shared" si="64"/>
        <v>-1</v>
      </c>
      <c r="M382" s="57">
        <f t="shared" si="65"/>
        <v>-1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171</v>
      </c>
      <c r="C383" s="51" t="s">
        <v>172</v>
      </c>
      <c r="D383" s="56">
        <v>26102645</v>
      </c>
      <c r="E383" s="56">
        <v>566</v>
      </c>
      <c r="F383" s="56">
        <v>0</v>
      </c>
      <c r="G383" s="56">
        <v>0</v>
      </c>
      <c r="H383" s="56">
        <v>0</v>
      </c>
      <c r="I383" s="56">
        <f t="shared" si="61"/>
        <v>0</v>
      </c>
      <c r="J383" s="56">
        <f t="shared" si="62"/>
        <v>566</v>
      </c>
      <c r="K383" s="57">
        <f t="shared" si="63"/>
        <v>1</v>
      </c>
      <c r="L383" s="57">
        <f t="shared" si="64"/>
        <v>-1</v>
      </c>
      <c r="M383" s="57">
        <f t="shared" si="65"/>
        <v>-1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181</v>
      </c>
      <c r="C384" s="51" t="s">
        <v>182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ref="I384:I392" si="71">SUM(G384:H384)</f>
        <v>0</v>
      </c>
      <c r="J384" s="56">
        <f t="shared" ref="J384:J392" si="72">E384-I384</f>
        <v>0</v>
      </c>
      <c r="K384" s="57" t="str">
        <f t="shared" ref="K384:K392" si="73">IF(E384=0,"NA",J384/E384)</f>
        <v>NA</v>
      </c>
      <c r="L384" s="57" t="str">
        <f t="shared" ref="L384:L392" si="74">IF(E384=0,"NA",(  ( F384 - (E384/$L$6)) / (E384/$L$6)))</f>
        <v>NA</v>
      </c>
      <c r="M384" s="57" t="str">
        <f t="shared" ref="M384:M392" si="75">IF(E384=0,"NA",(  ( G384 - ($M$6*(E384/12))) / ($M$6*(E384/12))))</f>
        <v>NA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199</v>
      </c>
      <c r="C385" s="51" t="s">
        <v>200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71"/>
        <v>0</v>
      </c>
      <c r="J385" s="56">
        <f t="shared" si="72"/>
        <v>0</v>
      </c>
      <c r="K385" s="57" t="str">
        <f t="shared" si="73"/>
        <v>NA</v>
      </c>
      <c r="L385" s="57" t="str">
        <f t="shared" si="74"/>
        <v>NA</v>
      </c>
      <c r="M385" s="57" t="str">
        <f t="shared" si="75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205</v>
      </c>
      <c r="C386" s="51" t="s">
        <v>206</v>
      </c>
      <c r="D386" s="56">
        <v>0</v>
      </c>
      <c r="E386" s="56">
        <v>78804</v>
      </c>
      <c r="F386" s="56">
        <v>0</v>
      </c>
      <c r="G386" s="56">
        <v>14760</v>
      </c>
      <c r="H386" s="56">
        <v>0</v>
      </c>
      <c r="I386" s="56">
        <f t="shared" si="71"/>
        <v>14760</v>
      </c>
      <c r="J386" s="56">
        <f t="shared" si="72"/>
        <v>64044</v>
      </c>
      <c r="K386" s="57">
        <f t="shared" si="73"/>
        <v>0.81269986295111918</v>
      </c>
      <c r="L386" s="57">
        <f t="shared" si="74"/>
        <v>-1</v>
      </c>
      <c r="M386" s="57">
        <f t="shared" si="75"/>
        <v>-0.62539972590223847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207</v>
      </c>
      <c r="C387" s="51" t="s">
        <v>208</v>
      </c>
      <c r="D387" s="56">
        <v>0</v>
      </c>
      <c r="E387" s="56">
        <v>0</v>
      </c>
      <c r="F387" s="56">
        <v>0</v>
      </c>
      <c r="G387" s="56">
        <v>18421.91</v>
      </c>
      <c r="H387" s="56">
        <v>0</v>
      </c>
      <c r="I387" s="56">
        <f t="shared" si="71"/>
        <v>18421.91</v>
      </c>
      <c r="J387" s="56">
        <f t="shared" si="72"/>
        <v>-18421.91</v>
      </c>
      <c r="K387" s="57" t="str">
        <f t="shared" si="73"/>
        <v>NA</v>
      </c>
      <c r="L387" s="57" t="str">
        <f t="shared" si="74"/>
        <v>NA</v>
      </c>
      <c r="M387" s="57" t="str">
        <f t="shared" si="75"/>
        <v>NA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215</v>
      </c>
      <c r="C388" s="51" t="s">
        <v>216</v>
      </c>
      <c r="D388" s="56">
        <v>0</v>
      </c>
      <c r="E388" s="56">
        <v>0</v>
      </c>
      <c r="F388" s="56">
        <v>0</v>
      </c>
      <c r="G388" s="56">
        <v>71779.649999999994</v>
      </c>
      <c r="H388" s="56">
        <v>0</v>
      </c>
      <c r="I388" s="56">
        <f t="shared" si="71"/>
        <v>71779.649999999994</v>
      </c>
      <c r="J388" s="56">
        <f t="shared" si="72"/>
        <v>-71779.649999999994</v>
      </c>
      <c r="K388" s="57" t="str">
        <f t="shared" si="73"/>
        <v>NA</v>
      </c>
      <c r="L388" s="57" t="str">
        <f t="shared" si="74"/>
        <v>NA</v>
      </c>
      <c r="M388" s="57" t="str">
        <f t="shared" si="75"/>
        <v>NA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233</v>
      </c>
      <c r="C389" s="51" t="s">
        <v>234</v>
      </c>
      <c r="D389" s="56">
        <v>0</v>
      </c>
      <c r="E389" s="56">
        <v>17111927.649999999</v>
      </c>
      <c r="F389" s="56">
        <v>0</v>
      </c>
      <c r="G389" s="56">
        <v>0</v>
      </c>
      <c r="H389" s="56">
        <v>0</v>
      </c>
      <c r="I389" s="56">
        <f t="shared" si="71"/>
        <v>0</v>
      </c>
      <c r="J389" s="56">
        <f t="shared" si="72"/>
        <v>17111927.649999999</v>
      </c>
      <c r="K389" s="57">
        <f t="shared" si="73"/>
        <v>1</v>
      </c>
      <c r="L389" s="57">
        <f t="shared" si="74"/>
        <v>-1</v>
      </c>
      <c r="M389" s="57">
        <f t="shared" si="75"/>
        <v>-1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239</v>
      </c>
      <c r="C390" s="51" t="s">
        <v>240</v>
      </c>
      <c r="D390" s="56">
        <v>0</v>
      </c>
      <c r="E390" s="56">
        <v>0</v>
      </c>
      <c r="F390" s="56">
        <v>0</v>
      </c>
      <c r="G390" s="56">
        <v>0</v>
      </c>
      <c r="H390" s="56">
        <v>0</v>
      </c>
      <c r="I390" s="56">
        <f t="shared" si="71"/>
        <v>0</v>
      </c>
      <c r="J390" s="56">
        <f t="shared" si="72"/>
        <v>0</v>
      </c>
      <c r="K390" s="57" t="str">
        <f t="shared" si="73"/>
        <v>NA</v>
      </c>
      <c r="L390" s="57" t="str">
        <f t="shared" si="74"/>
        <v>NA</v>
      </c>
      <c r="M390" s="57" t="str">
        <f t="shared" si="75"/>
        <v>NA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261</v>
      </c>
      <c r="C391" s="51" t="s">
        <v>262</v>
      </c>
      <c r="D391" s="56">
        <v>0</v>
      </c>
      <c r="E391" s="56">
        <v>5000</v>
      </c>
      <c r="F391" s="56">
        <v>0</v>
      </c>
      <c r="G391" s="56">
        <v>412.72</v>
      </c>
      <c r="H391" s="56">
        <v>0</v>
      </c>
      <c r="I391" s="56">
        <f t="shared" si="71"/>
        <v>412.72</v>
      </c>
      <c r="J391" s="56">
        <f t="shared" si="72"/>
        <v>4587.28</v>
      </c>
      <c r="K391" s="57">
        <f t="shared" si="73"/>
        <v>0.91745599999999994</v>
      </c>
      <c r="L391" s="57">
        <f t="shared" si="74"/>
        <v>-1</v>
      </c>
      <c r="M391" s="57">
        <f t="shared" si="75"/>
        <v>-0.83491199999999988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263</v>
      </c>
      <c r="C392" s="51" t="s">
        <v>264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f t="shared" si="71"/>
        <v>0</v>
      </c>
      <c r="J392" s="56">
        <f t="shared" si="72"/>
        <v>0</v>
      </c>
      <c r="K392" s="57" t="str">
        <f t="shared" si="73"/>
        <v>NA</v>
      </c>
      <c r="L392" s="57" t="str">
        <f t="shared" si="74"/>
        <v>NA</v>
      </c>
      <c r="M392" s="57" t="str">
        <f t="shared" si="75"/>
        <v>NA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271</v>
      </c>
      <c r="C393" s="51" t="s">
        <v>272</v>
      </c>
      <c r="D393" s="56">
        <v>8000</v>
      </c>
      <c r="E393" s="56">
        <v>1412805.33</v>
      </c>
      <c r="F393" s="56">
        <v>0</v>
      </c>
      <c r="G393" s="56">
        <v>460957.54</v>
      </c>
      <c r="H393" s="56">
        <v>229.5</v>
      </c>
      <c r="I393" s="56">
        <f t="shared" si="61"/>
        <v>461187.04</v>
      </c>
      <c r="J393" s="56">
        <f t="shared" si="62"/>
        <v>951618.29</v>
      </c>
      <c r="K393" s="57">
        <f t="shared" si="63"/>
        <v>0.67356646368257966</v>
      </c>
      <c r="L393" s="57">
        <f t="shared" si="64"/>
        <v>-1</v>
      </c>
      <c r="M393" s="57">
        <f t="shared" si="65"/>
        <v>-0.34745781288919692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279</v>
      </c>
      <c r="C394" s="51" t="s">
        <v>280</v>
      </c>
      <c r="D394" s="56">
        <v>0</v>
      </c>
      <c r="E394" s="56">
        <v>712575.51</v>
      </c>
      <c r="F394" s="56">
        <v>0</v>
      </c>
      <c r="G394" s="56">
        <v>345156.76</v>
      </c>
      <c r="H394" s="56">
        <v>88.5</v>
      </c>
      <c r="I394" s="56">
        <f t="shared" si="61"/>
        <v>345245.26</v>
      </c>
      <c r="J394" s="56">
        <f t="shared" si="62"/>
        <v>367330.25</v>
      </c>
      <c r="K394" s="57">
        <f t="shared" si="63"/>
        <v>0.51549659628352928</v>
      </c>
      <c r="L394" s="57">
        <f t="shared" si="64"/>
        <v>-1</v>
      </c>
      <c r="M394" s="57">
        <f t="shared" si="65"/>
        <v>-3.1241587295078369E-2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337</v>
      </c>
      <c r="C395" s="51" t="s">
        <v>338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61"/>
        <v>0</v>
      </c>
      <c r="J395" s="56">
        <f t="shared" si="62"/>
        <v>0</v>
      </c>
      <c r="K395" s="57" t="str">
        <f t="shared" si="63"/>
        <v>NA</v>
      </c>
      <c r="L395" s="57" t="str">
        <f t="shared" si="64"/>
        <v>NA</v>
      </c>
      <c r="M395" s="57" t="str">
        <f t="shared" si="65"/>
        <v>NA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341</v>
      </c>
      <c r="C396" s="51" t="s">
        <v>342</v>
      </c>
      <c r="D396" s="56">
        <v>0</v>
      </c>
      <c r="E396" s="56">
        <v>31000</v>
      </c>
      <c r="F396" s="56">
        <v>0</v>
      </c>
      <c r="G396" s="56">
        <v>0</v>
      </c>
      <c r="H396" s="56">
        <v>0</v>
      </c>
      <c r="I396" s="56">
        <f t="shared" si="61"/>
        <v>0</v>
      </c>
      <c r="J396" s="56">
        <f t="shared" si="62"/>
        <v>31000</v>
      </c>
      <c r="K396" s="57">
        <f t="shared" si="63"/>
        <v>1</v>
      </c>
      <c r="L396" s="57">
        <f t="shared" si="64"/>
        <v>-1</v>
      </c>
      <c r="M396" s="57">
        <f t="shared" si="65"/>
        <v>-1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429</v>
      </c>
      <c r="C397" s="51" t="s">
        <v>430</v>
      </c>
      <c r="D397" s="56">
        <v>0</v>
      </c>
      <c r="E397" s="56">
        <v>4053060</v>
      </c>
      <c r="F397" s="56">
        <v>0</v>
      </c>
      <c r="G397" s="56">
        <v>0</v>
      </c>
      <c r="H397" s="56">
        <v>0</v>
      </c>
      <c r="I397" s="56">
        <f t="shared" si="61"/>
        <v>0</v>
      </c>
      <c r="J397" s="56">
        <f t="shared" si="62"/>
        <v>4053060</v>
      </c>
      <c r="K397" s="57">
        <f t="shared" si="63"/>
        <v>1</v>
      </c>
      <c r="L397" s="57">
        <f t="shared" si="64"/>
        <v>-1</v>
      </c>
      <c r="M397" s="57">
        <f t="shared" si="65"/>
        <v>-1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490</v>
      </c>
      <c r="C398" s="51" t="s">
        <v>491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61"/>
        <v>0</v>
      </c>
      <c r="J398" s="56">
        <f t="shared" si="62"/>
        <v>0</v>
      </c>
      <c r="K398" s="57" t="str">
        <f t="shared" si="63"/>
        <v>NA</v>
      </c>
      <c r="L398" s="57" t="str">
        <f t="shared" si="64"/>
        <v>NA</v>
      </c>
      <c r="M398" s="57" t="str">
        <f t="shared" si="65"/>
        <v>NA</v>
      </c>
      <c r="R398" s="53"/>
      <c r="S398" s="53"/>
      <c r="T398" s="53"/>
      <c r="U398" s="53"/>
      <c r="V398" s="53"/>
    </row>
    <row r="399" spans="1:22" s="51" customFormat="1" x14ac:dyDescent="0.2">
      <c r="A399" s="63" t="s">
        <v>431</v>
      </c>
      <c r="B399" s="63"/>
      <c r="C399" s="63"/>
      <c r="D399" s="64">
        <v>27445095</v>
      </c>
      <c r="E399" s="64">
        <v>30839776.559999999</v>
      </c>
      <c r="F399" s="64">
        <v>0</v>
      </c>
      <c r="G399" s="64">
        <v>2217488.58</v>
      </c>
      <c r="H399" s="64">
        <v>318</v>
      </c>
      <c r="I399" s="64">
        <f t="shared" si="61"/>
        <v>2217806.58</v>
      </c>
      <c r="J399" s="64">
        <f t="shared" si="62"/>
        <v>28621969.979999997</v>
      </c>
      <c r="K399" s="65">
        <f t="shared" si="63"/>
        <v>0.9280861657449051</v>
      </c>
      <c r="L399" s="65">
        <f t="shared" si="64"/>
        <v>-1</v>
      </c>
      <c r="M399" s="65">
        <f t="shared" si="65"/>
        <v>-0.856192954207318</v>
      </c>
      <c r="R399" s="53"/>
      <c r="S399" s="53"/>
      <c r="T399" s="53"/>
      <c r="U399" s="53"/>
      <c r="V399" s="53"/>
    </row>
    <row r="400" spans="1:22" s="51" customFormat="1" x14ac:dyDescent="0.2">
      <c r="A400" s="51" t="s">
        <v>432</v>
      </c>
      <c r="B400" s="51" t="s">
        <v>112</v>
      </c>
      <c r="C400" s="51" t="s">
        <v>111</v>
      </c>
      <c r="D400" s="56">
        <v>0</v>
      </c>
      <c r="E400" s="56">
        <v>4250</v>
      </c>
      <c r="F400" s="56">
        <v>0</v>
      </c>
      <c r="G400" s="56">
        <v>0</v>
      </c>
      <c r="H400" s="56">
        <v>0</v>
      </c>
      <c r="I400" s="56">
        <f t="shared" si="61"/>
        <v>0</v>
      </c>
      <c r="J400" s="56">
        <f t="shared" si="62"/>
        <v>4250</v>
      </c>
      <c r="K400" s="57">
        <f t="shared" si="63"/>
        <v>1</v>
      </c>
      <c r="L400" s="57">
        <f t="shared" si="64"/>
        <v>-1</v>
      </c>
      <c r="M400" s="57">
        <f t="shared" si="65"/>
        <v>-1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115</v>
      </c>
      <c r="C401" s="51" t="s">
        <v>116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61"/>
        <v>0</v>
      </c>
      <c r="J401" s="56">
        <f t="shared" si="62"/>
        <v>0</v>
      </c>
      <c r="K401" s="57" t="str">
        <f t="shared" si="63"/>
        <v>NA</v>
      </c>
      <c r="L401" s="57" t="str">
        <f t="shared" si="64"/>
        <v>NA</v>
      </c>
      <c r="M401" s="57" t="str">
        <f t="shared" si="65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125</v>
      </c>
      <c r="C402" s="51" t="s">
        <v>126</v>
      </c>
      <c r="D402" s="56">
        <v>0</v>
      </c>
      <c r="E402" s="56">
        <v>5750</v>
      </c>
      <c r="F402" s="56">
        <v>0</v>
      </c>
      <c r="G402" s="56">
        <v>0</v>
      </c>
      <c r="H402" s="56">
        <v>0</v>
      </c>
      <c r="I402" s="56">
        <f t="shared" si="61"/>
        <v>0</v>
      </c>
      <c r="J402" s="56">
        <f t="shared" si="62"/>
        <v>5750</v>
      </c>
      <c r="K402" s="57">
        <f t="shared" si="63"/>
        <v>1</v>
      </c>
      <c r="L402" s="57">
        <f t="shared" si="64"/>
        <v>-1</v>
      </c>
      <c r="M402" s="57">
        <f t="shared" si="65"/>
        <v>-1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139</v>
      </c>
      <c r="C403" s="51" t="s">
        <v>140</v>
      </c>
      <c r="D403" s="56">
        <v>0</v>
      </c>
      <c r="E403" s="56">
        <v>79902</v>
      </c>
      <c r="F403" s="56">
        <v>0</v>
      </c>
      <c r="G403" s="56">
        <v>0</v>
      </c>
      <c r="H403" s="56">
        <v>0</v>
      </c>
      <c r="I403" s="56">
        <f t="shared" si="61"/>
        <v>0</v>
      </c>
      <c r="J403" s="56">
        <f t="shared" si="62"/>
        <v>79902</v>
      </c>
      <c r="K403" s="57">
        <f t="shared" si="63"/>
        <v>1</v>
      </c>
      <c r="L403" s="57">
        <f t="shared" si="64"/>
        <v>-1</v>
      </c>
      <c r="M403" s="57">
        <f t="shared" si="65"/>
        <v>-1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141</v>
      </c>
      <c r="C404" s="51" t="s">
        <v>142</v>
      </c>
      <c r="D404" s="56">
        <v>0</v>
      </c>
      <c r="E404" s="56">
        <v>956189.58</v>
      </c>
      <c r="F404" s="56">
        <v>6118</v>
      </c>
      <c r="G404" s="56">
        <v>435472.95999999996</v>
      </c>
      <c r="H404" s="56">
        <v>0</v>
      </c>
      <c r="I404" s="56">
        <f t="shared" si="61"/>
        <v>435472.95999999996</v>
      </c>
      <c r="J404" s="56">
        <f t="shared" si="62"/>
        <v>520716.62</v>
      </c>
      <c r="K404" s="57">
        <f t="shared" si="63"/>
        <v>0.54457466478561711</v>
      </c>
      <c r="L404" s="57">
        <f t="shared" si="64"/>
        <v>-0.99360168723026665</v>
      </c>
      <c r="M404" s="57">
        <f t="shared" si="65"/>
        <v>-8.9149329571234226E-2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143</v>
      </c>
      <c r="C405" s="51" t="s">
        <v>144</v>
      </c>
      <c r="D405" s="56">
        <v>42239798.5</v>
      </c>
      <c r="E405" s="56">
        <v>2092560.23</v>
      </c>
      <c r="F405" s="56">
        <v>0</v>
      </c>
      <c r="G405" s="56">
        <v>438500</v>
      </c>
      <c r="H405" s="56">
        <v>0</v>
      </c>
      <c r="I405" s="56">
        <f t="shared" si="61"/>
        <v>438500</v>
      </c>
      <c r="J405" s="56">
        <f t="shared" si="62"/>
        <v>1654060.23</v>
      </c>
      <c r="K405" s="57">
        <f t="shared" si="63"/>
        <v>0.79044808664838284</v>
      </c>
      <c r="L405" s="57">
        <f t="shared" si="64"/>
        <v>-1</v>
      </c>
      <c r="M405" s="57">
        <f t="shared" si="65"/>
        <v>-0.58089617329676579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145</v>
      </c>
      <c r="C406" s="51" t="s">
        <v>146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61"/>
        <v>0</v>
      </c>
      <c r="J406" s="56">
        <f t="shared" si="62"/>
        <v>0</v>
      </c>
      <c r="K406" s="57" t="str">
        <f t="shared" si="63"/>
        <v>NA</v>
      </c>
      <c r="L406" s="57" t="str">
        <f t="shared" si="64"/>
        <v>NA</v>
      </c>
      <c r="M406" s="57" t="str">
        <f t="shared" si="65"/>
        <v>NA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149</v>
      </c>
      <c r="C407" s="51" t="s">
        <v>150</v>
      </c>
      <c r="D407" s="56">
        <v>0</v>
      </c>
      <c r="E407" s="56">
        <v>155980</v>
      </c>
      <c r="F407" s="56">
        <v>0</v>
      </c>
      <c r="G407" s="56">
        <v>60203.75</v>
      </c>
      <c r="H407" s="56">
        <v>0</v>
      </c>
      <c r="I407" s="56">
        <f t="shared" si="61"/>
        <v>60203.75</v>
      </c>
      <c r="J407" s="56">
        <f t="shared" si="62"/>
        <v>95776.25</v>
      </c>
      <c r="K407" s="57">
        <f t="shared" si="63"/>
        <v>0.61402904218489551</v>
      </c>
      <c r="L407" s="57">
        <f t="shared" si="64"/>
        <v>-1</v>
      </c>
      <c r="M407" s="57">
        <f t="shared" si="65"/>
        <v>-0.228058084369791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151</v>
      </c>
      <c r="C408" s="51" t="s">
        <v>152</v>
      </c>
      <c r="D408" s="56">
        <v>0</v>
      </c>
      <c r="E408" s="56">
        <v>15582.61</v>
      </c>
      <c r="F408" s="56">
        <v>87.95</v>
      </c>
      <c r="G408" s="56">
        <v>6128.92</v>
      </c>
      <c r="H408" s="56">
        <v>0</v>
      </c>
      <c r="I408" s="56">
        <f t="shared" si="61"/>
        <v>6128.92</v>
      </c>
      <c r="J408" s="56">
        <f t="shared" si="62"/>
        <v>9453.69</v>
      </c>
      <c r="K408" s="57">
        <f t="shared" si="63"/>
        <v>0.60668206417281834</v>
      </c>
      <c r="L408" s="57">
        <f t="shared" si="64"/>
        <v>-0.99435588774922812</v>
      </c>
      <c r="M408" s="57">
        <f t="shared" si="65"/>
        <v>-0.21336412834563659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153</v>
      </c>
      <c r="C409" s="51" t="s">
        <v>154</v>
      </c>
      <c r="D409" s="56">
        <v>0</v>
      </c>
      <c r="E409" s="56">
        <v>199944.38</v>
      </c>
      <c r="F409" s="56">
        <v>1271.32</v>
      </c>
      <c r="G409" s="56">
        <v>86293.739999999991</v>
      </c>
      <c r="H409" s="56">
        <v>0</v>
      </c>
      <c r="I409" s="56">
        <f t="shared" si="61"/>
        <v>86293.739999999991</v>
      </c>
      <c r="J409" s="56">
        <f t="shared" si="62"/>
        <v>113650.64000000001</v>
      </c>
      <c r="K409" s="57">
        <f t="shared" si="63"/>
        <v>0.5684112751756264</v>
      </c>
      <c r="L409" s="57">
        <f t="shared" si="64"/>
        <v>-0.99364163173778619</v>
      </c>
      <c r="M409" s="57">
        <f t="shared" si="65"/>
        <v>-0.13682255035125279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169</v>
      </c>
      <c r="C410" s="51" t="s">
        <v>170</v>
      </c>
      <c r="D410" s="56">
        <v>0</v>
      </c>
      <c r="E410" s="56">
        <v>69546.109999999986</v>
      </c>
      <c r="F410" s="56">
        <v>133.37</v>
      </c>
      <c r="G410" s="56">
        <v>5767.5599999999995</v>
      </c>
      <c r="H410" s="56">
        <v>0</v>
      </c>
      <c r="I410" s="56">
        <f t="shared" si="61"/>
        <v>5767.5599999999995</v>
      </c>
      <c r="J410" s="56">
        <f t="shared" si="62"/>
        <v>63778.549999999988</v>
      </c>
      <c r="K410" s="57">
        <f t="shared" si="63"/>
        <v>0.91706854632128243</v>
      </c>
      <c r="L410" s="57">
        <f t="shared" si="64"/>
        <v>-0.99808227951211081</v>
      </c>
      <c r="M410" s="57">
        <f t="shared" si="65"/>
        <v>-0.83413709264256475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171</v>
      </c>
      <c r="C411" s="51" t="s">
        <v>172</v>
      </c>
      <c r="D411" s="56">
        <v>26205600.219999999</v>
      </c>
      <c r="E411" s="56">
        <v>3519850.32</v>
      </c>
      <c r="F411" s="56">
        <v>0</v>
      </c>
      <c r="G411" s="56">
        <v>137416.66</v>
      </c>
      <c r="H411" s="56">
        <v>0</v>
      </c>
      <c r="I411" s="56">
        <f t="shared" si="61"/>
        <v>137416.66</v>
      </c>
      <c r="J411" s="56">
        <f t="shared" si="62"/>
        <v>3382433.6599999997</v>
      </c>
      <c r="K411" s="57">
        <f t="shared" si="63"/>
        <v>0.96095951602851104</v>
      </c>
      <c r="L411" s="57">
        <f t="shared" si="64"/>
        <v>-1</v>
      </c>
      <c r="M411" s="57">
        <f t="shared" si="65"/>
        <v>-0.9219190320570223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189</v>
      </c>
      <c r="C412" s="51" t="s">
        <v>190</v>
      </c>
      <c r="D412" s="56">
        <v>0</v>
      </c>
      <c r="E412" s="56">
        <v>20000</v>
      </c>
      <c r="F412" s="56">
        <v>0</v>
      </c>
      <c r="G412" s="56">
        <v>0</v>
      </c>
      <c r="H412" s="56">
        <v>0</v>
      </c>
      <c r="I412" s="56">
        <f t="shared" si="61"/>
        <v>0</v>
      </c>
      <c r="J412" s="56">
        <f t="shared" si="62"/>
        <v>20000</v>
      </c>
      <c r="K412" s="57">
        <f t="shared" si="63"/>
        <v>1</v>
      </c>
      <c r="L412" s="57">
        <f t="shared" si="64"/>
        <v>-1</v>
      </c>
      <c r="M412" s="57">
        <f t="shared" si="65"/>
        <v>-1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191</v>
      </c>
      <c r="C413" s="51" t="s">
        <v>192</v>
      </c>
      <c r="D413" s="56">
        <v>118200</v>
      </c>
      <c r="E413" s="56">
        <v>122400</v>
      </c>
      <c r="F413" s="56">
        <v>0</v>
      </c>
      <c r="G413" s="56">
        <v>0</v>
      </c>
      <c r="H413" s="56">
        <v>0</v>
      </c>
      <c r="I413" s="56">
        <f t="shared" si="61"/>
        <v>0</v>
      </c>
      <c r="J413" s="56">
        <f t="shared" si="62"/>
        <v>122400</v>
      </c>
      <c r="K413" s="57">
        <f t="shared" si="63"/>
        <v>1</v>
      </c>
      <c r="L413" s="57">
        <f t="shared" si="64"/>
        <v>-1</v>
      </c>
      <c r="M413" s="57">
        <f t="shared" si="65"/>
        <v>-1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199</v>
      </c>
      <c r="C414" s="51" t="s">
        <v>200</v>
      </c>
      <c r="D414" s="56">
        <v>0</v>
      </c>
      <c r="E414" s="56">
        <v>80000</v>
      </c>
      <c r="F414" s="56">
        <v>0</v>
      </c>
      <c r="G414" s="56">
        <v>1581.23</v>
      </c>
      <c r="H414" s="56">
        <v>0</v>
      </c>
      <c r="I414" s="56">
        <f t="shared" si="61"/>
        <v>1581.23</v>
      </c>
      <c r="J414" s="56">
        <f t="shared" si="62"/>
        <v>78418.77</v>
      </c>
      <c r="K414" s="57">
        <f t="shared" si="63"/>
        <v>0.98023462500000003</v>
      </c>
      <c r="L414" s="57">
        <f t="shared" si="64"/>
        <v>-1</v>
      </c>
      <c r="M414" s="57">
        <f t="shared" si="65"/>
        <v>-0.96046924999999994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207</v>
      </c>
      <c r="C415" s="51" t="s">
        <v>208</v>
      </c>
      <c r="D415" s="56">
        <v>6501.01</v>
      </c>
      <c r="E415" s="56">
        <v>130544.61</v>
      </c>
      <c r="F415" s="56">
        <v>548.99</v>
      </c>
      <c r="G415" s="56">
        <v>22911.91</v>
      </c>
      <c r="H415" s="56">
        <v>5362.9400000000005</v>
      </c>
      <c r="I415" s="56">
        <f t="shared" si="61"/>
        <v>28274.85</v>
      </c>
      <c r="J415" s="56">
        <f t="shared" si="62"/>
        <v>102269.76000000001</v>
      </c>
      <c r="K415" s="57">
        <f t="shared" si="63"/>
        <v>0.78340852219023072</v>
      </c>
      <c r="L415" s="57">
        <f t="shared" si="64"/>
        <v>-0.99579461764066701</v>
      </c>
      <c r="M415" s="57">
        <f t="shared" si="65"/>
        <v>-0.64897960934580134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211</v>
      </c>
      <c r="C416" s="51" t="s">
        <v>212</v>
      </c>
      <c r="D416" s="56">
        <v>0</v>
      </c>
      <c r="E416" s="56">
        <v>7100</v>
      </c>
      <c r="F416" s="56">
        <v>0</v>
      </c>
      <c r="G416" s="56">
        <v>508.99</v>
      </c>
      <c r="H416" s="56">
        <v>509.97</v>
      </c>
      <c r="I416" s="56">
        <f t="shared" si="61"/>
        <v>1018.96</v>
      </c>
      <c r="J416" s="56">
        <f t="shared" si="62"/>
        <v>6081.04</v>
      </c>
      <c r="K416" s="57">
        <f t="shared" si="63"/>
        <v>0.85648450704225354</v>
      </c>
      <c r="L416" s="57">
        <f t="shared" si="64"/>
        <v>-1</v>
      </c>
      <c r="M416" s="57">
        <f t="shared" si="65"/>
        <v>-0.85662253521126763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215</v>
      </c>
      <c r="C417" s="51" t="s">
        <v>216</v>
      </c>
      <c r="D417" s="56">
        <v>45000</v>
      </c>
      <c r="E417" s="56">
        <v>89797.65</v>
      </c>
      <c r="F417" s="56">
        <v>2806.6</v>
      </c>
      <c r="G417" s="56">
        <v>6209.26</v>
      </c>
      <c r="H417" s="56">
        <v>2573.79</v>
      </c>
      <c r="I417" s="56">
        <f t="shared" si="61"/>
        <v>8783.0499999999993</v>
      </c>
      <c r="J417" s="56">
        <f t="shared" si="62"/>
        <v>81014.599999999991</v>
      </c>
      <c r="K417" s="57">
        <f t="shared" si="63"/>
        <v>0.9021906475280812</v>
      </c>
      <c r="L417" s="57">
        <f t="shared" si="64"/>
        <v>-0.96874528453695607</v>
      </c>
      <c r="M417" s="57">
        <f t="shared" si="65"/>
        <v>-0.86170551233801773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219</v>
      </c>
      <c r="C418" s="51" t="s">
        <v>220</v>
      </c>
      <c r="D418" s="56">
        <v>0</v>
      </c>
      <c r="E418" s="56">
        <v>131970</v>
      </c>
      <c r="F418" s="56">
        <v>0</v>
      </c>
      <c r="G418" s="56">
        <v>0</v>
      </c>
      <c r="H418" s="56">
        <v>0</v>
      </c>
      <c r="I418" s="56">
        <f t="shared" si="61"/>
        <v>0</v>
      </c>
      <c r="J418" s="56">
        <f t="shared" si="62"/>
        <v>131970</v>
      </c>
      <c r="K418" s="57">
        <f t="shared" si="63"/>
        <v>1</v>
      </c>
      <c r="L418" s="57">
        <f t="shared" si="64"/>
        <v>-1</v>
      </c>
      <c r="M418" s="57">
        <f t="shared" si="65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233</v>
      </c>
      <c r="C419" s="51" t="s">
        <v>234</v>
      </c>
      <c r="D419" s="56">
        <v>0</v>
      </c>
      <c r="E419" s="56">
        <v>50000</v>
      </c>
      <c r="F419" s="56">
        <v>0</v>
      </c>
      <c r="G419" s="56">
        <v>0</v>
      </c>
      <c r="H419" s="56">
        <v>0</v>
      </c>
      <c r="I419" s="56">
        <f t="shared" ref="I419:I426" si="76">SUM(G419:H419)</f>
        <v>0</v>
      </c>
      <c r="J419" s="56">
        <f t="shared" ref="J419:J426" si="77">E419-I419</f>
        <v>50000</v>
      </c>
      <c r="K419" s="57">
        <f t="shared" ref="K419:K426" si="78">IF(E419=0,"NA",J419/E419)</f>
        <v>1</v>
      </c>
      <c r="L419" s="57">
        <f t="shared" ref="L419:L426" si="79">IF(E419=0,"NA",(  ( F419 - (E419/$L$6)) / (E419/$L$6)))</f>
        <v>-1</v>
      </c>
      <c r="M419" s="57">
        <f t="shared" ref="M419:M426" si="80">IF(E419=0,"NA",(  ( G419 - ($M$6*(E419/12))) / ($M$6*(E419/12))))</f>
        <v>-1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235</v>
      </c>
      <c r="C420" s="51" t="s">
        <v>236</v>
      </c>
      <c r="D420" s="56">
        <v>11566415</v>
      </c>
      <c r="E420" s="56">
        <v>-81.39</v>
      </c>
      <c r="F420" s="56">
        <v>0</v>
      </c>
      <c r="G420" s="56">
        <v>0</v>
      </c>
      <c r="H420" s="56">
        <v>0</v>
      </c>
      <c r="I420" s="56">
        <f t="shared" si="76"/>
        <v>0</v>
      </c>
      <c r="J420" s="56">
        <f t="shared" si="77"/>
        <v>-81.39</v>
      </c>
      <c r="K420" s="57">
        <f t="shared" si="78"/>
        <v>1</v>
      </c>
      <c r="L420" s="57">
        <f t="shared" si="79"/>
        <v>-1</v>
      </c>
      <c r="M420" s="57">
        <f t="shared" si="80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237</v>
      </c>
      <c r="C421" s="51" t="s">
        <v>238</v>
      </c>
      <c r="D421" s="56">
        <v>0</v>
      </c>
      <c r="E421" s="56">
        <v>24990</v>
      </c>
      <c r="F421" s="56">
        <v>0</v>
      </c>
      <c r="G421" s="56">
        <v>0</v>
      </c>
      <c r="H421" s="56">
        <v>0</v>
      </c>
      <c r="I421" s="56">
        <f t="shared" si="76"/>
        <v>0</v>
      </c>
      <c r="J421" s="56">
        <f t="shared" si="77"/>
        <v>24990</v>
      </c>
      <c r="K421" s="57">
        <f t="shared" si="78"/>
        <v>1</v>
      </c>
      <c r="L421" s="57">
        <f t="shared" si="79"/>
        <v>-1</v>
      </c>
      <c r="M421" s="57">
        <f t="shared" si="80"/>
        <v>-1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239</v>
      </c>
      <c r="C422" s="51" t="s">
        <v>240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76"/>
        <v>0</v>
      </c>
      <c r="J422" s="56">
        <f t="shared" si="77"/>
        <v>0</v>
      </c>
      <c r="K422" s="57" t="str">
        <f t="shared" si="78"/>
        <v>NA</v>
      </c>
      <c r="L422" s="57" t="str">
        <f t="shared" si="79"/>
        <v>NA</v>
      </c>
      <c r="M422" s="57" t="str">
        <f t="shared" si="80"/>
        <v>NA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259</v>
      </c>
      <c r="C423" s="51" t="s">
        <v>260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76"/>
        <v>0</v>
      </c>
      <c r="J423" s="56">
        <f t="shared" si="77"/>
        <v>0</v>
      </c>
      <c r="K423" s="57" t="str">
        <f t="shared" si="78"/>
        <v>NA</v>
      </c>
      <c r="L423" s="57" t="str">
        <f t="shared" si="79"/>
        <v>NA</v>
      </c>
      <c r="M423" s="57" t="str">
        <f t="shared" si="80"/>
        <v>NA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269</v>
      </c>
      <c r="C424" s="51" t="s">
        <v>270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76"/>
        <v>0</v>
      </c>
      <c r="J424" s="56">
        <f t="shared" si="77"/>
        <v>0</v>
      </c>
      <c r="K424" s="57" t="str">
        <f t="shared" si="78"/>
        <v>NA</v>
      </c>
      <c r="L424" s="57" t="str">
        <f t="shared" si="79"/>
        <v>NA</v>
      </c>
      <c r="M424" s="57" t="str">
        <f t="shared" si="80"/>
        <v>NA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433</v>
      </c>
      <c r="C425" s="51" t="s">
        <v>434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76"/>
        <v>0</v>
      </c>
      <c r="J425" s="56">
        <f t="shared" si="77"/>
        <v>0</v>
      </c>
      <c r="K425" s="57" t="str">
        <f t="shared" si="78"/>
        <v>NA</v>
      </c>
      <c r="L425" s="57" t="str">
        <f t="shared" si="79"/>
        <v>NA</v>
      </c>
      <c r="M425" s="57" t="str">
        <f t="shared" si="80"/>
        <v>NA</v>
      </c>
      <c r="R425" s="53"/>
      <c r="S425" s="53"/>
      <c r="T425" s="53"/>
      <c r="U425" s="53"/>
      <c r="V425" s="53"/>
    </row>
    <row r="426" spans="1:22" s="51" customFormat="1" x14ac:dyDescent="0.2">
      <c r="A426" s="63" t="s">
        <v>435</v>
      </c>
      <c r="B426" s="63"/>
      <c r="C426" s="63"/>
      <c r="D426" s="64">
        <v>80181514.730000004</v>
      </c>
      <c r="E426" s="64">
        <v>7756276.1000000006</v>
      </c>
      <c r="F426" s="64">
        <v>10966.23</v>
      </c>
      <c r="G426" s="64">
        <v>1200994.98</v>
      </c>
      <c r="H426" s="64">
        <v>8446.7000000000007</v>
      </c>
      <c r="I426" s="64">
        <f t="shared" si="76"/>
        <v>1209441.68</v>
      </c>
      <c r="J426" s="64">
        <f t="shared" si="77"/>
        <v>6546834.4200000009</v>
      </c>
      <c r="K426" s="65">
        <f t="shared" si="78"/>
        <v>0.84406928474348664</v>
      </c>
      <c r="L426" s="65">
        <f t="shared" si="79"/>
        <v>-0.9985861475457275</v>
      </c>
      <c r="M426" s="65">
        <f t="shared" si="80"/>
        <v>-0.69031659922472333</v>
      </c>
      <c r="R426" s="53"/>
      <c r="S426" s="53"/>
      <c r="T426" s="53"/>
      <c r="U426" s="53"/>
      <c r="V426" s="53"/>
    </row>
    <row r="427" spans="1:22" s="51" customFormat="1" x14ac:dyDescent="0.2">
      <c r="A427" s="51" t="s">
        <v>436</v>
      </c>
      <c r="B427" s="51" t="s">
        <v>115</v>
      </c>
      <c r="C427" s="51" t="s">
        <v>116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61"/>
        <v>0</v>
      </c>
      <c r="J427" s="56">
        <f t="shared" si="62"/>
        <v>0</v>
      </c>
      <c r="K427" s="57" t="str">
        <f t="shared" si="63"/>
        <v>NA</v>
      </c>
      <c r="L427" s="57" t="str">
        <f t="shared" si="64"/>
        <v>NA</v>
      </c>
      <c r="M427" s="57" t="str">
        <f t="shared" si="65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123</v>
      </c>
      <c r="C428" s="51" t="s">
        <v>124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61"/>
        <v>0</v>
      </c>
      <c r="J428" s="56">
        <f t="shared" si="62"/>
        <v>0</v>
      </c>
      <c r="K428" s="57" t="str">
        <f t="shared" si="63"/>
        <v>NA</v>
      </c>
      <c r="L428" s="57" t="str">
        <f t="shared" si="64"/>
        <v>NA</v>
      </c>
      <c r="M428" s="57" t="str">
        <f t="shared" si="6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139</v>
      </c>
      <c r="C429" s="51" t="s">
        <v>140</v>
      </c>
      <c r="D429" s="56">
        <v>0</v>
      </c>
      <c r="E429" s="56">
        <v>0</v>
      </c>
      <c r="F429" s="56">
        <v>5566.08</v>
      </c>
      <c r="G429" s="56">
        <v>5566.08</v>
      </c>
      <c r="H429" s="56">
        <v>0</v>
      </c>
      <c r="I429" s="56">
        <f t="shared" si="61"/>
        <v>5566.08</v>
      </c>
      <c r="J429" s="56">
        <f t="shared" si="62"/>
        <v>-5566.08</v>
      </c>
      <c r="K429" s="57" t="str">
        <f t="shared" si="63"/>
        <v>NA</v>
      </c>
      <c r="L429" s="57" t="str">
        <f t="shared" si="64"/>
        <v>NA</v>
      </c>
      <c r="M429" s="57" t="str">
        <f t="shared" si="65"/>
        <v>NA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141</v>
      </c>
      <c r="C430" s="51" t="s">
        <v>142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61"/>
        <v>0</v>
      </c>
      <c r="J430" s="56">
        <f t="shared" si="62"/>
        <v>0</v>
      </c>
      <c r="K430" s="57" t="str">
        <f t="shared" si="63"/>
        <v>NA</v>
      </c>
      <c r="L430" s="57" t="str">
        <f t="shared" si="64"/>
        <v>NA</v>
      </c>
      <c r="M430" s="57" t="str">
        <f t="shared" si="65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143</v>
      </c>
      <c r="C431" s="51" t="s">
        <v>144</v>
      </c>
      <c r="D431" s="56">
        <v>0</v>
      </c>
      <c r="E431" s="56">
        <v>391792.66000000003</v>
      </c>
      <c r="F431" s="56">
        <v>14710</v>
      </c>
      <c r="G431" s="56">
        <v>135836.25</v>
      </c>
      <c r="H431" s="56">
        <v>0</v>
      </c>
      <c r="I431" s="56">
        <f t="shared" si="61"/>
        <v>135836.25</v>
      </c>
      <c r="J431" s="56">
        <f t="shared" si="62"/>
        <v>255956.41000000003</v>
      </c>
      <c r="K431" s="57">
        <f t="shared" si="63"/>
        <v>0.65329557220393053</v>
      </c>
      <c r="L431" s="57">
        <f t="shared" si="64"/>
        <v>-0.9624546309775176</v>
      </c>
      <c r="M431" s="57">
        <f t="shared" si="65"/>
        <v>-0.30659114440786112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149</v>
      </c>
      <c r="C432" s="51" t="s">
        <v>150</v>
      </c>
      <c r="D432" s="56">
        <v>0</v>
      </c>
      <c r="E432" s="56">
        <v>0</v>
      </c>
      <c r="F432" s="56">
        <v>616</v>
      </c>
      <c r="G432" s="56">
        <v>9570.5300000000007</v>
      </c>
      <c r="H432" s="56">
        <v>0</v>
      </c>
      <c r="I432" s="56">
        <f t="shared" si="61"/>
        <v>9570.5300000000007</v>
      </c>
      <c r="J432" s="56">
        <f t="shared" si="62"/>
        <v>-9570.5300000000007</v>
      </c>
      <c r="K432" s="57" t="str">
        <f t="shared" si="63"/>
        <v>NA</v>
      </c>
      <c r="L432" s="57" t="str">
        <f t="shared" si="64"/>
        <v>NA</v>
      </c>
      <c r="M432" s="57" t="str">
        <f t="shared" si="65"/>
        <v>NA</v>
      </c>
      <c r="R432" s="53"/>
      <c r="S432" s="53"/>
      <c r="T432" s="53"/>
      <c r="U432" s="53"/>
      <c r="V432" s="53"/>
    </row>
    <row r="433" spans="2:22" s="51" customFormat="1" x14ac:dyDescent="0.2">
      <c r="B433" s="51" t="s">
        <v>151</v>
      </c>
      <c r="C433" s="51" t="s">
        <v>152</v>
      </c>
      <c r="D433" s="56">
        <v>0</v>
      </c>
      <c r="E433" s="56">
        <v>79.75</v>
      </c>
      <c r="F433" s="56">
        <v>1219.77</v>
      </c>
      <c r="G433" s="56">
        <v>6027.6100000000006</v>
      </c>
      <c r="H433" s="56">
        <v>0</v>
      </c>
      <c r="I433" s="56">
        <f t="shared" si="61"/>
        <v>6027.6100000000006</v>
      </c>
      <c r="J433" s="56">
        <f t="shared" si="62"/>
        <v>-5947.8600000000006</v>
      </c>
      <c r="K433" s="57">
        <f t="shared" si="63"/>
        <v>-74.581316614420075</v>
      </c>
      <c r="L433" s="57">
        <f t="shared" si="64"/>
        <v>14.294921630094043</v>
      </c>
      <c r="M433" s="57">
        <f t="shared" si="65"/>
        <v>150.16263322884015</v>
      </c>
      <c r="R433" s="53"/>
      <c r="S433" s="53"/>
      <c r="T433" s="53"/>
      <c r="U433" s="53"/>
      <c r="V433" s="53"/>
    </row>
    <row r="434" spans="2:22" s="51" customFormat="1" x14ac:dyDescent="0.2">
      <c r="B434" s="51" t="s">
        <v>153</v>
      </c>
      <c r="C434" s="51" t="s">
        <v>154</v>
      </c>
      <c r="D434" s="56">
        <v>0</v>
      </c>
      <c r="E434" s="56">
        <v>0</v>
      </c>
      <c r="F434" s="56">
        <v>1156.6400000000001</v>
      </c>
      <c r="G434" s="56">
        <v>1156.6400000000001</v>
      </c>
      <c r="H434" s="56">
        <v>0</v>
      </c>
      <c r="I434" s="56">
        <f t="shared" si="61"/>
        <v>1156.6400000000001</v>
      </c>
      <c r="J434" s="56">
        <f t="shared" si="62"/>
        <v>-1156.6400000000001</v>
      </c>
      <c r="K434" s="57" t="str">
        <f t="shared" si="63"/>
        <v>NA</v>
      </c>
      <c r="L434" s="57" t="str">
        <f t="shared" si="64"/>
        <v>NA</v>
      </c>
      <c r="M434" s="57" t="str">
        <f t="shared" si="65"/>
        <v>NA</v>
      </c>
      <c r="R434" s="53"/>
      <c r="S434" s="53"/>
      <c r="T434" s="53"/>
      <c r="U434" s="53"/>
      <c r="V434" s="53"/>
    </row>
    <row r="435" spans="2:22" s="51" customFormat="1" x14ac:dyDescent="0.2">
      <c r="B435" s="51" t="s">
        <v>169</v>
      </c>
      <c r="C435" s="51" t="s">
        <v>170</v>
      </c>
      <c r="D435" s="56">
        <v>0</v>
      </c>
      <c r="E435" s="56">
        <v>18012.96</v>
      </c>
      <c r="F435" s="56">
        <v>18.87</v>
      </c>
      <c r="G435" s="56">
        <v>233.38</v>
      </c>
      <c r="H435" s="56">
        <v>0</v>
      </c>
      <c r="I435" s="56">
        <f t="shared" si="61"/>
        <v>233.38</v>
      </c>
      <c r="J435" s="56">
        <f t="shared" si="62"/>
        <v>17779.579999999998</v>
      </c>
      <c r="K435" s="57">
        <f t="shared" si="63"/>
        <v>0.98704377292793632</v>
      </c>
      <c r="L435" s="57">
        <f t="shared" si="64"/>
        <v>-0.9989524209236017</v>
      </c>
      <c r="M435" s="57">
        <f t="shared" si="65"/>
        <v>-0.97408754585587276</v>
      </c>
      <c r="R435" s="53"/>
      <c r="S435" s="53"/>
      <c r="T435" s="53"/>
      <c r="U435" s="53"/>
      <c r="V435" s="53"/>
    </row>
    <row r="436" spans="2:22" s="51" customFormat="1" x14ac:dyDescent="0.2">
      <c r="B436" s="51" t="s">
        <v>171</v>
      </c>
      <c r="C436" s="51" t="s">
        <v>172</v>
      </c>
      <c r="D436" s="56">
        <v>0</v>
      </c>
      <c r="E436" s="56">
        <v>0</v>
      </c>
      <c r="F436" s="56">
        <v>0</v>
      </c>
      <c r="G436" s="56">
        <v>248.56</v>
      </c>
      <c r="H436" s="56">
        <v>0</v>
      </c>
      <c r="I436" s="56">
        <f t="shared" si="61"/>
        <v>248.56</v>
      </c>
      <c r="J436" s="56">
        <f t="shared" si="62"/>
        <v>-248.56</v>
      </c>
      <c r="K436" s="57" t="str">
        <f t="shared" si="63"/>
        <v>NA</v>
      </c>
      <c r="L436" s="57" t="str">
        <f t="shared" si="64"/>
        <v>NA</v>
      </c>
      <c r="M436" s="57" t="str">
        <f t="shared" si="65"/>
        <v>NA</v>
      </c>
      <c r="R436" s="53"/>
      <c r="S436" s="53"/>
      <c r="T436" s="53"/>
      <c r="U436" s="53"/>
      <c r="V436" s="53"/>
    </row>
    <row r="437" spans="2:22" s="51" customFormat="1" x14ac:dyDescent="0.2">
      <c r="B437" s="51" t="s">
        <v>183</v>
      </c>
      <c r="C437" s="51" t="s">
        <v>184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61"/>
        <v>0</v>
      </c>
      <c r="J437" s="56">
        <f t="shared" si="62"/>
        <v>0</v>
      </c>
      <c r="K437" s="57" t="str">
        <f t="shared" si="63"/>
        <v>NA</v>
      </c>
      <c r="L437" s="57" t="str">
        <f t="shared" si="64"/>
        <v>NA</v>
      </c>
      <c r="M437" s="57" t="str">
        <f t="shared" si="65"/>
        <v>NA</v>
      </c>
      <c r="R437" s="53"/>
      <c r="S437" s="53"/>
      <c r="T437" s="53"/>
      <c r="U437" s="53"/>
      <c r="V437" s="53"/>
    </row>
    <row r="438" spans="2:22" s="51" customFormat="1" x14ac:dyDescent="0.2">
      <c r="B438" s="51" t="s">
        <v>189</v>
      </c>
      <c r="C438" s="51" t="s">
        <v>190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61"/>
        <v>0</v>
      </c>
      <c r="J438" s="56">
        <f t="shared" si="62"/>
        <v>0</v>
      </c>
      <c r="K438" s="57" t="str">
        <f t="shared" si="63"/>
        <v>NA</v>
      </c>
      <c r="L438" s="57" t="str">
        <f t="shared" si="64"/>
        <v>NA</v>
      </c>
      <c r="M438" s="57" t="str">
        <f t="shared" si="65"/>
        <v>NA</v>
      </c>
      <c r="R438" s="53"/>
      <c r="S438" s="53"/>
      <c r="T438" s="53"/>
      <c r="U438" s="53"/>
      <c r="V438" s="53"/>
    </row>
    <row r="439" spans="2:22" s="51" customFormat="1" x14ac:dyDescent="0.2">
      <c r="B439" s="51" t="s">
        <v>199</v>
      </c>
      <c r="C439" s="51" t="s">
        <v>200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61"/>
        <v>0</v>
      </c>
      <c r="J439" s="56">
        <f t="shared" si="62"/>
        <v>0</v>
      </c>
      <c r="K439" s="57" t="str">
        <f t="shared" si="63"/>
        <v>NA</v>
      </c>
      <c r="L439" s="57" t="str">
        <f t="shared" si="64"/>
        <v>NA</v>
      </c>
      <c r="M439" s="57" t="str">
        <f t="shared" si="65"/>
        <v>NA</v>
      </c>
      <c r="R439" s="53"/>
      <c r="S439" s="53"/>
      <c r="T439" s="53"/>
      <c r="U439" s="53"/>
      <c r="V439" s="53"/>
    </row>
    <row r="440" spans="2:22" s="51" customFormat="1" x14ac:dyDescent="0.2">
      <c r="B440" s="51" t="s">
        <v>205</v>
      </c>
      <c r="C440" s="51" t="s">
        <v>206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61"/>
        <v>0</v>
      </c>
      <c r="J440" s="56">
        <f t="shared" si="62"/>
        <v>0</v>
      </c>
      <c r="K440" s="57" t="str">
        <f t="shared" si="63"/>
        <v>NA</v>
      </c>
      <c r="L440" s="57" t="str">
        <f t="shared" si="64"/>
        <v>NA</v>
      </c>
      <c r="M440" s="57" t="str">
        <f t="shared" si="65"/>
        <v>NA</v>
      </c>
      <c r="R440" s="53"/>
      <c r="S440" s="53"/>
      <c r="T440" s="53"/>
      <c r="U440" s="53"/>
      <c r="V440" s="53"/>
    </row>
    <row r="441" spans="2:22" s="51" customFormat="1" x14ac:dyDescent="0.2">
      <c r="B441" s="51" t="s">
        <v>207</v>
      </c>
      <c r="C441" s="51" t="s">
        <v>208</v>
      </c>
      <c r="D441" s="56">
        <v>0</v>
      </c>
      <c r="E441" s="56">
        <v>0</v>
      </c>
      <c r="F441" s="56">
        <v>364.85</v>
      </c>
      <c r="G441" s="56">
        <v>986.15</v>
      </c>
      <c r="H441" s="56">
        <v>156.97</v>
      </c>
      <c r="I441" s="56">
        <f t="shared" si="61"/>
        <v>1143.1199999999999</v>
      </c>
      <c r="J441" s="56">
        <f t="shared" si="62"/>
        <v>-1143.1199999999999</v>
      </c>
      <c r="K441" s="57" t="str">
        <f t="shared" si="63"/>
        <v>NA</v>
      </c>
      <c r="L441" s="57" t="str">
        <f t="shared" si="64"/>
        <v>NA</v>
      </c>
      <c r="M441" s="57" t="str">
        <f t="shared" si="65"/>
        <v>NA</v>
      </c>
      <c r="R441" s="53"/>
      <c r="S441" s="53"/>
      <c r="T441" s="53"/>
      <c r="U441" s="53"/>
      <c r="V441" s="53"/>
    </row>
    <row r="442" spans="2:22" s="51" customFormat="1" x14ac:dyDescent="0.2">
      <c r="B442" s="51" t="s">
        <v>211</v>
      </c>
      <c r="C442" s="51" t="s">
        <v>212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61"/>
        <v>0</v>
      </c>
      <c r="J442" s="56">
        <f t="shared" si="62"/>
        <v>0</v>
      </c>
      <c r="K442" s="57" t="str">
        <f t="shared" si="63"/>
        <v>NA</v>
      </c>
      <c r="L442" s="57" t="str">
        <f t="shared" si="64"/>
        <v>NA</v>
      </c>
      <c r="M442" s="57" t="str">
        <f t="shared" si="65"/>
        <v>NA</v>
      </c>
      <c r="R442" s="53"/>
      <c r="S442" s="53"/>
      <c r="T442" s="53"/>
      <c r="U442" s="53"/>
      <c r="V442" s="53"/>
    </row>
    <row r="443" spans="2:22" s="51" customFormat="1" x14ac:dyDescent="0.2">
      <c r="B443" s="51" t="s">
        <v>213</v>
      </c>
      <c r="C443" s="51" t="s">
        <v>214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61"/>
        <v>0</v>
      </c>
      <c r="J443" s="56">
        <f t="shared" si="62"/>
        <v>0</v>
      </c>
      <c r="K443" s="57" t="str">
        <f t="shared" si="63"/>
        <v>NA</v>
      </c>
      <c r="L443" s="57" t="str">
        <f t="shared" si="64"/>
        <v>NA</v>
      </c>
      <c r="M443" s="57" t="str">
        <f t="shared" si="65"/>
        <v>NA</v>
      </c>
      <c r="R443" s="53"/>
      <c r="S443" s="53"/>
      <c r="T443" s="53"/>
      <c r="U443" s="53"/>
      <c r="V443" s="53"/>
    </row>
    <row r="444" spans="2:22" s="51" customFormat="1" x14ac:dyDescent="0.2">
      <c r="B444" s="51" t="s">
        <v>215</v>
      </c>
      <c r="C444" s="51" t="s">
        <v>216</v>
      </c>
      <c r="D444" s="56">
        <v>0</v>
      </c>
      <c r="E444" s="56">
        <v>19901.3</v>
      </c>
      <c r="F444" s="56">
        <v>0</v>
      </c>
      <c r="G444" s="56">
        <v>162760.73000000001</v>
      </c>
      <c r="H444" s="56">
        <v>1212.6300000000001</v>
      </c>
      <c r="I444" s="56">
        <f t="shared" si="61"/>
        <v>163973.36000000002</v>
      </c>
      <c r="J444" s="56">
        <f t="shared" si="62"/>
        <v>-144072.06000000003</v>
      </c>
      <c r="K444" s="57">
        <f t="shared" si="63"/>
        <v>-7.2393290890544852</v>
      </c>
      <c r="L444" s="57">
        <f t="shared" si="64"/>
        <v>-1</v>
      </c>
      <c r="M444" s="57">
        <f t="shared" si="65"/>
        <v>15.356793777290934</v>
      </c>
      <c r="R444" s="53"/>
      <c r="S444" s="53"/>
      <c r="T444" s="53"/>
      <c r="U444" s="53"/>
      <c r="V444" s="53"/>
    </row>
    <row r="445" spans="2:22" s="51" customFormat="1" x14ac:dyDescent="0.2">
      <c r="B445" s="51" t="s">
        <v>219</v>
      </c>
      <c r="C445" s="51" t="s">
        <v>220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61"/>
        <v>0</v>
      </c>
      <c r="J445" s="56">
        <f t="shared" si="62"/>
        <v>0</v>
      </c>
      <c r="K445" s="57" t="str">
        <f t="shared" si="63"/>
        <v>NA</v>
      </c>
      <c r="L445" s="57" t="str">
        <f t="shared" si="64"/>
        <v>NA</v>
      </c>
      <c r="M445" s="57" t="str">
        <f t="shared" si="65"/>
        <v>NA</v>
      </c>
      <c r="R445" s="53"/>
      <c r="S445" s="53"/>
      <c r="T445" s="53"/>
      <c r="U445" s="53"/>
      <c r="V445" s="53"/>
    </row>
    <row r="446" spans="2:22" s="51" customFormat="1" x14ac:dyDescent="0.2">
      <c r="B446" s="51" t="s">
        <v>227</v>
      </c>
      <c r="C446" s="51" t="s">
        <v>228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61"/>
        <v>0</v>
      </c>
      <c r="J446" s="56">
        <f t="shared" si="62"/>
        <v>0</v>
      </c>
      <c r="K446" s="57" t="str">
        <f t="shared" si="63"/>
        <v>NA</v>
      </c>
      <c r="L446" s="57" t="str">
        <f t="shared" si="64"/>
        <v>NA</v>
      </c>
      <c r="M446" s="57" t="str">
        <f t="shared" si="65"/>
        <v>NA</v>
      </c>
      <c r="R446" s="53"/>
      <c r="S446" s="53"/>
      <c r="T446" s="53"/>
      <c r="U446" s="53"/>
      <c r="V446" s="53"/>
    </row>
    <row r="447" spans="2:22" s="51" customFormat="1" x14ac:dyDescent="0.2">
      <c r="B447" s="51" t="s">
        <v>231</v>
      </c>
      <c r="C447" s="51" t="s">
        <v>232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61"/>
        <v>0</v>
      </c>
      <c r="J447" s="56">
        <f t="shared" si="62"/>
        <v>0</v>
      </c>
      <c r="K447" s="57" t="str">
        <f t="shared" si="63"/>
        <v>NA</v>
      </c>
      <c r="L447" s="57" t="str">
        <f t="shared" si="64"/>
        <v>NA</v>
      </c>
      <c r="M447" s="57" t="str">
        <f t="shared" si="65"/>
        <v>NA</v>
      </c>
      <c r="R447" s="53"/>
      <c r="S447" s="53"/>
      <c r="T447" s="53"/>
      <c r="U447" s="53"/>
      <c r="V447" s="53"/>
    </row>
    <row r="448" spans="2:22" s="51" customFormat="1" x14ac:dyDescent="0.2">
      <c r="B448" s="51" t="s">
        <v>237</v>
      </c>
      <c r="C448" s="51" t="s">
        <v>238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ref="I448:I481" si="81">SUM(G448:H448)</f>
        <v>0</v>
      </c>
      <c r="J448" s="56">
        <f t="shared" ref="J448:J481" si="82">E448-I448</f>
        <v>0</v>
      </c>
      <c r="K448" s="57" t="str">
        <f t="shared" ref="K448:K481" si="83">IF(E448=0,"NA",J448/E448)</f>
        <v>NA</v>
      </c>
      <c r="L448" s="57" t="str">
        <f t="shared" ref="L448:L481" si="84">IF(E448=0,"NA",(  ( F448 - (E448/$L$6)) / (E448/$L$6)))</f>
        <v>NA</v>
      </c>
      <c r="M448" s="57" t="str">
        <f t="shared" ref="M448:M481" si="85">IF(E448=0,"NA",(  ( G448 - ($M$6*(E448/12))) / ($M$6*(E448/12))))</f>
        <v>NA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239</v>
      </c>
      <c r="C449" s="51" t="s">
        <v>240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81"/>
        <v>0</v>
      </c>
      <c r="J449" s="56">
        <f t="shared" si="82"/>
        <v>0</v>
      </c>
      <c r="K449" s="57" t="str">
        <f t="shared" si="83"/>
        <v>NA</v>
      </c>
      <c r="L449" s="57" t="str">
        <f t="shared" si="84"/>
        <v>NA</v>
      </c>
      <c r="M449" s="57" t="str">
        <f t="shared" si="85"/>
        <v>NA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249</v>
      </c>
      <c r="C450" s="51" t="s">
        <v>250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81"/>
        <v>0</v>
      </c>
      <c r="J450" s="56">
        <f t="shared" si="82"/>
        <v>0</v>
      </c>
      <c r="K450" s="57" t="str">
        <f t="shared" si="83"/>
        <v>NA</v>
      </c>
      <c r="L450" s="57" t="str">
        <f t="shared" si="84"/>
        <v>NA</v>
      </c>
      <c r="M450" s="57" t="str">
        <f t="shared" si="85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251</v>
      </c>
      <c r="C451" s="51" t="s">
        <v>252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81"/>
        <v>0</v>
      </c>
      <c r="J451" s="56">
        <f t="shared" si="82"/>
        <v>0</v>
      </c>
      <c r="K451" s="57" t="str">
        <f t="shared" si="83"/>
        <v>NA</v>
      </c>
      <c r="L451" s="57" t="str">
        <f t="shared" si="84"/>
        <v>NA</v>
      </c>
      <c r="M451" s="57" t="str">
        <f t="shared" si="85"/>
        <v>NA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301</v>
      </c>
      <c r="C452" s="51" t="s">
        <v>302</v>
      </c>
      <c r="D452" s="56">
        <v>0</v>
      </c>
      <c r="E452" s="56">
        <v>0</v>
      </c>
      <c r="F452" s="56">
        <v>0</v>
      </c>
      <c r="G452" s="56">
        <v>0</v>
      </c>
      <c r="H452" s="56">
        <v>0</v>
      </c>
      <c r="I452" s="56">
        <f t="shared" si="81"/>
        <v>0</v>
      </c>
      <c r="J452" s="56">
        <f t="shared" si="82"/>
        <v>0</v>
      </c>
      <c r="K452" s="57" t="str">
        <f t="shared" si="83"/>
        <v>NA</v>
      </c>
      <c r="L452" s="57" t="str">
        <f t="shared" si="84"/>
        <v>NA</v>
      </c>
      <c r="M452" s="57" t="str">
        <f t="shared" si="85"/>
        <v>NA</v>
      </c>
      <c r="R452" s="53"/>
      <c r="S452" s="53"/>
      <c r="T452" s="53"/>
      <c r="U452" s="53"/>
      <c r="V452" s="53"/>
    </row>
    <row r="453" spans="1:22" s="51" customFormat="1" x14ac:dyDescent="0.2">
      <c r="A453" s="63" t="s">
        <v>437</v>
      </c>
      <c r="B453" s="63"/>
      <c r="C453" s="63"/>
      <c r="D453" s="64">
        <v>0</v>
      </c>
      <c r="E453" s="64">
        <v>429786.67000000004</v>
      </c>
      <c r="F453" s="64">
        <v>23652.21</v>
      </c>
      <c r="G453" s="64">
        <v>322385.93</v>
      </c>
      <c r="H453" s="64">
        <v>1369.6000000000001</v>
      </c>
      <c r="I453" s="64">
        <f t="shared" si="81"/>
        <v>323755.52999999997</v>
      </c>
      <c r="J453" s="64">
        <f t="shared" si="82"/>
        <v>106031.14000000007</v>
      </c>
      <c r="K453" s="65">
        <f t="shared" si="83"/>
        <v>0.24670644159345395</v>
      </c>
      <c r="L453" s="65">
        <f t="shared" si="84"/>
        <v>-0.94496755797475052</v>
      </c>
      <c r="M453" s="65">
        <f t="shared" si="85"/>
        <v>0.5002137223101869</v>
      </c>
      <c r="R453" s="53"/>
      <c r="S453" s="53"/>
      <c r="T453" s="53"/>
      <c r="U453" s="53"/>
      <c r="V453" s="53"/>
    </row>
    <row r="454" spans="1:22" s="51" customFormat="1" x14ac:dyDescent="0.2">
      <c r="A454" s="51" t="s">
        <v>438</v>
      </c>
      <c r="B454" s="51" t="s">
        <v>125</v>
      </c>
      <c r="C454" s="51" t="s">
        <v>126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81"/>
        <v>0</v>
      </c>
      <c r="J454" s="56">
        <f t="shared" si="82"/>
        <v>0</v>
      </c>
      <c r="K454" s="57" t="str">
        <f t="shared" si="83"/>
        <v>NA</v>
      </c>
      <c r="L454" s="57" t="str">
        <f t="shared" si="84"/>
        <v>NA</v>
      </c>
      <c r="M454" s="57" t="str">
        <f t="shared" si="85"/>
        <v>NA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139</v>
      </c>
      <c r="C455" s="51" t="s">
        <v>140</v>
      </c>
      <c r="D455" s="56">
        <v>0</v>
      </c>
      <c r="E455" s="56">
        <v>6000</v>
      </c>
      <c r="F455" s="56">
        <v>0</v>
      </c>
      <c r="G455" s="56">
        <v>0</v>
      </c>
      <c r="H455" s="56">
        <v>0</v>
      </c>
      <c r="I455" s="56">
        <f t="shared" si="81"/>
        <v>0</v>
      </c>
      <c r="J455" s="56">
        <f t="shared" si="82"/>
        <v>6000</v>
      </c>
      <c r="K455" s="57">
        <f t="shared" si="83"/>
        <v>1</v>
      </c>
      <c r="L455" s="57">
        <f t="shared" si="84"/>
        <v>-1</v>
      </c>
      <c r="M455" s="57">
        <f t="shared" si="8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143</v>
      </c>
      <c r="C456" s="51" t="s">
        <v>144</v>
      </c>
      <c r="D456" s="56">
        <v>3150000</v>
      </c>
      <c r="E456" s="56">
        <v>7026274.2199999997</v>
      </c>
      <c r="F456" s="56">
        <v>0</v>
      </c>
      <c r="G456" s="56">
        <v>1146000</v>
      </c>
      <c r="H456" s="56">
        <v>0</v>
      </c>
      <c r="I456" s="56">
        <f t="shared" si="81"/>
        <v>1146000</v>
      </c>
      <c r="J456" s="56">
        <f t="shared" si="82"/>
        <v>5880274.2199999997</v>
      </c>
      <c r="K456" s="57">
        <f t="shared" si="83"/>
        <v>0.83689791145099945</v>
      </c>
      <c r="L456" s="57">
        <f t="shared" si="84"/>
        <v>-1</v>
      </c>
      <c r="M456" s="57">
        <f t="shared" si="85"/>
        <v>-0.67379582290199891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149</v>
      </c>
      <c r="C457" s="51" t="s">
        <v>150</v>
      </c>
      <c r="D457" s="56">
        <v>305000</v>
      </c>
      <c r="E457" s="56">
        <v>158760</v>
      </c>
      <c r="F457" s="56">
        <v>0</v>
      </c>
      <c r="G457" s="56">
        <v>0</v>
      </c>
      <c r="H457" s="56">
        <v>0</v>
      </c>
      <c r="I457" s="56">
        <f t="shared" si="81"/>
        <v>0</v>
      </c>
      <c r="J457" s="56">
        <f t="shared" si="82"/>
        <v>158760</v>
      </c>
      <c r="K457" s="57">
        <f t="shared" si="83"/>
        <v>1</v>
      </c>
      <c r="L457" s="57">
        <f t="shared" si="84"/>
        <v>-1</v>
      </c>
      <c r="M457" s="57">
        <f t="shared" si="85"/>
        <v>-1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151</v>
      </c>
      <c r="C458" s="51" t="s">
        <v>152</v>
      </c>
      <c r="D458" s="56">
        <v>0</v>
      </c>
      <c r="E458" s="56">
        <v>116</v>
      </c>
      <c r="F458" s="56">
        <v>0</v>
      </c>
      <c r="G458" s="56">
        <v>0</v>
      </c>
      <c r="H458" s="56">
        <v>0</v>
      </c>
      <c r="I458" s="56">
        <f t="shared" si="81"/>
        <v>0</v>
      </c>
      <c r="J458" s="56">
        <f t="shared" si="82"/>
        <v>116</v>
      </c>
      <c r="K458" s="57">
        <f t="shared" si="83"/>
        <v>1</v>
      </c>
      <c r="L458" s="57">
        <f t="shared" si="84"/>
        <v>-1</v>
      </c>
      <c r="M458" s="57">
        <f t="shared" si="85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153</v>
      </c>
      <c r="C459" s="51" t="s">
        <v>154</v>
      </c>
      <c r="D459" s="56">
        <v>283781</v>
      </c>
      <c r="E459" s="56">
        <v>189572</v>
      </c>
      <c r="F459" s="56">
        <v>0</v>
      </c>
      <c r="G459" s="56">
        <v>0</v>
      </c>
      <c r="H459" s="56">
        <v>0</v>
      </c>
      <c r="I459" s="56">
        <f t="shared" si="81"/>
        <v>0</v>
      </c>
      <c r="J459" s="56">
        <f t="shared" si="82"/>
        <v>189572</v>
      </c>
      <c r="K459" s="57">
        <f t="shared" si="83"/>
        <v>1</v>
      </c>
      <c r="L459" s="57">
        <f t="shared" si="84"/>
        <v>-1</v>
      </c>
      <c r="M459" s="57">
        <f t="shared" si="85"/>
        <v>-1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159</v>
      </c>
      <c r="C460" s="51" t="s">
        <v>160</v>
      </c>
      <c r="D460" s="56">
        <v>0</v>
      </c>
      <c r="E460" s="56">
        <v>0</v>
      </c>
      <c r="F460" s="56">
        <v>0</v>
      </c>
      <c r="G460" s="56">
        <v>0</v>
      </c>
      <c r="H460" s="56">
        <v>0</v>
      </c>
      <c r="I460" s="56">
        <f t="shared" si="81"/>
        <v>0</v>
      </c>
      <c r="J460" s="56">
        <f t="shared" si="82"/>
        <v>0</v>
      </c>
      <c r="K460" s="57" t="str">
        <f t="shared" si="83"/>
        <v>NA</v>
      </c>
      <c r="L460" s="57" t="str">
        <f t="shared" si="84"/>
        <v>NA</v>
      </c>
      <c r="M460" s="57" t="str">
        <f t="shared" si="85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169</v>
      </c>
      <c r="C461" s="51" t="s">
        <v>170</v>
      </c>
      <c r="D461" s="56">
        <v>119446</v>
      </c>
      <c r="E461" s="56">
        <v>373053.91000000009</v>
      </c>
      <c r="F461" s="56">
        <v>0</v>
      </c>
      <c r="G461" s="56">
        <v>0</v>
      </c>
      <c r="H461" s="56">
        <v>0</v>
      </c>
      <c r="I461" s="56">
        <f t="shared" si="81"/>
        <v>0</v>
      </c>
      <c r="J461" s="56">
        <f t="shared" si="82"/>
        <v>373053.91000000009</v>
      </c>
      <c r="K461" s="57">
        <f t="shared" si="83"/>
        <v>1</v>
      </c>
      <c r="L461" s="57">
        <f t="shared" si="84"/>
        <v>-1</v>
      </c>
      <c r="M461" s="57">
        <f t="shared" si="85"/>
        <v>-1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171</v>
      </c>
      <c r="C462" s="51" t="s">
        <v>172</v>
      </c>
      <c r="D462" s="56">
        <v>26102645</v>
      </c>
      <c r="E462" s="56">
        <v>260399.38</v>
      </c>
      <c r="F462" s="56">
        <v>0</v>
      </c>
      <c r="G462" s="56">
        <v>44292.49</v>
      </c>
      <c r="H462" s="56">
        <v>0</v>
      </c>
      <c r="I462" s="56">
        <f t="shared" si="81"/>
        <v>44292.49</v>
      </c>
      <c r="J462" s="56">
        <f t="shared" si="82"/>
        <v>216106.89</v>
      </c>
      <c r="K462" s="57">
        <f t="shared" si="83"/>
        <v>0.82990554739416045</v>
      </c>
      <c r="L462" s="57">
        <f t="shared" si="84"/>
        <v>-1</v>
      </c>
      <c r="M462" s="57">
        <f t="shared" si="85"/>
        <v>-0.65981109478832101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207</v>
      </c>
      <c r="C463" s="51" t="s">
        <v>208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81"/>
        <v>0</v>
      </c>
      <c r="J463" s="56">
        <f t="shared" si="82"/>
        <v>0</v>
      </c>
      <c r="K463" s="57" t="str">
        <f t="shared" si="83"/>
        <v>NA</v>
      </c>
      <c r="L463" s="57" t="str">
        <f t="shared" si="84"/>
        <v>NA</v>
      </c>
      <c r="M463" s="57" t="str">
        <f t="shared" si="8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215</v>
      </c>
      <c r="C464" s="51" t="s">
        <v>216</v>
      </c>
      <c r="D464" s="56">
        <v>1293950</v>
      </c>
      <c r="E464" s="56">
        <v>1514708</v>
      </c>
      <c r="F464" s="56">
        <v>0</v>
      </c>
      <c r="G464" s="56">
        <v>0</v>
      </c>
      <c r="H464" s="56">
        <v>0</v>
      </c>
      <c r="I464" s="56">
        <f t="shared" si="81"/>
        <v>0</v>
      </c>
      <c r="J464" s="56">
        <f t="shared" si="82"/>
        <v>1514708</v>
      </c>
      <c r="K464" s="57">
        <f t="shared" si="83"/>
        <v>1</v>
      </c>
      <c r="L464" s="57">
        <f t="shared" si="84"/>
        <v>-1</v>
      </c>
      <c r="M464" s="57">
        <f t="shared" si="85"/>
        <v>-1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231</v>
      </c>
      <c r="C465" s="51" t="s">
        <v>232</v>
      </c>
      <c r="D465" s="56">
        <v>0</v>
      </c>
      <c r="E465" s="56">
        <v>6395</v>
      </c>
      <c r="F465" s="56">
        <v>0</v>
      </c>
      <c r="G465" s="56">
        <v>0</v>
      </c>
      <c r="H465" s="56">
        <v>0</v>
      </c>
      <c r="I465" s="56">
        <f t="shared" si="81"/>
        <v>0</v>
      </c>
      <c r="J465" s="56">
        <f t="shared" si="82"/>
        <v>6395</v>
      </c>
      <c r="K465" s="57">
        <f t="shared" si="83"/>
        <v>1</v>
      </c>
      <c r="L465" s="57">
        <f t="shared" si="84"/>
        <v>-1</v>
      </c>
      <c r="M465" s="57">
        <f t="shared" si="85"/>
        <v>-1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233</v>
      </c>
      <c r="C466" s="51" t="s">
        <v>234</v>
      </c>
      <c r="D466" s="56">
        <v>810801</v>
      </c>
      <c r="E466" s="56">
        <v>2572610</v>
      </c>
      <c r="F466" s="56">
        <v>0</v>
      </c>
      <c r="G466" s="56">
        <v>0</v>
      </c>
      <c r="H466" s="56">
        <v>0</v>
      </c>
      <c r="I466" s="56">
        <f t="shared" si="81"/>
        <v>0</v>
      </c>
      <c r="J466" s="56">
        <f t="shared" si="82"/>
        <v>2572610</v>
      </c>
      <c r="K466" s="57">
        <f t="shared" si="83"/>
        <v>1</v>
      </c>
      <c r="L466" s="57">
        <f t="shared" si="84"/>
        <v>-1</v>
      </c>
      <c r="M466" s="57">
        <f t="shared" si="85"/>
        <v>-1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502</v>
      </c>
      <c r="C467" s="51" t="s">
        <v>503</v>
      </c>
      <c r="D467" s="56">
        <v>14969725</v>
      </c>
      <c r="E467" s="56">
        <v>3789797</v>
      </c>
      <c r="F467" s="56">
        <v>0</v>
      </c>
      <c r="G467" s="56">
        <v>0</v>
      </c>
      <c r="H467" s="56">
        <v>0</v>
      </c>
      <c r="I467" s="56">
        <f t="shared" si="81"/>
        <v>0</v>
      </c>
      <c r="J467" s="56">
        <f t="shared" si="82"/>
        <v>3789797</v>
      </c>
      <c r="K467" s="57">
        <f t="shared" si="83"/>
        <v>1</v>
      </c>
      <c r="L467" s="57">
        <f t="shared" si="84"/>
        <v>-1</v>
      </c>
      <c r="M467" s="57">
        <f t="shared" si="85"/>
        <v>-1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504</v>
      </c>
      <c r="C468" s="51" t="s">
        <v>505</v>
      </c>
      <c r="D468" s="56">
        <v>6709293</v>
      </c>
      <c r="E468" s="56">
        <v>7206318</v>
      </c>
      <c r="F468" s="56">
        <v>0</v>
      </c>
      <c r="G468" s="56">
        <v>0</v>
      </c>
      <c r="H468" s="56">
        <v>0</v>
      </c>
      <c r="I468" s="56">
        <f t="shared" si="81"/>
        <v>0</v>
      </c>
      <c r="J468" s="56">
        <f t="shared" si="82"/>
        <v>7206318</v>
      </c>
      <c r="K468" s="57">
        <f t="shared" si="83"/>
        <v>1</v>
      </c>
      <c r="L468" s="57">
        <f t="shared" si="84"/>
        <v>-1</v>
      </c>
      <c r="M468" s="57">
        <f t="shared" si="85"/>
        <v>-1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506</v>
      </c>
      <c r="C469" s="51" t="s">
        <v>507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81"/>
        <v>0</v>
      </c>
      <c r="J469" s="56">
        <f t="shared" si="82"/>
        <v>0</v>
      </c>
      <c r="K469" s="57" t="str">
        <f t="shared" si="83"/>
        <v>NA</v>
      </c>
      <c r="L469" s="57" t="str">
        <f t="shared" si="84"/>
        <v>NA</v>
      </c>
      <c r="M469" s="57" t="str">
        <f t="shared" si="85"/>
        <v>NA</v>
      </c>
      <c r="R469" s="53"/>
      <c r="S469" s="53"/>
      <c r="T469" s="53"/>
      <c r="U469" s="53"/>
      <c r="V469" s="53"/>
    </row>
    <row r="470" spans="1:22" s="51" customFormat="1" x14ac:dyDescent="0.2">
      <c r="A470" s="63" t="s">
        <v>439</v>
      </c>
      <c r="B470" s="63"/>
      <c r="C470" s="63"/>
      <c r="D470" s="64">
        <v>53744641</v>
      </c>
      <c r="E470" s="64">
        <v>23104003.509999998</v>
      </c>
      <c r="F470" s="64">
        <v>0</v>
      </c>
      <c r="G470" s="64">
        <v>1190292.49</v>
      </c>
      <c r="H470" s="64">
        <v>0</v>
      </c>
      <c r="I470" s="64">
        <f t="shared" si="81"/>
        <v>1190292.49</v>
      </c>
      <c r="J470" s="64">
        <f t="shared" si="82"/>
        <v>21913711.02</v>
      </c>
      <c r="K470" s="65">
        <f t="shared" si="83"/>
        <v>0.94848111542725444</v>
      </c>
      <c r="L470" s="65">
        <f t="shared" si="84"/>
        <v>-1</v>
      </c>
      <c r="M470" s="65">
        <f t="shared" si="85"/>
        <v>-0.89696223085450866</v>
      </c>
      <c r="R470" s="53"/>
      <c r="S470" s="53"/>
      <c r="T470" s="53"/>
      <c r="U470" s="53"/>
      <c r="V470" s="53"/>
    </row>
    <row r="471" spans="1:22" s="51" customFormat="1" x14ac:dyDescent="0.2">
      <c r="A471" s="51" t="s">
        <v>440</v>
      </c>
      <c r="B471" s="51" t="s">
        <v>139</v>
      </c>
      <c r="C471" s="51" t="s">
        <v>140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81"/>
        <v>0</v>
      </c>
      <c r="J471" s="56">
        <f t="shared" si="82"/>
        <v>0</v>
      </c>
      <c r="K471" s="57" t="str">
        <f t="shared" si="83"/>
        <v>NA</v>
      </c>
      <c r="L471" s="57" t="str">
        <f t="shared" si="84"/>
        <v>NA</v>
      </c>
      <c r="M471" s="57" t="str">
        <f t="shared" si="85"/>
        <v>NA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143</v>
      </c>
      <c r="C472" s="51" t="s">
        <v>144</v>
      </c>
      <c r="D472" s="56">
        <v>0</v>
      </c>
      <c r="E472" s="56">
        <v>500</v>
      </c>
      <c r="F472" s="56">
        <v>0</v>
      </c>
      <c r="G472" s="56">
        <v>455</v>
      </c>
      <c r="H472" s="56">
        <v>0</v>
      </c>
      <c r="I472" s="56">
        <f t="shared" si="81"/>
        <v>455</v>
      </c>
      <c r="J472" s="56">
        <f t="shared" si="82"/>
        <v>45</v>
      </c>
      <c r="K472" s="57">
        <f t="shared" si="83"/>
        <v>0.09</v>
      </c>
      <c r="L472" s="57">
        <f t="shared" si="84"/>
        <v>-1</v>
      </c>
      <c r="M472" s="57">
        <f t="shared" si="85"/>
        <v>0.82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149</v>
      </c>
      <c r="C473" s="51" t="s">
        <v>150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81"/>
        <v>0</v>
      </c>
      <c r="J473" s="56">
        <f t="shared" si="82"/>
        <v>0</v>
      </c>
      <c r="K473" s="57" t="str">
        <f t="shared" si="83"/>
        <v>NA</v>
      </c>
      <c r="L473" s="57" t="str">
        <f t="shared" si="84"/>
        <v>NA</v>
      </c>
      <c r="M473" s="57" t="str">
        <f t="shared" si="85"/>
        <v>NA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151</v>
      </c>
      <c r="C474" s="51" t="s">
        <v>152</v>
      </c>
      <c r="D474" s="56">
        <v>0</v>
      </c>
      <c r="E474" s="56">
        <v>0</v>
      </c>
      <c r="F474" s="56">
        <v>0</v>
      </c>
      <c r="G474" s="56">
        <v>6.6</v>
      </c>
      <c r="H474" s="56">
        <v>0</v>
      </c>
      <c r="I474" s="56">
        <f t="shared" si="81"/>
        <v>6.6</v>
      </c>
      <c r="J474" s="56">
        <f t="shared" si="82"/>
        <v>-6.6</v>
      </c>
      <c r="K474" s="57" t="str">
        <f t="shared" si="83"/>
        <v>NA</v>
      </c>
      <c r="L474" s="57" t="str">
        <f t="shared" si="84"/>
        <v>NA</v>
      </c>
      <c r="M474" s="57" t="str">
        <f t="shared" si="85"/>
        <v>NA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153</v>
      </c>
      <c r="C475" s="51" t="s">
        <v>154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81"/>
        <v>0</v>
      </c>
      <c r="J475" s="56">
        <f t="shared" si="82"/>
        <v>0</v>
      </c>
      <c r="K475" s="57" t="str">
        <f t="shared" si="83"/>
        <v>NA</v>
      </c>
      <c r="L475" s="57" t="str">
        <f t="shared" si="84"/>
        <v>NA</v>
      </c>
      <c r="M475" s="57" t="str">
        <f t="shared" si="85"/>
        <v>NA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169</v>
      </c>
      <c r="C476" s="51" t="s">
        <v>170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81"/>
        <v>0</v>
      </c>
      <c r="J476" s="56">
        <f t="shared" si="82"/>
        <v>0</v>
      </c>
      <c r="K476" s="57" t="str">
        <f t="shared" si="83"/>
        <v>NA</v>
      </c>
      <c r="L476" s="57" t="str">
        <f t="shared" si="84"/>
        <v>NA</v>
      </c>
      <c r="M476" s="57" t="str">
        <f t="shared" si="85"/>
        <v>NA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171</v>
      </c>
      <c r="C477" s="51" t="s">
        <v>172</v>
      </c>
      <c r="D477" s="56">
        <v>1990917.72</v>
      </c>
      <c r="E477" s="56">
        <v>1990917.72</v>
      </c>
      <c r="F477" s="56">
        <v>112797</v>
      </c>
      <c r="G477" s="56">
        <v>282434</v>
      </c>
      <c r="H477" s="56">
        <v>299987</v>
      </c>
      <c r="I477" s="56">
        <f t="shared" si="81"/>
        <v>582421</v>
      </c>
      <c r="J477" s="56">
        <f t="shared" si="82"/>
        <v>1408496.72</v>
      </c>
      <c r="K477" s="57">
        <f t="shared" si="83"/>
        <v>0.7074610396254849</v>
      </c>
      <c r="L477" s="57">
        <f t="shared" si="84"/>
        <v>-0.94334421816286818</v>
      </c>
      <c r="M477" s="57">
        <f t="shared" si="85"/>
        <v>-0.71627757675490478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183</v>
      </c>
      <c r="C478" s="51" t="s">
        <v>184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81"/>
        <v>0</v>
      </c>
      <c r="J478" s="56">
        <f t="shared" si="82"/>
        <v>0</v>
      </c>
      <c r="K478" s="57" t="str">
        <f t="shared" si="83"/>
        <v>NA</v>
      </c>
      <c r="L478" s="57" t="str">
        <f t="shared" si="84"/>
        <v>NA</v>
      </c>
      <c r="M478" s="57" t="str">
        <f t="shared" si="85"/>
        <v>NA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187</v>
      </c>
      <c r="C479" s="51" t="s">
        <v>188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81"/>
        <v>0</v>
      </c>
      <c r="J479" s="56">
        <f t="shared" si="82"/>
        <v>0</v>
      </c>
      <c r="K479" s="57" t="str">
        <f t="shared" si="83"/>
        <v>NA</v>
      </c>
      <c r="L479" s="57" t="str">
        <f t="shared" si="84"/>
        <v>NA</v>
      </c>
      <c r="M479" s="57" t="str">
        <f t="shared" si="85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199</v>
      </c>
      <c r="C480" s="51" t="s">
        <v>200</v>
      </c>
      <c r="D480" s="56">
        <v>20000</v>
      </c>
      <c r="E480" s="56">
        <v>20000</v>
      </c>
      <c r="F480" s="56">
        <v>2435.12</v>
      </c>
      <c r="G480" s="56">
        <v>10299.16</v>
      </c>
      <c r="H480" s="56">
        <v>0</v>
      </c>
      <c r="I480" s="56">
        <f t="shared" si="81"/>
        <v>10299.16</v>
      </c>
      <c r="J480" s="56">
        <f t="shared" si="82"/>
        <v>9700.84</v>
      </c>
      <c r="K480" s="57">
        <f t="shared" si="83"/>
        <v>0.48504200000000003</v>
      </c>
      <c r="L480" s="57">
        <f t="shared" si="84"/>
        <v>-0.87824400000000002</v>
      </c>
      <c r="M480" s="57">
        <f t="shared" si="85"/>
        <v>2.9915999999999984E-2</v>
      </c>
      <c r="R480" s="53"/>
      <c r="S480" s="53"/>
      <c r="T480" s="53"/>
      <c r="U480" s="53"/>
      <c r="V480" s="53"/>
    </row>
    <row r="481" spans="2:22" s="51" customFormat="1" x14ac:dyDescent="0.2">
      <c r="B481" s="51" t="s">
        <v>207</v>
      </c>
      <c r="C481" s="51" t="s">
        <v>208</v>
      </c>
      <c r="D481" s="56">
        <v>126082.28</v>
      </c>
      <c r="E481" s="56">
        <v>126082.28</v>
      </c>
      <c r="F481" s="56">
        <v>3937.88</v>
      </c>
      <c r="G481" s="56">
        <v>34922.15</v>
      </c>
      <c r="H481" s="56">
        <v>45180.06</v>
      </c>
      <c r="I481" s="56">
        <f t="shared" si="81"/>
        <v>80102.209999999992</v>
      </c>
      <c r="J481" s="56">
        <f t="shared" si="82"/>
        <v>45980.070000000007</v>
      </c>
      <c r="K481" s="57">
        <f t="shared" si="83"/>
        <v>0.36468304665810303</v>
      </c>
      <c r="L481" s="57">
        <f t="shared" si="84"/>
        <v>-0.9687673795239109</v>
      </c>
      <c r="M481" s="57">
        <f t="shared" si="85"/>
        <v>-0.44604190216103323</v>
      </c>
      <c r="R481" s="53"/>
      <c r="S481" s="53"/>
      <c r="T481" s="53"/>
      <c r="U481" s="53"/>
      <c r="V481" s="53"/>
    </row>
    <row r="482" spans="2:22" s="51" customFormat="1" x14ac:dyDescent="0.2">
      <c r="B482" s="51" t="s">
        <v>233</v>
      </c>
      <c r="C482" s="51" t="s">
        <v>234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ref="I482:I518" si="86">SUM(G482:H482)</f>
        <v>0</v>
      </c>
      <c r="J482" s="56">
        <f t="shared" ref="J482:J518" si="87">E482-I482</f>
        <v>0</v>
      </c>
      <c r="K482" s="57" t="str">
        <f t="shared" ref="K482:K518" si="88">IF(E482=0,"NA",J482/E482)</f>
        <v>NA</v>
      </c>
      <c r="L482" s="57" t="str">
        <f t="shared" ref="L482:L518" si="89">IF(E482=0,"NA",(  ( F482 - (E482/$L$6)) / (E482/$L$6)))</f>
        <v>NA</v>
      </c>
      <c r="M482" s="57" t="str">
        <f t="shared" ref="M482:M518" si="90">IF(E482=0,"NA",(  ( G482 - ($M$6*(E482/12))) / ($M$6*(E482/12))))</f>
        <v>NA</v>
      </c>
      <c r="R482" s="53"/>
      <c r="S482" s="53"/>
      <c r="T482" s="53"/>
      <c r="U482" s="53"/>
      <c r="V482" s="53"/>
    </row>
    <row r="483" spans="2:22" s="51" customFormat="1" x14ac:dyDescent="0.2">
      <c r="B483" s="51" t="s">
        <v>237</v>
      </c>
      <c r="C483" s="51" t="s">
        <v>238</v>
      </c>
      <c r="D483" s="56">
        <v>70000</v>
      </c>
      <c r="E483" s="56">
        <v>70000</v>
      </c>
      <c r="F483" s="56">
        <v>4375</v>
      </c>
      <c r="G483" s="56">
        <v>36440</v>
      </c>
      <c r="H483" s="56">
        <v>0</v>
      </c>
      <c r="I483" s="56">
        <f t="shared" si="86"/>
        <v>36440</v>
      </c>
      <c r="J483" s="56">
        <f t="shared" si="87"/>
        <v>33560</v>
      </c>
      <c r="K483" s="57">
        <f t="shared" si="88"/>
        <v>0.47942857142857143</v>
      </c>
      <c r="L483" s="57">
        <f t="shared" si="89"/>
        <v>-0.9375</v>
      </c>
      <c r="M483" s="57">
        <f t="shared" si="90"/>
        <v>4.1142857142857141E-2</v>
      </c>
      <c r="R483" s="53"/>
      <c r="S483" s="53"/>
      <c r="T483" s="53"/>
      <c r="U483" s="53"/>
      <c r="V483" s="53"/>
    </row>
    <row r="484" spans="2:22" s="51" customFormat="1" x14ac:dyDescent="0.2">
      <c r="B484" s="51" t="s">
        <v>239</v>
      </c>
      <c r="C484" s="51" t="s">
        <v>240</v>
      </c>
      <c r="D484" s="56">
        <v>0</v>
      </c>
      <c r="E484" s="56">
        <v>0</v>
      </c>
      <c r="F484" s="56">
        <v>1777.71</v>
      </c>
      <c r="G484" s="56">
        <v>4343.67</v>
      </c>
      <c r="H484" s="56">
        <v>0</v>
      </c>
      <c r="I484" s="56">
        <f t="shared" si="86"/>
        <v>4343.67</v>
      </c>
      <c r="J484" s="56">
        <f t="shared" si="87"/>
        <v>-4343.67</v>
      </c>
      <c r="K484" s="57" t="str">
        <f t="shared" si="88"/>
        <v>NA</v>
      </c>
      <c r="L484" s="57" t="str">
        <f t="shared" si="89"/>
        <v>NA</v>
      </c>
      <c r="M484" s="57" t="str">
        <f t="shared" si="90"/>
        <v>NA</v>
      </c>
      <c r="R484" s="53"/>
      <c r="S484" s="53"/>
      <c r="T484" s="53"/>
      <c r="U484" s="53"/>
      <c r="V484" s="53"/>
    </row>
    <row r="485" spans="2:22" s="51" customFormat="1" x14ac:dyDescent="0.2">
      <c r="B485" s="51" t="s">
        <v>253</v>
      </c>
      <c r="C485" s="51" t="s">
        <v>254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86"/>
        <v>0</v>
      </c>
      <c r="J485" s="56">
        <f t="shared" si="87"/>
        <v>0</v>
      </c>
      <c r="K485" s="57" t="str">
        <f t="shared" si="88"/>
        <v>NA</v>
      </c>
      <c r="L485" s="57" t="str">
        <f t="shared" si="89"/>
        <v>NA</v>
      </c>
      <c r="M485" s="57" t="str">
        <f t="shared" si="90"/>
        <v>NA</v>
      </c>
      <c r="R485" s="53"/>
      <c r="S485" s="53"/>
      <c r="T485" s="53"/>
      <c r="U485" s="53"/>
      <c r="V485" s="53"/>
    </row>
    <row r="486" spans="2:22" s="51" customFormat="1" x14ac:dyDescent="0.2">
      <c r="B486" s="51" t="s">
        <v>275</v>
      </c>
      <c r="C486" s="51" t="s">
        <v>276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86"/>
        <v>0</v>
      </c>
      <c r="J486" s="56">
        <f t="shared" si="87"/>
        <v>0</v>
      </c>
      <c r="K486" s="57" t="str">
        <f t="shared" si="88"/>
        <v>NA</v>
      </c>
      <c r="L486" s="57" t="str">
        <f t="shared" si="89"/>
        <v>NA</v>
      </c>
      <c r="M486" s="57" t="str">
        <f t="shared" si="90"/>
        <v>NA</v>
      </c>
      <c r="R486" s="53"/>
      <c r="S486" s="53"/>
      <c r="T486" s="53"/>
      <c r="U486" s="53"/>
      <c r="V486" s="53"/>
    </row>
    <row r="487" spans="2:22" s="51" customFormat="1" x14ac:dyDescent="0.2">
      <c r="B487" s="51" t="s">
        <v>441</v>
      </c>
      <c r="C487" s="51" t="s">
        <v>442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f t="shared" si="86"/>
        <v>0</v>
      </c>
      <c r="J487" s="56">
        <f t="shared" si="87"/>
        <v>0</v>
      </c>
      <c r="K487" s="57" t="str">
        <f t="shared" si="88"/>
        <v>NA</v>
      </c>
      <c r="L487" s="57" t="str">
        <f t="shared" si="89"/>
        <v>NA</v>
      </c>
      <c r="M487" s="57" t="str">
        <f t="shared" si="90"/>
        <v>NA</v>
      </c>
      <c r="R487" s="53"/>
      <c r="S487" s="53"/>
      <c r="T487" s="53"/>
      <c r="U487" s="53"/>
      <c r="V487" s="53"/>
    </row>
    <row r="488" spans="2:22" s="51" customFormat="1" x14ac:dyDescent="0.2">
      <c r="B488" s="51" t="s">
        <v>508</v>
      </c>
      <c r="C488" s="51" t="s">
        <v>509</v>
      </c>
      <c r="D488" s="56">
        <v>30000</v>
      </c>
      <c r="E488" s="56">
        <v>30000</v>
      </c>
      <c r="F488" s="56">
        <v>17006.25</v>
      </c>
      <c r="G488" s="56">
        <v>22614.65</v>
      </c>
      <c r="H488" s="56">
        <v>0</v>
      </c>
      <c r="I488" s="56">
        <f t="shared" si="86"/>
        <v>22614.65</v>
      </c>
      <c r="J488" s="56">
        <f t="shared" si="87"/>
        <v>7385.3499999999985</v>
      </c>
      <c r="K488" s="57">
        <f t="shared" si="88"/>
        <v>0.24617833333333328</v>
      </c>
      <c r="L488" s="57">
        <f t="shared" si="89"/>
        <v>-0.43312499999999998</v>
      </c>
      <c r="M488" s="57">
        <f t="shared" si="90"/>
        <v>0.50764333333333345</v>
      </c>
      <c r="R488" s="53"/>
      <c r="S488" s="53"/>
      <c r="T488" s="53"/>
      <c r="U488" s="53"/>
      <c r="V488" s="53"/>
    </row>
    <row r="489" spans="2:22" s="51" customFormat="1" x14ac:dyDescent="0.2">
      <c r="B489" s="51" t="s">
        <v>510</v>
      </c>
      <c r="C489" s="51" t="s">
        <v>511</v>
      </c>
      <c r="D489" s="56">
        <v>55000</v>
      </c>
      <c r="E489" s="56">
        <v>25000</v>
      </c>
      <c r="F489" s="56">
        <v>0</v>
      </c>
      <c r="G489" s="56">
        <v>0</v>
      </c>
      <c r="H489" s="56">
        <v>0</v>
      </c>
      <c r="I489" s="56">
        <f t="shared" si="86"/>
        <v>0</v>
      </c>
      <c r="J489" s="56">
        <f t="shared" si="87"/>
        <v>25000</v>
      </c>
      <c r="K489" s="57">
        <f t="shared" si="88"/>
        <v>1</v>
      </c>
      <c r="L489" s="57">
        <f t="shared" si="89"/>
        <v>-1</v>
      </c>
      <c r="M489" s="57">
        <f t="shared" si="90"/>
        <v>-1</v>
      </c>
      <c r="R489" s="53"/>
      <c r="S489" s="53"/>
      <c r="T489" s="53"/>
      <c r="U489" s="53"/>
      <c r="V489" s="53"/>
    </row>
    <row r="490" spans="2:22" s="51" customFormat="1" x14ac:dyDescent="0.2">
      <c r="B490" s="51" t="s">
        <v>512</v>
      </c>
      <c r="C490" s="51" t="s">
        <v>513</v>
      </c>
      <c r="D490" s="56">
        <v>40000</v>
      </c>
      <c r="E490" s="56">
        <v>40000</v>
      </c>
      <c r="F490" s="56">
        <v>1560</v>
      </c>
      <c r="G490" s="56">
        <v>12280.16</v>
      </c>
      <c r="H490" s="56">
        <v>4200.8999999999996</v>
      </c>
      <c r="I490" s="56">
        <f t="shared" si="86"/>
        <v>16481.059999999998</v>
      </c>
      <c r="J490" s="56">
        <f t="shared" si="87"/>
        <v>23518.940000000002</v>
      </c>
      <c r="K490" s="57">
        <f t="shared" si="88"/>
        <v>0.58797350000000004</v>
      </c>
      <c r="L490" s="57">
        <f t="shared" si="89"/>
        <v>-0.96099999999999997</v>
      </c>
      <c r="M490" s="57">
        <f t="shared" si="90"/>
        <v>-0.385992</v>
      </c>
      <c r="R490" s="53"/>
      <c r="S490" s="53"/>
      <c r="T490" s="53"/>
      <c r="U490" s="53"/>
      <c r="V490" s="53"/>
    </row>
    <row r="491" spans="2:22" s="51" customFormat="1" x14ac:dyDescent="0.2">
      <c r="B491" s="51" t="s">
        <v>514</v>
      </c>
      <c r="C491" s="51" t="s">
        <v>515</v>
      </c>
      <c r="D491" s="56">
        <v>50000</v>
      </c>
      <c r="E491" s="56">
        <v>50000</v>
      </c>
      <c r="F491" s="56">
        <v>0</v>
      </c>
      <c r="G491" s="56">
        <v>2965.88</v>
      </c>
      <c r="H491" s="56">
        <v>484</v>
      </c>
      <c r="I491" s="56">
        <f t="shared" si="86"/>
        <v>3449.88</v>
      </c>
      <c r="J491" s="56">
        <f t="shared" si="87"/>
        <v>46550.12</v>
      </c>
      <c r="K491" s="57">
        <f t="shared" si="88"/>
        <v>0.93100240000000001</v>
      </c>
      <c r="L491" s="57">
        <f t="shared" si="89"/>
        <v>-1</v>
      </c>
      <c r="M491" s="57">
        <f t="shared" si="90"/>
        <v>-0.88136479999999995</v>
      </c>
      <c r="R491" s="53"/>
      <c r="S491" s="53"/>
      <c r="T491" s="53"/>
      <c r="U491" s="53"/>
      <c r="V491" s="53"/>
    </row>
    <row r="492" spans="2:22" s="51" customFormat="1" x14ac:dyDescent="0.2">
      <c r="B492" s="51" t="s">
        <v>516</v>
      </c>
      <c r="C492" s="51" t="s">
        <v>517</v>
      </c>
      <c r="D492" s="56">
        <v>50000</v>
      </c>
      <c r="E492" s="56">
        <v>80000</v>
      </c>
      <c r="F492" s="56">
        <v>12776.96</v>
      </c>
      <c r="G492" s="56">
        <v>26977.17</v>
      </c>
      <c r="H492" s="56">
        <v>18747.38</v>
      </c>
      <c r="I492" s="56">
        <f t="shared" si="86"/>
        <v>45724.55</v>
      </c>
      <c r="J492" s="56">
        <f t="shared" si="87"/>
        <v>34275.449999999997</v>
      </c>
      <c r="K492" s="57">
        <f t="shared" si="88"/>
        <v>0.42844312499999998</v>
      </c>
      <c r="L492" s="57">
        <f t="shared" si="89"/>
        <v>-0.84028800000000015</v>
      </c>
      <c r="M492" s="57">
        <f t="shared" si="90"/>
        <v>-0.32557075000000002</v>
      </c>
      <c r="R492" s="53"/>
      <c r="S492" s="53"/>
      <c r="T492" s="53"/>
      <c r="U492" s="53"/>
      <c r="V492" s="53"/>
    </row>
    <row r="493" spans="2:22" s="51" customFormat="1" x14ac:dyDescent="0.2">
      <c r="B493" s="51" t="s">
        <v>518</v>
      </c>
      <c r="C493" s="51" t="s">
        <v>519</v>
      </c>
      <c r="D493" s="56">
        <v>70000</v>
      </c>
      <c r="E493" s="56">
        <v>70000</v>
      </c>
      <c r="F493" s="56">
        <v>7272.86</v>
      </c>
      <c r="G493" s="56">
        <v>11769.11</v>
      </c>
      <c r="H493" s="56">
        <v>4177.74</v>
      </c>
      <c r="I493" s="56">
        <f t="shared" si="86"/>
        <v>15946.85</v>
      </c>
      <c r="J493" s="56">
        <f t="shared" si="87"/>
        <v>54053.15</v>
      </c>
      <c r="K493" s="57">
        <f t="shared" si="88"/>
        <v>0.7721878571428572</v>
      </c>
      <c r="L493" s="57">
        <f t="shared" si="89"/>
        <v>-0.89610199999999995</v>
      </c>
      <c r="M493" s="57">
        <f t="shared" si="90"/>
        <v>-0.66373971428571432</v>
      </c>
      <c r="R493" s="53"/>
      <c r="S493" s="53"/>
      <c r="T493" s="53"/>
      <c r="U493" s="53"/>
      <c r="V493" s="53"/>
    </row>
    <row r="494" spans="2:22" s="51" customFormat="1" x14ac:dyDescent="0.2">
      <c r="B494" s="51" t="s">
        <v>520</v>
      </c>
      <c r="C494" s="51" t="s">
        <v>521</v>
      </c>
      <c r="D494" s="56">
        <v>900000</v>
      </c>
      <c r="E494" s="56">
        <v>900000</v>
      </c>
      <c r="F494" s="56">
        <v>26147.3</v>
      </c>
      <c r="G494" s="56">
        <v>717949.6</v>
      </c>
      <c r="H494" s="56">
        <v>58612.85</v>
      </c>
      <c r="I494" s="56">
        <f t="shared" si="86"/>
        <v>776562.45</v>
      </c>
      <c r="J494" s="56">
        <f t="shared" si="87"/>
        <v>123437.55000000005</v>
      </c>
      <c r="K494" s="57">
        <f t="shared" si="88"/>
        <v>0.13715283333333339</v>
      </c>
      <c r="L494" s="57">
        <f t="shared" si="89"/>
        <v>-0.97094744444444436</v>
      </c>
      <c r="M494" s="57">
        <f t="shared" si="90"/>
        <v>0.5954435555555555</v>
      </c>
      <c r="R494" s="53"/>
      <c r="S494" s="53"/>
      <c r="T494" s="53"/>
      <c r="U494" s="53"/>
      <c r="V494" s="53"/>
    </row>
    <row r="495" spans="2:22" s="51" customFormat="1" x14ac:dyDescent="0.2">
      <c r="B495" s="51" t="s">
        <v>522</v>
      </c>
      <c r="C495" s="51" t="s">
        <v>523</v>
      </c>
      <c r="D495" s="56">
        <v>900000</v>
      </c>
      <c r="E495" s="56">
        <v>900000</v>
      </c>
      <c r="F495" s="56">
        <v>95001.87</v>
      </c>
      <c r="G495" s="56">
        <v>326261.93</v>
      </c>
      <c r="H495" s="56">
        <v>76261.460000000006</v>
      </c>
      <c r="I495" s="56">
        <f t="shared" si="86"/>
        <v>402523.39</v>
      </c>
      <c r="J495" s="56">
        <f t="shared" si="87"/>
        <v>497476.61</v>
      </c>
      <c r="K495" s="57">
        <f t="shared" si="88"/>
        <v>0.55275178888888887</v>
      </c>
      <c r="L495" s="57">
        <f t="shared" si="89"/>
        <v>-0.89444236666666666</v>
      </c>
      <c r="M495" s="57">
        <f t="shared" si="90"/>
        <v>-0.2749734888888889</v>
      </c>
      <c r="R495" s="53"/>
      <c r="S495" s="53"/>
      <c r="T495" s="53"/>
      <c r="U495" s="53"/>
      <c r="V495" s="53"/>
    </row>
    <row r="496" spans="2:22" s="51" customFormat="1" x14ac:dyDescent="0.2">
      <c r="B496" s="51" t="s">
        <v>524</v>
      </c>
      <c r="C496" s="51" t="s">
        <v>525</v>
      </c>
      <c r="D496" s="56">
        <v>52000</v>
      </c>
      <c r="E496" s="56">
        <v>52000</v>
      </c>
      <c r="F496" s="56">
        <v>0</v>
      </c>
      <c r="G496" s="56">
        <v>0</v>
      </c>
      <c r="H496" s="56">
        <v>0</v>
      </c>
      <c r="I496" s="56">
        <f t="shared" si="86"/>
        <v>0</v>
      </c>
      <c r="J496" s="56">
        <f t="shared" si="87"/>
        <v>52000</v>
      </c>
      <c r="K496" s="57">
        <f t="shared" si="88"/>
        <v>1</v>
      </c>
      <c r="L496" s="57">
        <f t="shared" si="89"/>
        <v>-1</v>
      </c>
      <c r="M496" s="57">
        <f t="shared" si="90"/>
        <v>-1</v>
      </c>
      <c r="R496" s="53"/>
      <c r="S496" s="53"/>
      <c r="T496" s="53"/>
      <c r="U496" s="53"/>
      <c r="V496" s="53"/>
    </row>
    <row r="497" spans="1:22" s="51" customFormat="1" x14ac:dyDescent="0.2">
      <c r="A497" s="63" t="s">
        <v>443</v>
      </c>
      <c r="B497" s="63"/>
      <c r="C497" s="63"/>
      <c r="D497" s="64">
        <v>4354000</v>
      </c>
      <c r="E497" s="64">
        <v>4354500</v>
      </c>
      <c r="F497" s="64">
        <v>285087.94999999995</v>
      </c>
      <c r="G497" s="64">
        <v>1489719.0799999998</v>
      </c>
      <c r="H497" s="64">
        <v>507651.39</v>
      </c>
      <c r="I497" s="64">
        <f t="shared" si="86"/>
        <v>1997370.4699999997</v>
      </c>
      <c r="J497" s="64">
        <f t="shared" si="87"/>
        <v>2357129.5300000003</v>
      </c>
      <c r="K497" s="65">
        <f t="shared" si="88"/>
        <v>0.54130888276495581</v>
      </c>
      <c r="L497" s="65">
        <f t="shared" si="89"/>
        <v>-0.93453026753932711</v>
      </c>
      <c r="M497" s="65">
        <f t="shared" si="90"/>
        <v>-0.3157795016649444</v>
      </c>
      <c r="R497" s="53"/>
      <c r="S497" s="53"/>
      <c r="T497" s="53"/>
      <c r="U497" s="53"/>
      <c r="V497" s="53"/>
    </row>
    <row r="498" spans="1:22" s="51" customFormat="1" x14ac:dyDescent="0.2">
      <c r="A498" s="51" t="s">
        <v>526</v>
      </c>
      <c r="B498" s="51" t="s">
        <v>171</v>
      </c>
      <c r="C498" s="51" t="s">
        <v>172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f t="shared" si="86"/>
        <v>0</v>
      </c>
      <c r="J498" s="56">
        <f t="shared" si="87"/>
        <v>0</v>
      </c>
      <c r="K498" s="57" t="str">
        <f t="shared" si="88"/>
        <v>NA</v>
      </c>
      <c r="L498" s="57" t="str">
        <f t="shared" si="89"/>
        <v>NA</v>
      </c>
      <c r="M498" s="57" t="str">
        <f t="shared" si="90"/>
        <v>NA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189</v>
      </c>
      <c r="C499" s="51" t="s">
        <v>190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86"/>
        <v>0</v>
      </c>
      <c r="J499" s="56">
        <f t="shared" si="87"/>
        <v>0</v>
      </c>
      <c r="K499" s="57" t="str">
        <f t="shared" si="88"/>
        <v>NA</v>
      </c>
      <c r="L499" s="57" t="str">
        <f t="shared" si="89"/>
        <v>NA</v>
      </c>
      <c r="M499" s="57" t="str">
        <f t="shared" si="90"/>
        <v>NA</v>
      </c>
      <c r="R499" s="53"/>
      <c r="S499" s="53"/>
      <c r="T499" s="53"/>
      <c r="U499" s="53"/>
      <c r="V499" s="53"/>
    </row>
    <row r="500" spans="1:22" s="51" customFormat="1" x14ac:dyDescent="0.2">
      <c r="B500" s="51" t="s">
        <v>207</v>
      </c>
      <c r="C500" s="51" t="s">
        <v>208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f t="shared" si="86"/>
        <v>0</v>
      </c>
      <c r="J500" s="56">
        <f t="shared" si="87"/>
        <v>0</v>
      </c>
      <c r="K500" s="57" t="str">
        <f t="shared" si="88"/>
        <v>NA</v>
      </c>
      <c r="L500" s="57" t="str">
        <f t="shared" si="89"/>
        <v>NA</v>
      </c>
      <c r="M500" s="57" t="str">
        <f t="shared" si="90"/>
        <v>NA</v>
      </c>
      <c r="R500" s="53"/>
      <c r="S500" s="53"/>
      <c r="T500" s="53"/>
      <c r="U500" s="53"/>
      <c r="V500" s="53"/>
    </row>
    <row r="501" spans="1:22" s="51" customFormat="1" x14ac:dyDescent="0.2">
      <c r="A501" s="63" t="s">
        <v>527</v>
      </c>
      <c r="B501" s="63"/>
      <c r="C501" s="63"/>
      <c r="D501" s="64">
        <v>0</v>
      </c>
      <c r="E501" s="64">
        <v>0</v>
      </c>
      <c r="F501" s="64">
        <v>0</v>
      </c>
      <c r="G501" s="64">
        <v>0</v>
      </c>
      <c r="H501" s="64">
        <v>0</v>
      </c>
      <c r="I501" s="64">
        <f t="shared" si="86"/>
        <v>0</v>
      </c>
      <c r="J501" s="64">
        <f t="shared" si="87"/>
        <v>0</v>
      </c>
      <c r="K501" s="65" t="str">
        <f t="shared" si="88"/>
        <v>NA</v>
      </c>
      <c r="L501" s="65" t="str">
        <f t="shared" si="89"/>
        <v>NA</v>
      </c>
      <c r="M501" s="65" t="str">
        <f t="shared" si="90"/>
        <v>NA</v>
      </c>
      <c r="R501" s="53"/>
      <c r="S501" s="53"/>
      <c r="T501" s="53"/>
      <c r="U501" s="53"/>
      <c r="V501" s="53"/>
    </row>
    <row r="502" spans="1:22" s="51" customFormat="1" x14ac:dyDescent="0.2">
      <c r="A502" s="51" t="s">
        <v>444</v>
      </c>
      <c r="B502" s="51" t="s">
        <v>143</v>
      </c>
      <c r="C502" s="51" t="s">
        <v>144</v>
      </c>
      <c r="D502" s="56">
        <v>0</v>
      </c>
      <c r="E502" s="56">
        <v>500</v>
      </c>
      <c r="F502" s="56">
        <v>0</v>
      </c>
      <c r="G502" s="56">
        <v>0</v>
      </c>
      <c r="H502" s="56">
        <v>0</v>
      </c>
      <c r="I502" s="56">
        <f t="shared" si="86"/>
        <v>0</v>
      </c>
      <c r="J502" s="56">
        <f t="shared" si="87"/>
        <v>500</v>
      </c>
      <c r="K502" s="57">
        <f t="shared" si="88"/>
        <v>1</v>
      </c>
      <c r="L502" s="57">
        <f t="shared" si="89"/>
        <v>-1</v>
      </c>
      <c r="M502" s="57">
        <f t="shared" si="90"/>
        <v>-1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169</v>
      </c>
      <c r="C503" s="51" t="s">
        <v>170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f t="shared" si="86"/>
        <v>0</v>
      </c>
      <c r="J503" s="56">
        <f t="shared" si="87"/>
        <v>0</v>
      </c>
      <c r="K503" s="57" t="str">
        <f t="shared" si="88"/>
        <v>NA</v>
      </c>
      <c r="L503" s="57" t="str">
        <f t="shared" si="89"/>
        <v>NA</v>
      </c>
      <c r="M503" s="57" t="str">
        <f t="shared" si="90"/>
        <v>NA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171</v>
      </c>
      <c r="C504" s="51" t="s">
        <v>172</v>
      </c>
      <c r="D504" s="56">
        <v>26102643</v>
      </c>
      <c r="E504" s="56">
        <v>1420404.08</v>
      </c>
      <c r="F504" s="56">
        <v>0</v>
      </c>
      <c r="G504" s="56">
        <v>0</v>
      </c>
      <c r="H504" s="56">
        <v>0</v>
      </c>
      <c r="I504" s="56">
        <f t="shared" si="86"/>
        <v>0</v>
      </c>
      <c r="J504" s="56">
        <f t="shared" si="87"/>
        <v>1420404.08</v>
      </c>
      <c r="K504" s="57">
        <f t="shared" si="88"/>
        <v>1</v>
      </c>
      <c r="L504" s="57">
        <f t="shared" si="89"/>
        <v>-1</v>
      </c>
      <c r="M504" s="57">
        <f t="shared" si="90"/>
        <v>-1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229</v>
      </c>
      <c r="C505" s="51" t="s">
        <v>230</v>
      </c>
      <c r="D505" s="56">
        <v>0</v>
      </c>
      <c r="E505" s="56">
        <v>41765.06</v>
      </c>
      <c r="F505" s="56">
        <v>0</v>
      </c>
      <c r="G505" s="56">
        <v>41079.53</v>
      </c>
      <c r="H505" s="56">
        <v>0</v>
      </c>
      <c r="I505" s="56">
        <f t="shared" si="86"/>
        <v>41079.53</v>
      </c>
      <c r="J505" s="56">
        <f t="shared" si="87"/>
        <v>685.52999999999884</v>
      </c>
      <c r="K505" s="57">
        <f t="shared" si="88"/>
        <v>1.6413959419667994E-2</v>
      </c>
      <c r="L505" s="57">
        <f t="shared" si="89"/>
        <v>-1</v>
      </c>
      <c r="M505" s="57">
        <f t="shared" si="90"/>
        <v>0.967172081160664</v>
      </c>
      <c r="R505" s="53"/>
      <c r="S505" s="53"/>
      <c r="T505" s="53"/>
      <c r="U505" s="53"/>
      <c r="V505" s="53"/>
    </row>
    <row r="506" spans="1:22" s="51" customFormat="1" x14ac:dyDescent="0.2">
      <c r="B506" s="51" t="s">
        <v>231</v>
      </c>
      <c r="C506" s="51" t="s">
        <v>232</v>
      </c>
      <c r="D506" s="56">
        <v>122405459.94999997</v>
      </c>
      <c r="E506" s="56">
        <v>79468192.719999999</v>
      </c>
      <c r="F506" s="56">
        <v>0</v>
      </c>
      <c r="G506" s="56">
        <v>19971027.509999998</v>
      </c>
      <c r="H506" s="56">
        <v>0</v>
      </c>
      <c r="I506" s="56">
        <f t="shared" si="86"/>
        <v>19971027.509999998</v>
      </c>
      <c r="J506" s="56">
        <f t="shared" si="87"/>
        <v>59497165.210000001</v>
      </c>
      <c r="K506" s="57">
        <f t="shared" si="88"/>
        <v>0.74869156040371576</v>
      </c>
      <c r="L506" s="57">
        <f t="shared" si="89"/>
        <v>-1</v>
      </c>
      <c r="M506" s="57">
        <f t="shared" si="90"/>
        <v>-0.49738312080743141</v>
      </c>
      <c r="R506" s="53"/>
      <c r="S506" s="53"/>
      <c r="T506" s="53"/>
      <c r="U506" s="53"/>
      <c r="V506" s="53"/>
    </row>
    <row r="507" spans="1:22" s="51" customFormat="1" x14ac:dyDescent="0.2">
      <c r="B507" s="51" t="s">
        <v>233</v>
      </c>
      <c r="C507" s="51" t="s">
        <v>234</v>
      </c>
      <c r="D507" s="56">
        <v>4488000</v>
      </c>
      <c r="E507" s="56">
        <v>4614423.5</v>
      </c>
      <c r="F507" s="56">
        <v>0</v>
      </c>
      <c r="G507" s="56">
        <v>0</v>
      </c>
      <c r="H507" s="56">
        <v>0</v>
      </c>
      <c r="I507" s="56">
        <f t="shared" si="86"/>
        <v>0</v>
      </c>
      <c r="J507" s="56">
        <f t="shared" si="87"/>
        <v>4614423.5</v>
      </c>
      <c r="K507" s="57">
        <f t="shared" si="88"/>
        <v>1</v>
      </c>
      <c r="L507" s="57">
        <f t="shared" si="89"/>
        <v>-1</v>
      </c>
      <c r="M507" s="57">
        <f t="shared" si="90"/>
        <v>-1</v>
      </c>
      <c r="R507" s="53"/>
      <c r="S507" s="53"/>
      <c r="T507" s="53"/>
      <c r="U507" s="53"/>
      <c r="V507" s="53"/>
    </row>
    <row r="508" spans="1:22" s="51" customFormat="1" x14ac:dyDescent="0.2">
      <c r="B508" s="51" t="s">
        <v>235</v>
      </c>
      <c r="C508" s="51" t="s">
        <v>236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86"/>
        <v>0</v>
      </c>
      <c r="J508" s="56">
        <f t="shared" si="87"/>
        <v>0</v>
      </c>
      <c r="K508" s="57" t="str">
        <f t="shared" si="88"/>
        <v>NA</v>
      </c>
      <c r="L508" s="57" t="str">
        <f t="shared" si="89"/>
        <v>NA</v>
      </c>
      <c r="M508" s="57" t="str">
        <f t="shared" si="90"/>
        <v>NA</v>
      </c>
      <c r="R508" s="53"/>
      <c r="S508" s="53"/>
      <c r="T508" s="53"/>
      <c r="U508" s="53"/>
      <c r="V508" s="53"/>
    </row>
    <row r="509" spans="1:22" s="51" customFormat="1" x14ac:dyDescent="0.2">
      <c r="B509" s="51" t="s">
        <v>363</v>
      </c>
      <c r="C509" s="51" t="s">
        <v>364</v>
      </c>
      <c r="D509" s="56">
        <v>5790672.4499999993</v>
      </c>
      <c r="E509" s="56">
        <v>4257770.959999999</v>
      </c>
      <c r="F509" s="56">
        <v>0</v>
      </c>
      <c r="G509" s="56">
        <v>0</v>
      </c>
      <c r="H509" s="56">
        <v>43980.24</v>
      </c>
      <c r="I509" s="56">
        <f t="shared" si="86"/>
        <v>43980.24</v>
      </c>
      <c r="J509" s="56">
        <f t="shared" si="87"/>
        <v>4213790.7199999988</v>
      </c>
      <c r="K509" s="57">
        <f t="shared" si="88"/>
        <v>0.98967059515103639</v>
      </c>
      <c r="L509" s="57">
        <f t="shared" si="89"/>
        <v>-1</v>
      </c>
      <c r="M509" s="57">
        <f t="shared" si="90"/>
        <v>-1</v>
      </c>
      <c r="R509" s="53"/>
      <c r="S509" s="53"/>
      <c r="T509" s="53"/>
      <c r="U509" s="53"/>
      <c r="V509" s="53"/>
    </row>
    <row r="510" spans="1:22" s="51" customFormat="1" x14ac:dyDescent="0.2">
      <c r="A510" s="63" t="s">
        <v>447</v>
      </c>
      <c r="B510" s="63"/>
      <c r="C510" s="63"/>
      <c r="D510" s="64">
        <v>158786775.39999998</v>
      </c>
      <c r="E510" s="64">
        <v>89803056.319999993</v>
      </c>
      <c r="F510" s="64">
        <v>0</v>
      </c>
      <c r="G510" s="64">
        <v>20012107.039999999</v>
      </c>
      <c r="H510" s="64">
        <v>43980.24</v>
      </c>
      <c r="I510" s="64">
        <f t="shared" si="86"/>
        <v>20056087.279999997</v>
      </c>
      <c r="J510" s="64">
        <f t="shared" si="87"/>
        <v>69746969.039999992</v>
      </c>
      <c r="K510" s="65">
        <f t="shared" si="88"/>
        <v>0.77666587194390047</v>
      </c>
      <c r="L510" s="65">
        <f t="shared" si="89"/>
        <v>-1</v>
      </c>
      <c r="M510" s="65">
        <f t="shared" si="90"/>
        <v>-0.55431122591886417</v>
      </c>
      <c r="R510" s="53"/>
      <c r="S510" s="53"/>
      <c r="T510" s="53"/>
      <c r="U510" s="53"/>
      <c r="V510" s="53"/>
    </row>
    <row r="511" spans="1:22" s="51" customFormat="1" x14ac:dyDescent="0.2">
      <c r="A511" s="51" t="s">
        <v>30</v>
      </c>
      <c r="B511" s="51" t="s">
        <v>343</v>
      </c>
      <c r="C511" s="51" t="s">
        <v>344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86"/>
        <v>0</v>
      </c>
      <c r="J511" s="56">
        <f t="shared" si="87"/>
        <v>0</v>
      </c>
      <c r="K511" s="57" t="str">
        <f t="shared" si="88"/>
        <v>NA</v>
      </c>
      <c r="L511" s="57" t="str">
        <f t="shared" si="89"/>
        <v>NA</v>
      </c>
      <c r="M511" s="57" t="str">
        <f t="shared" si="90"/>
        <v>NA</v>
      </c>
      <c r="R511" s="53"/>
      <c r="S511" s="53"/>
      <c r="T511" s="53"/>
      <c r="U511" s="53"/>
      <c r="V511" s="53"/>
    </row>
    <row r="512" spans="1:22" s="51" customFormat="1" x14ac:dyDescent="0.2">
      <c r="B512" s="51" t="s">
        <v>31</v>
      </c>
      <c r="C512" s="51" t="s">
        <v>32</v>
      </c>
      <c r="D512" s="56">
        <v>0</v>
      </c>
      <c r="E512" s="56">
        <v>633100</v>
      </c>
      <c r="F512" s="56">
        <v>50244.7</v>
      </c>
      <c r="G512" s="56">
        <v>107324.10000000002</v>
      </c>
      <c r="H512" s="56">
        <v>0</v>
      </c>
      <c r="I512" s="56">
        <f t="shared" si="86"/>
        <v>107324.10000000002</v>
      </c>
      <c r="J512" s="56">
        <f t="shared" si="87"/>
        <v>525775.9</v>
      </c>
      <c r="K512" s="57">
        <f t="shared" si="88"/>
        <v>0.8304784394250514</v>
      </c>
      <c r="L512" s="57">
        <f t="shared" si="89"/>
        <v>-0.92063702416679838</v>
      </c>
      <c r="M512" s="57">
        <f t="shared" si="90"/>
        <v>-0.66095687885010257</v>
      </c>
      <c r="R512" s="53"/>
      <c r="S512" s="53"/>
      <c r="T512" s="53"/>
      <c r="U512" s="53"/>
      <c r="V512" s="53"/>
    </row>
    <row r="513" spans="1:22" s="51" customFormat="1" x14ac:dyDescent="0.2">
      <c r="B513" s="51" t="s">
        <v>528</v>
      </c>
      <c r="C513" s="51" t="s">
        <v>529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86"/>
        <v>0</v>
      </c>
      <c r="J513" s="56">
        <f t="shared" si="87"/>
        <v>0</v>
      </c>
      <c r="K513" s="57" t="str">
        <f t="shared" si="88"/>
        <v>NA</v>
      </c>
      <c r="L513" s="57" t="str">
        <f t="shared" si="89"/>
        <v>NA</v>
      </c>
      <c r="M513" s="57" t="str">
        <f t="shared" si="90"/>
        <v>NA</v>
      </c>
      <c r="R513" s="53"/>
      <c r="S513" s="53"/>
      <c r="T513" s="53"/>
      <c r="U513" s="53"/>
      <c r="V513" s="53"/>
    </row>
    <row r="514" spans="1:22" s="51" customFormat="1" x14ac:dyDescent="0.2">
      <c r="B514" s="51" t="s">
        <v>530</v>
      </c>
      <c r="C514" s="51" t="s">
        <v>531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86"/>
        <v>0</v>
      </c>
      <c r="J514" s="56">
        <f t="shared" si="87"/>
        <v>0</v>
      </c>
      <c r="K514" s="57" t="str">
        <f t="shared" si="88"/>
        <v>NA</v>
      </c>
      <c r="L514" s="57" t="str">
        <f t="shared" si="89"/>
        <v>NA</v>
      </c>
      <c r="M514" s="57" t="str">
        <f t="shared" si="90"/>
        <v>NA</v>
      </c>
      <c r="R514" s="53"/>
      <c r="S514" s="53"/>
      <c r="T514" s="53"/>
      <c r="U514" s="53"/>
      <c r="V514" s="53"/>
    </row>
    <row r="515" spans="1:22" s="51" customFormat="1" x14ac:dyDescent="0.2">
      <c r="B515" s="51" t="s">
        <v>532</v>
      </c>
      <c r="C515" s="51" t="s">
        <v>533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86"/>
        <v>0</v>
      </c>
      <c r="J515" s="56">
        <f t="shared" si="87"/>
        <v>0</v>
      </c>
      <c r="K515" s="57" t="str">
        <f t="shared" si="88"/>
        <v>NA</v>
      </c>
      <c r="L515" s="57" t="str">
        <f t="shared" si="89"/>
        <v>NA</v>
      </c>
      <c r="M515" s="57" t="str">
        <f t="shared" si="90"/>
        <v>NA</v>
      </c>
      <c r="R515" s="53"/>
      <c r="S515" s="53"/>
      <c r="T515" s="53"/>
      <c r="U515" s="53"/>
      <c r="V515" s="53"/>
    </row>
    <row r="516" spans="1:22" s="51" customFormat="1" x14ac:dyDescent="0.2">
      <c r="B516" s="51" t="s">
        <v>534</v>
      </c>
      <c r="C516" s="51" t="s">
        <v>535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86"/>
        <v>0</v>
      </c>
      <c r="J516" s="56">
        <f t="shared" si="87"/>
        <v>0</v>
      </c>
      <c r="K516" s="57" t="str">
        <f t="shared" si="88"/>
        <v>NA</v>
      </c>
      <c r="L516" s="57" t="str">
        <f t="shared" si="89"/>
        <v>NA</v>
      </c>
      <c r="M516" s="57" t="str">
        <f t="shared" si="90"/>
        <v>NA</v>
      </c>
      <c r="R516" s="53"/>
      <c r="S516" s="53"/>
      <c r="T516" s="53"/>
      <c r="U516" s="53"/>
      <c r="V516" s="53"/>
    </row>
    <row r="517" spans="1:22" s="51" customFormat="1" x14ac:dyDescent="0.2">
      <c r="B517" s="51" t="s">
        <v>536</v>
      </c>
      <c r="C517" s="51" t="s">
        <v>537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f t="shared" si="86"/>
        <v>0</v>
      </c>
      <c r="J517" s="56">
        <f t="shared" si="87"/>
        <v>0</v>
      </c>
      <c r="K517" s="57" t="str">
        <f t="shared" si="88"/>
        <v>NA</v>
      </c>
      <c r="L517" s="57" t="str">
        <f t="shared" si="89"/>
        <v>NA</v>
      </c>
      <c r="M517" s="57" t="str">
        <f t="shared" si="90"/>
        <v>NA</v>
      </c>
      <c r="R517" s="53"/>
      <c r="S517" s="53"/>
      <c r="T517" s="53"/>
      <c r="U517" s="53"/>
      <c r="V517" s="53"/>
    </row>
    <row r="518" spans="1:22" s="51" customFormat="1" x14ac:dyDescent="0.2">
      <c r="A518" s="63" t="s">
        <v>33</v>
      </c>
      <c r="B518" s="63"/>
      <c r="C518" s="63"/>
      <c r="D518" s="64">
        <v>0</v>
      </c>
      <c r="E518" s="64">
        <v>633100</v>
      </c>
      <c r="F518" s="64">
        <v>50244.7</v>
      </c>
      <c r="G518" s="64">
        <v>107324.10000000002</v>
      </c>
      <c r="H518" s="64">
        <v>0</v>
      </c>
      <c r="I518" s="64">
        <f t="shared" si="86"/>
        <v>107324.10000000002</v>
      </c>
      <c r="J518" s="64">
        <f t="shared" si="87"/>
        <v>525775.9</v>
      </c>
      <c r="K518" s="65">
        <f t="shared" si="88"/>
        <v>0.8304784394250514</v>
      </c>
      <c r="L518" s="65">
        <f t="shared" si="89"/>
        <v>-0.92063702416679838</v>
      </c>
      <c r="M518" s="65">
        <f t="shared" si="90"/>
        <v>-0.66095687885010257</v>
      </c>
      <c r="R518" s="53"/>
      <c r="S518" s="53"/>
      <c r="T518" s="53"/>
      <c r="U518" s="53"/>
      <c r="V518" s="53"/>
    </row>
    <row r="519" spans="1:22" s="10" customFormat="1" x14ac:dyDescent="0.2">
      <c r="A519" s="23"/>
      <c r="B519" s="31"/>
      <c r="C519" s="23"/>
      <c r="D519" s="18"/>
      <c r="E519" s="18"/>
      <c r="F519" s="18"/>
      <c r="G519" s="18"/>
      <c r="H519" s="18"/>
      <c r="I519" s="18"/>
      <c r="J519" s="18"/>
      <c r="K519" s="37"/>
      <c r="L519" s="37"/>
      <c r="M519" s="3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ht="15.75" x14ac:dyDescent="0.25">
      <c r="A520" s="25" t="s">
        <v>11</v>
      </c>
      <c r="B520" s="32"/>
      <c r="C520" s="25"/>
      <c r="D520" s="6">
        <f>+D103+D156+D193+D226+D238+D269+D298+D320+D340+D372+D374+D399+D426+D453+D470+D497+D501+D510+D518</f>
        <v>659838688.39999998</v>
      </c>
      <c r="E520" s="6">
        <f t="shared" ref="E520:J520" si="91">+E103+E156+E193+E226+E238+E269+E298+E320+E340+E372+E374+E399+E426+E453+E470+E497+E501+E510+E518</f>
        <v>700766925.83999991</v>
      </c>
      <c r="F520" s="6">
        <f t="shared" si="91"/>
        <v>12202259.380000001</v>
      </c>
      <c r="G520" s="6">
        <f t="shared" si="91"/>
        <v>140895596.19</v>
      </c>
      <c r="H520" s="6">
        <f t="shared" si="91"/>
        <v>3579735.2200000016</v>
      </c>
      <c r="I520" s="6">
        <f t="shared" si="91"/>
        <v>144475331.41</v>
      </c>
      <c r="J520" s="6">
        <f t="shared" si="91"/>
        <v>556291594.42999983</v>
      </c>
      <c r="K520" s="38">
        <f>IF(E520=0,"NA",J520/E520)</f>
        <v>0.79383254819450921</v>
      </c>
      <c r="L520" s="38">
        <f>IF(E520=0,"NA",(  ( F520 - (E520/$L$6)) / (E520/$L$6)))</f>
        <v>-0.98258727840876148</v>
      </c>
      <c r="M520" s="38">
        <f>IF(E520=0,"NA",(  ( G520 - ($M$6*(E520/12))) / ($M$6*(E520/12))))</f>
        <v>-0.59788171788755484</v>
      </c>
      <c r="N520" s="10"/>
    </row>
    <row r="528" spans="1:22" x14ac:dyDescent="0.2">
      <c r="K528" s="18"/>
    </row>
    <row r="529" spans="11:11" x14ac:dyDescent="0.2">
      <c r="K529" s="18"/>
    </row>
  </sheetData>
  <autoFilter ref="A7:M5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45657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20</v>
      </c>
      <c r="B8" s="51" t="s">
        <v>21</v>
      </c>
      <c r="C8" s="51" t="s">
        <v>22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1" si="0">SUM(G8:H8)</f>
        <v>0</v>
      </c>
      <c r="J8" s="56">
        <f t="shared" ref="J8:J11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23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2" si="2">IF(E9=0,"NA",J9/E9)</f>
        <v>NA</v>
      </c>
      <c r="L9" s="65" t="str">
        <f t="shared" ref="L9:L11" si="3">IF(E9=0,"NA",(  ( F9 - (E9/$L$6)) / (E9/$L$6)))</f>
        <v>NA</v>
      </c>
      <c r="M9" s="65" t="str">
        <f t="shared" ref="M9:M11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24</v>
      </c>
      <c r="B10" s="51" t="s">
        <v>43</v>
      </c>
      <c r="C10" s="51" t="s">
        <v>44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/>
      <c r="J10" s="56"/>
      <c r="K10" s="57"/>
      <c r="L10" s="57"/>
      <c r="M10" s="57"/>
      <c r="R10" s="53"/>
      <c r="S10" s="53"/>
      <c r="T10" s="53"/>
      <c r="U10" s="53"/>
      <c r="V10" s="53"/>
    </row>
    <row r="11" spans="1:22" s="51" customFormat="1" x14ac:dyDescent="0.2">
      <c r="B11" s="51" t="s">
        <v>25</v>
      </c>
      <c r="C11" s="51" t="s">
        <v>26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0"/>
        <v>0</v>
      </c>
      <c r="J11" s="56">
        <f t="shared" si="1"/>
        <v>0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A12" s="63" t="s">
        <v>27</v>
      </c>
      <c r="B12" s="63"/>
      <c r="C12" s="63"/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f t="shared" ref="I12" si="5">SUM(G12:H12)</f>
        <v>0</v>
      </c>
      <c r="J12" s="64">
        <f t="shared" ref="J12" si="6">E12-I12</f>
        <v>0</v>
      </c>
      <c r="K12" s="65" t="str">
        <f>IF(E12=0,"NA",J12/E12)</f>
        <v>NA</v>
      </c>
      <c r="L12" s="65" t="str">
        <f>IF(E12=0,"NA",(  ( F12 - (E12/$L$6)) / (E12/$L$6)))</f>
        <v>NA</v>
      </c>
      <c r="M12" s="65" t="str">
        <f>IF(E12=0,"NA",(  ( G12 - ($M$6*(E12/12))) / ($M$6*(E12/12))))</f>
        <v>NA</v>
      </c>
      <c r="R12" s="53"/>
      <c r="S12" s="53"/>
      <c r="T12" s="53"/>
      <c r="U12" s="53"/>
      <c r="V12" s="53"/>
    </row>
    <row r="13" spans="1:22" x14ac:dyDescent="0.2">
      <c r="A13" s="30"/>
      <c r="K13" s="40"/>
    </row>
    <row r="14" spans="1:22" s="7" customFormat="1" ht="15.75" x14ac:dyDescent="0.25">
      <c r="A14" s="25" t="s">
        <v>12</v>
      </c>
      <c r="B14" s="32"/>
      <c r="C14" s="25"/>
      <c r="D14" s="6">
        <f>+D9+D12</f>
        <v>0</v>
      </c>
      <c r="E14" s="6">
        <f t="shared" ref="E14:J14" si="7">+E9+E12</f>
        <v>0</v>
      </c>
      <c r="F14" s="6">
        <f t="shared" si="7"/>
        <v>0</v>
      </c>
      <c r="G14" s="6">
        <f t="shared" si="7"/>
        <v>0</v>
      </c>
      <c r="H14" s="6">
        <f t="shared" si="7"/>
        <v>0</v>
      </c>
      <c r="I14" s="6">
        <f t="shared" si="7"/>
        <v>0</v>
      </c>
      <c r="J14" s="6">
        <f t="shared" si="7"/>
        <v>0</v>
      </c>
      <c r="K14" s="38" t="str">
        <f t="shared" si="2"/>
        <v>NA</v>
      </c>
      <c r="L14" s="38" t="str">
        <f>IF(E14=0,"NA",(  ( F14 - (E14/$L$6)) / (E14/$L$6)))</f>
        <v>NA</v>
      </c>
      <c r="M14" s="38" t="str">
        <f>IF(E14=0,"NA",(  ( G14 - ($M$6*(E14/12))) / ($M$6*(E14/12))))</f>
        <v>NA</v>
      </c>
    </row>
    <row r="16" spans="1:22" s="17" customFormat="1" x14ac:dyDescent="0.2">
      <c r="A16" s="23" t="s">
        <v>30</v>
      </c>
      <c r="B16" s="31" t="s">
        <v>31</v>
      </c>
      <c r="C16" s="23" t="s">
        <v>32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/>
      <c r="J16" s="18"/>
      <c r="K16" s="37"/>
      <c r="L16" s="37"/>
      <c r="M16" s="37"/>
    </row>
    <row r="17" spans="1:22" s="51" customFormat="1" x14ac:dyDescent="0.2">
      <c r="A17" s="63" t="s">
        <v>33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20" si="8">SUM(G17:H17)</f>
        <v>0</v>
      </c>
      <c r="J17" s="64">
        <f t="shared" ref="J17:J20" si="9">E17-I17</f>
        <v>0</v>
      </c>
      <c r="K17" s="65" t="str">
        <f t="shared" ref="K17:K20" si="10">IF(E17=0,"NA",J17/E17)</f>
        <v>NA</v>
      </c>
      <c r="L17" s="65" t="str">
        <f t="shared" ref="L17:L20" si="11">IF(E17=0,"NA",(  ( F17 - (E17/$L$6)) / (E17/$L$6)))</f>
        <v>NA</v>
      </c>
      <c r="M17" s="65" t="str">
        <f t="shared" ref="M17:M20" si="12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34</v>
      </c>
      <c r="B18" s="51" t="s">
        <v>28</v>
      </c>
      <c r="C18" s="51" t="s">
        <v>29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8"/>
        <v>0</v>
      </c>
      <c r="J18" s="56">
        <f t="shared" si="9"/>
        <v>0</v>
      </c>
      <c r="K18" s="57" t="str">
        <f t="shared" si="10"/>
        <v>NA</v>
      </c>
      <c r="L18" s="57" t="str">
        <f t="shared" si="11"/>
        <v>NA</v>
      </c>
      <c r="M18" s="57" t="str">
        <f t="shared" si="12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35</v>
      </c>
      <c r="C19" s="51" t="s">
        <v>36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8"/>
        <v>0</v>
      </c>
      <c r="J19" s="56">
        <f t="shared" si="9"/>
        <v>0</v>
      </c>
      <c r="K19" s="57" t="str">
        <f t="shared" si="10"/>
        <v>NA</v>
      </c>
      <c r="L19" s="57" t="str">
        <f t="shared" si="11"/>
        <v>NA</v>
      </c>
      <c r="M19" s="57" t="str">
        <f t="shared" si="12"/>
        <v>NA</v>
      </c>
      <c r="R19" s="53"/>
      <c r="S19" s="53"/>
      <c r="T19" s="53"/>
      <c r="U19" s="53"/>
      <c r="V19" s="53"/>
    </row>
    <row r="20" spans="1:22" s="51" customFormat="1" x14ac:dyDescent="0.2">
      <c r="A20" s="63" t="s">
        <v>37</v>
      </c>
      <c r="B20" s="63"/>
      <c r="C20" s="63"/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f t="shared" si="8"/>
        <v>0</v>
      </c>
      <c r="J20" s="64">
        <f t="shared" si="9"/>
        <v>0</v>
      </c>
      <c r="K20" s="65" t="str">
        <f t="shared" si="10"/>
        <v>NA</v>
      </c>
      <c r="L20" s="65" t="str">
        <f t="shared" si="11"/>
        <v>NA</v>
      </c>
      <c r="M20" s="65" t="str">
        <f t="shared" si="12"/>
        <v>NA</v>
      </c>
      <c r="R20" s="53"/>
      <c r="S20" s="53"/>
      <c r="T20" s="53"/>
      <c r="U20" s="53"/>
      <c r="V20" s="53"/>
    </row>
    <row r="21" spans="1:22" s="62" customFormat="1" x14ac:dyDescent="0.2">
      <c r="A21" s="58"/>
      <c r="B21" s="59"/>
      <c r="C21" s="58"/>
      <c r="D21" s="60"/>
      <c r="E21" s="60"/>
      <c r="F21" s="60"/>
      <c r="G21" s="60"/>
      <c r="H21" s="60"/>
      <c r="I21" s="60"/>
      <c r="J21" s="60"/>
      <c r="K21" s="61"/>
      <c r="L21" s="61"/>
      <c r="M21" s="61"/>
    </row>
    <row r="22" spans="1:22" ht="15.75" x14ac:dyDescent="0.25">
      <c r="A22" s="25" t="s">
        <v>11</v>
      </c>
      <c r="B22" s="32"/>
      <c r="C22" s="25"/>
      <c r="D22" s="6">
        <f>+D17+D20</f>
        <v>0</v>
      </c>
      <c r="E22" s="6">
        <f t="shared" ref="E22:J22" si="13">+E17+E20</f>
        <v>0</v>
      </c>
      <c r="F22" s="6">
        <f t="shared" si="13"/>
        <v>0</v>
      </c>
      <c r="G22" s="6">
        <f t="shared" si="13"/>
        <v>0</v>
      </c>
      <c r="H22" s="6">
        <f t="shared" si="13"/>
        <v>0</v>
      </c>
      <c r="I22" s="6">
        <f t="shared" si="13"/>
        <v>0</v>
      </c>
      <c r="J22" s="6">
        <f t="shared" si="13"/>
        <v>0</v>
      </c>
      <c r="K22" s="38" t="str">
        <f t="shared" si="2"/>
        <v>NA</v>
      </c>
      <c r="L22" s="38" t="str">
        <f>IF(E22=0,"NA",(  ( F22 - (E22/$L$6)) / (E22/$L$6)))</f>
        <v>NA</v>
      </c>
      <c r="M22" s="38" t="str">
        <f>IF(E22=0,"NA",(  ( G22 - ($M$6*(E22/12))) / ($M$6*(E22/12))))</f>
        <v>NA</v>
      </c>
    </row>
    <row r="24" spans="1:22" ht="15" x14ac:dyDescent="0.2">
      <c r="A24" s="35"/>
    </row>
  </sheetData>
  <autoFilter ref="A7:M2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0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45657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45</v>
      </c>
      <c r="B8" s="51" t="s">
        <v>54</v>
      </c>
      <c r="C8" s="51" t="s">
        <v>55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:K22" si="2">IF(E8=0,"NA",J8/E8)</f>
        <v>NA</v>
      </c>
      <c r="L8" s="57" t="str">
        <f t="shared" ref="L8:L22" si="3">IF(E8=0,"NA",(  ( F8 - (E8/$L$6)) / (E8/$L$6)))</f>
        <v>NA</v>
      </c>
      <c r="M8" s="57" t="str">
        <f t="shared" ref="M8:M22" si="4"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68</v>
      </c>
      <c r="C9" s="51" t="s">
        <v>69</v>
      </c>
      <c r="D9" s="56">
        <v>0</v>
      </c>
      <c r="E9" s="56">
        <v>0</v>
      </c>
      <c r="F9" s="56">
        <v>86513.75</v>
      </c>
      <c r="G9" s="56">
        <v>97405</v>
      </c>
      <c r="H9" s="56">
        <v>0</v>
      </c>
      <c r="I9" s="56">
        <f t="shared" ref="I9" si="5">SUM(G9:H9)</f>
        <v>97405</v>
      </c>
      <c r="J9" s="56">
        <f t="shared" ref="J9:J22" si="6">E9-I9</f>
        <v>-97405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538</v>
      </c>
      <c r="C10" s="51" t="s">
        <v>539</v>
      </c>
      <c r="D10" s="56">
        <v>429000000</v>
      </c>
      <c r="E10" s="56">
        <v>429000000</v>
      </c>
      <c r="F10" s="56">
        <v>12817154.68</v>
      </c>
      <c r="G10" s="56">
        <v>64460138.939999998</v>
      </c>
      <c r="H10" s="56">
        <v>0</v>
      </c>
      <c r="I10" s="56">
        <f t="shared" ref="I10:I21" si="7">SUM(G10:H10)</f>
        <v>64460138.939999998</v>
      </c>
      <c r="J10" s="56">
        <f t="shared" si="6"/>
        <v>364539861.06</v>
      </c>
      <c r="K10" s="57">
        <f t="shared" si="2"/>
        <v>0.84974326587412585</v>
      </c>
      <c r="L10" s="57">
        <f t="shared" si="3"/>
        <v>-0.97012318256410257</v>
      </c>
      <c r="M10" s="57">
        <f t="shared" si="4"/>
        <v>-0.69948653174825171</v>
      </c>
      <c r="R10" s="53"/>
      <c r="S10" s="53"/>
      <c r="T10" s="53"/>
      <c r="U10" s="53"/>
      <c r="V10" s="53"/>
    </row>
    <row r="11" spans="1:22" s="51" customFormat="1" x14ac:dyDescent="0.2">
      <c r="A11" s="63" t="s">
        <v>74</v>
      </c>
      <c r="B11" s="63"/>
      <c r="C11" s="63"/>
      <c r="D11" s="64">
        <v>429000000</v>
      </c>
      <c r="E11" s="64">
        <v>429000000</v>
      </c>
      <c r="F11" s="64">
        <v>12903668.43</v>
      </c>
      <c r="G11" s="64">
        <v>64557543.939999998</v>
      </c>
      <c r="H11" s="64">
        <v>0</v>
      </c>
      <c r="I11" s="64">
        <f t="shared" si="7"/>
        <v>64557543.939999998</v>
      </c>
      <c r="J11" s="64">
        <f t="shared" si="6"/>
        <v>364442456.06</v>
      </c>
      <c r="K11" s="65">
        <f t="shared" si="2"/>
        <v>0.8495162145920746</v>
      </c>
      <c r="L11" s="65">
        <f t="shared" si="3"/>
        <v>-0.96992151881118882</v>
      </c>
      <c r="M11" s="65">
        <f t="shared" si="4"/>
        <v>-0.69903242918414921</v>
      </c>
      <c r="R11" s="53"/>
      <c r="S11" s="53"/>
      <c r="T11" s="53"/>
      <c r="U11" s="53"/>
      <c r="V11" s="53"/>
    </row>
    <row r="12" spans="1:22" s="51" customFormat="1" x14ac:dyDescent="0.2">
      <c r="A12" s="51" t="s">
        <v>20</v>
      </c>
      <c r="B12" s="51" t="s">
        <v>21</v>
      </c>
      <c r="C12" s="51" t="s">
        <v>22</v>
      </c>
      <c r="D12" s="56">
        <v>2800000</v>
      </c>
      <c r="E12" s="56">
        <v>2800000</v>
      </c>
      <c r="F12" s="56">
        <v>2358952.91</v>
      </c>
      <c r="G12" s="56">
        <v>15113935.68</v>
      </c>
      <c r="H12" s="56">
        <v>0</v>
      </c>
      <c r="I12" s="56">
        <f t="shared" ref="I12:I18" si="8">SUM(G12:H12)</f>
        <v>15113935.68</v>
      </c>
      <c r="J12" s="56">
        <f t="shared" ref="J12:J18" si="9">E12-I12</f>
        <v>-12313935.68</v>
      </c>
      <c r="K12" s="57">
        <f t="shared" ref="K12:K18" si="10">IF(E12=0,"NA",J12/E12)</f>
        <v>-4.3978341714285714</v>
      </c>
      <c r="L12" s="57">
        <f t="shared" ref="L12:L18" si="11">IF(E12=0,"NA",(  ( F12 - (E12/$L$6)) / (E12/$L$6)))</f>
        <v>-0.1575168178571428</v>
      </c>
      <c r="M12" s="57">
        <f t="shared" ref="M12:M18" si="12">IF(E12=0,"NA",(  ( G12 - ($M$6*(E12/12))) / ($M$6*(E12/12))))</f>
        <v>9.7956683428571427</v>
      </c>
      <c r="R12" s="53"/>
      <c r="S12" s="53"/>
      <c r="T12" s="53"/>
      <c r="U12" s="53"/>
      <c r="V12" s="53"/>
    </row>
    <row r="13" spans="1:22" s="51" customFormat="1" x14ac:dyDescent="0.2">
      <c r="A13" s="63" t="s">
        <v>23</v>
      </c>
      <c r="B13" s="63"/>
      <c r="C13" s="63"/>
      <c r="D13" s="64">
        <v>2800000</v>
      </c>
      <c r="E13" s="64">
        <v>2800000</v>
      </c>
      <c r="F13" s="64">
        <v>2358952.91</v>
      </c>
      <c r="G13" s="64">
        <v>15113935.68</v>
      </c>
      <c r="H13" s="64">
        <v>0</v>
      </c>
      <c r="I13" s="64">
        <f t="shared" si="8"/>
        <v>15113935.68</v>
      </c>
      <c r="J13" s="64">
        <f t="shared" si="9"/>
        <v>-12313935.68</v>
      </c>
      <c r="K13" s="65">
        <f t="shared" si="10"/>
        <v>-4.3978341714285714</v>
      </c>
      <c r="L13" s="65">
        <f t="shared" si="11"/>
        <v>-0.1575168178571428</v>
      </c>
      <c r="M13" s="65">
        <f t="shared" si="12"/>
        <v>9.7956683428571427</v>
      </c>
      <c r="R13" s="53"/>
      <c r="S13" s="53"/>
      <c r="T13" s="53"/>
      <c r="U13" s="53"/>
      <c r="V13" s="53"/>
    </row>
    <row r="14" spans="1:22" s="51" customFormat="1" x14ac:dyDescent="0.2">
      <c r="A14" s="51" t="s">
        <v>75</v>
      </c>
      <c r="B14" s="51" t="s">
        <v>86</v>
      </c>
      <c r="C14" s="51" t="s">
        <v>87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8"/>
        <v>0</v>
      </c>
      <c r="J14" s="56">
        <f t="shared" si="9"/>
        <v>0</v>
      </c>
      <c r="K14" s="57" t="str">
        <f t="shared" si="10"/>
        <v>NA</v>
      </c>
      <c r="L14" s="57" t="str">
        <f t="shared" si="11"/>
        <v>NA</v>
      </c>
      <c r="M14" s="57" t="str">
        <f t="shared" si="12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468</v>
      </c>
      <c r="C15" s="51" t="s">
        <v>469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ref="I15:I17" si="13">SUM(G15:H15)</f>
        <v>0</v>
      </c>
      <c r="J15" s="56">
        <f t="shared" ref="J15:J17" si="14">E15-I15</f>
        <v>0</v>
      </c>
      <c r="K15" s="57" t="str">
        <f t="shared" ref="K15:K17" si="15">IF(E15=0,"NA",J15/E15)</f>
        <v>NA</v>
      </c>
      <c r="L15" s="57" t="str">
        <f t="shared" ref="L15:L17" si="16">IF(E15=0,"NA",(  ( F15 - (E15/$L$6)) / (E15/$L$6)))</f>
        <v>NA</v>
      </c>
      <c r="M15" s="57" t="str">
        <f t="shared" ref="M15:M17" si="17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63" t="s">
        <v>94</v>
      </c>
      <c r="B16" s="63"/>
      <c r="C16" s="63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si="13"/>
        <v>0</v>
      </c>
      <c r="J16" s="64">
        <f t="shared" si="14"/>
        <v>0</v>
      </c>
      <c r="K16" s="65" t="str">
        <f t="shared" si="15"/>
        <v>NA</v>
      </c>
      <c r="L16" s="65" t="str">
        <f t="shared" si="16"/>
        <v>NA</v>
      </c>
      <c r="M16" s="65" t="str">
        <f t="shared" si="17"/>
        <v>NA</v>
      </c>
      <c r="R16" s="53"/>
      <c r="S16" s="53"/>
      <c r="T16" s="53"/>
      <c r="U16" s="53"/>
      <c r="V16" s="53"/>
    </row>
    <row r="17" spans="1:22" s="51" customFormat="1" x14ac:dyDescent="0.2">
      <c r="A17" s="51" t="s">
        <v>24</v>
      </c>
      <c r="B17" s="51" t="s">
        <v>25</v>
      </c>
      <c r="C17" s="51" t="s">
        <v>26</v>
      </c>
      <c r="D17" s="56">
        <v>0</v>
      </c>
      <c r="E17" s="56">
        <v>21500000</v>
      </c>
      <c r="F17" s="56">
        <v>0</v>
      </c>
      <c r="G17" s="56">
        <v>41500000</v>
      </c>
      <c r="H17" s="56">
        <v>0</v>
      </c>
      <c r="I17" s="56">
        <f t="shared" si="13"/>
        <v>41500000</v>
      </c>
      <c r="J17" s="56">
        <f t="shared" si="14"/>
        <v>-20000000</v>
      </c>
      <c r="K17" s="57">
        <f t="shared" si="15"/>
        <v>-0.93023255813953487</v>
      </c>
      <c r="L17" s="57">
        <f t="shared" si="16"/>
        <v>-1</v>
      </c>
      <c r="M17" s="57">
        <f t="shared" si="17"/>
        <v>2.86046511627907</v>
      </c>
      <c r="R17" s="53"/>
      <c r="S17" s="53"/>
      <c r="T17" s="53"/>
      <c r="U17" s="53"/>
      <c r="V17" s="53"/>
    </row>
    <row r="18" spans="1:22" s="51" customFormat="1" x14ac:dyDescent="0.2">
      <c r="B18" s="51" t="s">
        <v>101</v>
      </c>
      <c r="C18" s="51" t="s">
        <v>102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8"/>
        <v>0</v>
      </c>
      <c r="J18" s="56">
        <f t="shared" si="9"/>
        <v>0</v>
      </c>
      <c r="K18" s="57" t="str">
        <f t="shared" si="10"/>
        <v>NA</v>
      </c>
      <c r="L18" s="57" t="str">
        <f t="shared" si="11"/>
        <v>NA</v>
      </c>
      <c r="M18" s="57" t="str">
        <f t="shared" si="12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43</v>
      </c>
      <c r="C19" s="51" t="s">
        <v>44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6"/>
        <v>0</v>
      </c>
      <c r="K19" s="57" t="str">
        <f t="shared" si="2"/>
        <v>NA</v>
      </c>
      <c r="L19" s="57" t="str">
        <f t="shared" si="3"/>
        <v>NA</v>
      </c>
      <c r="M19" s="57" t="str">
        <f t="shared" si="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540</v>
      </c>
      <c r="C20" s="51" t="s">
        <v>541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6"/>
        <v>0</v>
      </c>
      <c r="K20" s="57" t="str">
        <f t="shared" si="2"/>
        <v>NA</v>
      </c>
      <c r="L20" s="57" t="str">
        <f t="shared" si="3"/>
        <v>NA</v>
      </c>
      <c r="M20" s="57" t="str">
        <f t="shared" si="4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542</v>
      </c>
      <c r="C21" s="51" t="s">
        <v>543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7"/>
        <v>0</v>
      </c>
      <c r="J21" s="56">
        <f t="shared" si="6"/>
        <v>0</v>
      </c>
      <c r="K21" s="57" t="str">
        <f t="shared" si="2"/>
        <v>NA</v>
      </c>
      <c r="L21" s="57" t="str">
        <f t="shared" si="3"/>
        <v>NA</v>
      </c>
      <c r="M21" s="57" t="str">
        <f t="shared" si="4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544</v>
      </c>
      <c r="C22" s="51" t="s">
        <v>491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ref="I22" si="18">SUM(G22:H22)</f>
        <v>0</v>
      </c>
      <c r="J22" s="56">
        <f t="shared" si="6"/>
        <v>0</v>
      </c>
      <c r="K22" s="57" t="str">
        <f t="shared" si="2"/>
        <v>NA</v>
      </c>
      <c r="L22" s="57" t="str">
        <f t="shared" si="3"/>
        <v>NA</v>
      </c>
      <c r="M22" s="57" t="str">
        <f t="shared" si="4"/>
        <v>NA</v>
      </c>
      <c r="R22" s="53"/>
      <c r="S22" s="53"/>
      <c r="T22" s="53"/>
      <c r="U22" s="53"/>
      <c r="V22" s="53"/>
    </row>
    <row r="23" spans="1:22" s="51" customFormat="1" x14ac:dyDescent="0.2">
      <c r="A23" s="63" t="s">
        <v>27</v>
      </c>
      <c r="B23" s="63"/>
      <c r="C23" s="63"/>
      <c r="D23" s="64">
        <v>0</v>
      </c>
      <c r="E23" s="64">
        <v>21500000</v>
      </c>
      <c r="F23" s="64">
        <v>0</v>
      </c>
      <c r="G23" s="64">
        <v>41500000</v>
      </c>
      <c r="H23" s="64">
        <v>0</v>
      </c>
      <c r="I23" s="64">
        <f t="shared" ref="I23" si="19">SUM(G23:H23)</f>
        <v>41500000</v>
      </c>
      <c r="J23" s="64">
        <f t="shared" ref="J23" si="20">E23-I23</f>
        <v>-20000000</v>
      </c>
      <c r="K23" s="65">
        <f t="shared" ref="K23" si="21">IF(E23=0,"NA",J23/E23)</f>
        <v>-0.93023255813953487</v>
      </c>
      <c r="L23" s="65">
        <f t="shared" ref="L23" si="22">IF(E23=0,"NA",(  ( F23 - (E23/$L$6)) / (E23/$L$6)))</f>
        <v>-1</v>
      </c>
      <c r="M23" s="65">
        <f t="shared" ref="M23" si="23">IF(E23=0,"NA",(  ( G23 - ($M$6*(E23/12))) / ($M$6*(E23/12))))</f>
        <v>2.86046511627907</v>
      </c>
      <c r="R23" s="53"/>
      <c r="S23" s="53"/>
      <c r="T23" s="53"/>
      <c r="U23" s="53"/>
      <c r="V23" s="53"/>
    </row>
    <row r="24" spans="1:22" s="17" customFormat="1" x14ac:dyDescent="0.2">
      <c r="A24" s="44"/>
      <c r="B24" s="45"/>
      <c r="C24" s="44"/>
      <c r="D24" s="46"/>
      <c r="E24" s="46"/>
      <c r="F24" s="46"/>
      <c r="G24" s="46"/>
      <c r="H24" s="46"/>
      <c r="I24" s="46"/>
      <c r="J24" s="46"/>
      <c r="K24" s="41"/>
      <c r="L24" s="41"/>
      <c r="M24" s="41"/>
    </row>
    <row r="25" spans="1:22" s="17" customFormat="1" ht="15.75" x14ac:dyDescent="0.25">
      <c r="A25" s="25" t="s">
        <v>12</v>
      </c>
      <c r="B25" s="32"/>
      <c r="C25" s="25"/>
      <c r="D25" s="6">
        <f>+D11+D13+D16+D23</f>
        <v>431800000</v>
      </c>
      <c r="E25" s="6">
        <f t="shared" ref="E25:J25" si="24">+E11+E13+E16+E23</f>
        <v>453300000</v>
      </c>
      <c r="F25" s="6">
        <f t="shared" si="24"/>
        <v>15262621.34</v>
      </c>
      <c r="G25" s="6">
        <f t="shared" si="24"/>
        <v>121171479.62</v>
      </c>
      <c r="H25" s="6">
        <f t="shared" si="24"/>
        <v>0</v>
      </c>
      <c r="I25" s="6">
        <f t="shared" si="24"/>
        <v>121171479.62</v>
      </c>
      <c r="J25" s="6">
        <f t="shared" si="24"/>
        <v>332128520.38</v>
      </c>
      <c r="K25" s="38">
        <f t="shared" ref="K25" si="25">IF(E25=0,"NA",J25/E25)</f>
        <v>0.73269031630266934</v>
      </c>
      <c r="L25" s="38">
        <f t="shared" ref="L25" si="26">IF(E25=0,"NA",(  ( F25 - (E25/$L$6)) / (E25/$L$6)))</f>
        <v>-0.96632997718949931</v>
      </c>
      <c r="M25" s="38">
        <f t="shared" ref="M25" si="27">IF(E25=0,"NA",(  ( G25 - ($M$6*(E25/12))) / ($M$6*(E25/12))))</f>
        <v>-0.46538063260533863</v>
      </c>
    </row>
    <row r="26" spans="1:22" s="16" customFormat="1" x14ac:dyDescent="0.2">
      <c r="A26" s="17"/>
      <c r="B26" s="43"/>
      <c r="C26" s="17"/>
      <c r="D26" s="18"/>
      <c r="E26" s="18"/>
      <c r="F26" s="18"/>
      <c r="G26" s="18"/>
      <c r="H26" s="18"/>
      <c r="I26" s="18"/>
      <c r="J26" s="18"/>
      <c r="K26" s="37"/>
      <c r="L26" s="37"/>
      <c r="M26" s="37"/>
    </row>
    <row r="27" spans="1:22" s="51" customFormat="1" ht="14.25" customHeight="1" x14ac:dyDescent="0.2">
      <c r="A27" s="51" t="s">
        <v>107</v>
      </c>
      <c r="B27" s="51" t="s">
        <v>215</v>
      </c>
      <c r="C27" s="51" t="s">
        <v>216</v>
      </c>
      <c r="D27" s="56">
        <v>0</v>
      </c>
      <c r="E27" s="56">
        <v>-960000</v>
      </c>
      <c r="F27" s="56">
        <v>585.12</v>
      </c>
      <c r="G27" s="56">
        <v>345570.43</v>
      </c>
      <c r="H27" s="56">
        <v>51970.85</v>
      </c>
      <c r="I27" s="56">
        <f t="shared" ref="I27" si="28">SUM(G27:H27)</f>
        <v>397541.27999999997</v>
      </c>
      <c r="J27" s="56">
        <f t="shared" ref="J27" si="29">E27-I27</f>
        <v>-1357541.28</v>
      </c>
      <c r="K27" s="57">
        <f t="shared" ref="K27" si="30">IF(E27=0,"NA",J27/E27)</f>
        <v>1.4141055</v>
      </c>
      <c r="L27" s="57">
        <f t="shared" ref="L27" si="31">IF(E27=0,"NA",(  ( F27 - (E27/$L$6)) / (E27/$L$6)))</f>
        <v>-1.0006094999999999</v>
      </c>
      <c r="M27" s="57">
        <f t="shared" ref="M27" si="32">IF(E27=0,"NA",(  ( G27 - ($M$6*(E27/12))) / ($M$6*(E27/12))))</f>
        <v>-1.7199383958333332</v>
      </c>
      <c r="R27" s="53"/>
      <c r="S27" s="53"/>
      <c r="T27" s="53"/>
      <c r="U27" s="53"/>
      <c r="V27" s="53"/>
    </row>
    <row r="28" spans="1:22" s="51" customFormat="1" x14ac:dyDescent="0.2">
      <c r="B28" s="51" t="s">
        <v>219</v>
      </c>
      <c r="C28" s="51" t="s">
        <v>220</v>
      </c>
      <c r="D28" s="56">
        <v>0</v>
      </c>
      <c r="E28" s="56">
        <v>9920000</v>
      </c>
      <c r="F28" s="56">
        <v>1138650</v>
      </c>
      <c r="G28" s="56">
        <v>2100412.34</v>
      </c>
      <c r="H28" s="56">
        <v>68684.72</v>
      </c>
      <c r="I28" s="56">
        <f t="shared" ref="I28" si="33">SUM(G28:H28)</f>
        <v>2169097.06</v>
      </c>
      <c r="J28" s="56">
        <f t="shared" ref="J28" si="34">E28-I28</f>
        <v>7750902.9399999995</v>
      </c>
      <c r="K28" s="57">
        <f t="shared" ref="K28" si="35">IF(E28=0,"NA",J28/E28)</f>
        <v>0.7813410221774193</v>
      </c>
      <c r="L28" s="57">
        <f t="shared" ref="L28" si="36">IF(E28=0,"NA",(  ( F28 - (E28/$L$6)) / (E28/$L$6)))</f>
        <v>-0.88521673387096778</v>
      </c>
      <c r="M28" s="57">
        <f t="shared" ref="M28" si="37">IF(E28=0,"NA",(  ( G28 - ($M$6*(E28/12))) / ($M$6*(E28/12))))</f>
        <v>-0.57652977016129037</v>
      </c>
      <c r="R28" s="53"/>
      <c r="S28" s="53"/>
      <c r="T28" s="53"/>
      <c r="U28" s="53"/>
      <c r="V28" s="53"/>
    </row>
    <row r="29" spans="1:22" s="51" customFormat="1" x14ac:dyDescent="0.2">
      <c r="B29" s="51" t="s">
        <v>233</v>
      </c>
      <c r="C29" s="51" t="s">
        <v>234</v>
      </c>
      <c r="D29" s="56">
        <v>0</v>
      </c>
      <c r="E29" s="56">
        <v>960000</v>
      </c>
      <c r="F29" s="56">
        <v>0</v>
      </c>
      <c r="G29" s="56">
        <v>51847.97</v>
      </c>
      <c r="H29" s="56">
        <v>0</v>
      </c>
      <c r="I29" s="56">
        <f t="shared" ref="I29:I30" si="38">SUM(G29:H29)</f>
        <v>51847.97</v>
      </c>
      <c r="J29" s="56">
        <f t="shared" ref="J29:J30" si="39">E29-I29</f>
        <v>908152.03</v>
      </c>
      <c r="K29" s="57">
        <f t="shared" ref="K29:K30" si="40">IF(E29=0,"NA",J29/E29)</f>
        <v>0.94599169791666671</v>
      </c>
      <c r="L29" s="57">
        <f t="shared" ref="L29:L30" si="41">IF(E29=0,"NA",(  ( F29 - (E29/$L$6)) / (E29/$L$6)))</f>
        <v>-1</v>
      </c>
      <c r="M29" s="57">
        <f t="shared" ref="M29:M30" si="42">IF(E29=0,"NA",(  ( G29 - ($M$6*(E29/12))) / ($M$6*(E29/12))))</f>
        <v>-0.89198339583333341</v>
      </c>
      <c r="R29" s="53"/>
      <c r="S29" s="53"/>
      <c r="T29" s="53"/>
      <c r="U29" s="53"/>
      <c r="V29" s="53"/>
    </row>
    <row r="30" spans="1:22" s="51" customFormat="1" x14ac:dyDescent="0.2">
      <c r="B30" s="51" t="s">
        <v>235</v>
      </c>
      <c r="C30" s="51" t="s">
        <v>236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38"/>
        <v>0</v>
      </c>
      <c r="J30" s="56">
        <f t="shared" si="39"/>
        <v>0</v>
      </c>
      <c r="K30" s="57" t="str">
        <f t="shared" si="40"/>
        <v>NA</v>
      </c>
      <c r="L30" s="57" t="str">
        <f t="shared" si="41"/>
        <v>NA</v>
      </c>
      <c r="M30" s="57" t="str">
        <f t="shared" si="42"/>
        <v>NA</v>
      </c>
      <c r="R30" s="53"/>
      <c r="S30" s="53"/>
      <c r="T30" s="53"/>
      <c r="U30" s="53"/>
      <c r="V30" s="53"/>
    </row>
    <row r="31" spans="1:22" s="51" customFormat="1" x14ac:dyDescent="0.2">
      <c r="A31" s="63" t="s">
        <v>241</v>
      </c>
      <c r="B31" s="63"/>
      <c r="C31" s="63"/>
      <c r="D31" s="64">
        <v>0</v>
      </c>
      <c r="E31" s="64">
        <v>9920000</v>
      </c>
      <c r="F31" s="64">
        <v>1139235.1200000001</v>
      </c>
      <c r="G31" s="64">
        <v>2497830.7400000002</v>
      </c>
      <c r="H31" s="64">
        <v>120655.57</v>
      </c>
      <c r="I31" s="64">
        <f t="shared" ref="I31:I79" si="43">SUM(G31:H31)</f>
        <v>2618486.31</v>
      </c>
      <c r="J31" s="64">
        <f t="shared" ref="J31:J79" si="44">E31-I31</f>
        <v>7301513.6899999995</v>
      </c>
      <c r="K31" s="65">
        <f t="shared" ref="K31:K79" si="45">IF(E31=0,"NA",J31/E31)</f>
        <v>0.73603968649193541</v>
      </c>
      <c r="L31" s="65">
        <f t="shared" ref="L31:L79" si="46">IF(E31=0,"NA",(  ( F31 - (E31/$L$6)) / (E31/$L$6)))</f>
        <v>-0.88515774999999985</v>
      </c>
      <c r="M31" s="65">
        <f t="shared" ref="M31:M79" si="47">IF(E31=0,"NA",(  ( G31 - ($M$6*(E31/12))) / ($M$6*(E31/12))))</f>
        <v>-0.49640509274193545</v>
      </c>
      <c r="R31" s="53"/>
      <c r="S31" s="53"/>
      <c r="T31" s="53"/>
      <c r="U31" s="53"/>
      <c r="V31" s="53"/>
    </row>
    <row r="32" spans="1:22" s="51" customFormat="1" x14ac:dyDescent="0.2">
      <c r="A32" s="51" t="s">
        <v>268</v>
      </c>
      <c r="B32" s="51" t="s">
        <v>171</v>
      </c>
      <c r="C32" s="51" t="s">
        <v>172</v>
      </c>
      <c r="D32" s="56">
        <v>0</v>
      </c>
      <c r="E32" s="56">
        <v>63250766.939999998</v>
      </c>
      <c r="F32" s="56">
        <v>827548.82</v>
      </c>
      <c r="G32" s="56">
        <v>4018066.59</v>
      </c>
      <c r="H32" s="56">
        <v>23460145.079999998</v>
      </c>
      <c r="I32" s="56">
        <f t="shared" si="43"/>
        <v>27478211.669999998</v>
      </c>
      <c r="J32" s="56">
        <f t="shared" si="44"/>
        <v>35772555.269999996</v>
      </c>
      <c r="K32" s="57">
        <f t="shared" si="45"/>
        <v>0.56556713856029639</v>
      </c>
      <c r="L32" s="57">
        <f t="shared" si="46"/>
        <v>-0.98691638283556282</v>
      </c>
      <c r="M32" s="57">
        <f t="shared" si="47"/>
        <v>-0.87294805156081168</v>
      </c>
      <c r="R32" s="53"/>
      <c r="S32" s="53"/>
      <c r="T32" s="53"/>
      <c r="U32" s="53"/>
      <c r="V32" s="53"/>
    </row>
    <row r="33" spans="1:22" s="51" customFormat="1" x14ac:dyDescent="0.2">
      <c r="B33" s="51" t="s">
        <v>219</v>
      </c>
      <c r="C33" s="51" t="s">
        <v>220</v>
      </c>
      <c r="D33" s="56">
        <v>0</v>
      </c>
      <c r="E33" s="56">
        <v>12290328.98</v>
      </c>
      <c r="F33" s="56">
        <v>0</v>
      </c>
      <c r="G33" s="56">
        <v>14976.5</v>
      </c>
      <c r="H33" s="56">
        <v>10887895.92</v>
      </c>
      <c r="I33" s="56">
        <f t="shared" si="43"/>
        <v>10902872.42</v>
      </c>
      <c r="J33" s="56">
        <f t="shared" si="44"/>
        <v>1387456.5600000005</v>
      </c>
      <c r="K33" s="57">
        <f t="shared" si="45"/>
        <v>0.11289010751931886</v>
      </c>
      <c r="L33" s="57">
        <f t="shared" si="46"/>
        <v>-1</v>
      </c>
      <c r="M33" s="57">
        <f t="shared" si="47"/>
        <v>-0.99756288053405706</v>
      </c>
      <c r="R33" s="53"/>
      <c r="S33" s="53"/>
      <c r="T33" s="53"/>
      <c r="U33" s="53"/>
      <c r="V33" s="53"/>
    </row>
    <row r="34" spans="1:22" s="51" customFormat="1" x14ac:dyDescent="0.2">
      <c r="B34" s="51" t="s">
        <v>235</v>
      </c>
      <c r="C34" s="51" t="s">
        <v>236</v>
      </c>
      <c r="D34" s="56">
        <v>0</v>
      </c>
      <c r="E34" s="56">
        <v>1000000.4</v>
      </c>
      <c r="F34" s="56">
        <v>0</v>
      </c>
      <c r="G34" s="56">
        <v>32529</v>
      </c>
      <c r="H34" s="56">
        <v>463138.24</v>
      </c>
      <c r="I34" s="56">
        <f t="shared" si="43"/>
        <v>495667.24</v>
      </c>
      <c r="J34" s="56">
        <f t="shared" si="44"/>
        <v>504333.16000000003</v>
      </c>
      <c r="K34" s="57">
        <f t="shared" si="45"/>
        <v>0.50433295826681668</v>
      </c>
      <c r="L34" s="57">
        <f t="shared" si="46"/>
        <v>-1</v>
      </c>
      <c r="M34" s="57">
        <f t="shared" si="47"/>
        <v>-0.93494202602318954</v>
      </c>
      <c r="R34" s="53"/>
      <c r="S34" s="53"/>
      <c r="T34" s="53"/>
      <c r="U34" s="53"/>
      <c r="V34" s="53"/>
    </row>
    <row r="35" spans="1:22" s="51" customFormat="1" x14ac:dyDescent="0.2">
      <c r="A35" s="63" t="s">
        <v>281</v>
      </c>
      <c r="B35" s="63"/>
      <c r="C35" s="63"/>
      <c r="D35" s="64">
        <v>0</v>
      </c>
      <c r="E35" s="64">
        <v>76541096.320000008</v>
      </c>
      <c r="F35" s="64">
        <v>827548.82</v>
      </c>
      <c r="G35" s="64">
        <v>4065572.09</v>
      </c>
      <c r="H35" s="64">
        <v>34811179.240000002</v>
      </c>
      <c r="I35" s="64">
        <f t="shared" si="43"/>
        <v>38876751.329999998</v>
      </c>
      <c r="J35" s="64">
        <f t="shared" si="44"/>
        <v>37664344.99000001</v>
      </c>
      <c r="K35" s="65">
        <f t="shared" si="45"/>
        <v>0.49208003021715807</v>
      </c>
      <c r="L35" s="65">
        <f t="shared" si="46"/>
        <v>-0.98918817655106206</v>
      </c>
      <c r="M35" s="65">
        <f t="shared" si="47"/>
        <v>-0.8937676023608857</v>
      </c>
      <c r="R35" s="53"/>
      <c r="S35" s="53"/>
      <c r="T35" s="53"/>
      <c r="U35" s="53"/>
      <c r="V35" s="53"/>
    </row>
    <row r="36" spans="1:22" s="51" customFormat="1" x14ac:dyDescent="0.2">
      <c r="A36" s="51" t="s">
        <v>288</v>
      </c>
      <c r="B36" s="51" t="s">
        <v>171</v>
      </c>
      <c r="C36" s="51" t="s">
        <v>172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ref="I36:I43" si="48">SUM(G36:H36)</f>
        <v>0</v>
      </c>
      <c r="J36" s="56">
        <f t="shared" ref="J36:J43" si="49">E36-I36</f>
        <v>0</v>
      </c>
      <c r="K36" s="57" t="str">
        <f t="shared" ref="K36:K43" si="50">IF(E36=0,"NA",J36/E36)</f>
        <v>NA</v>
      </c>
      <c r="L36" s="57" t="str">
        <f t="shared" ref="L36:L43" si="51">IF(E36=0,"NA",(  ( F36 - (E36/$L$6)) / (E36/$L$6)))</f>
        <v>NA</v>
      </c>
      <c r="M36" s="57" t="str">
        <f t="shared" ref="M36:M43" si="52">IF(E36=0,"NA",(  ( G36 - ($M$6*(E36/12))) / ($M$6*(E36/12))))</f>
        <v>NA</v>
      </c>
      <c r="R36" s="53"/>
      <c r="S36" s="53"/>
      <c r="T36" s="53"/>
      <c r="U36" s="53"/>
      <c r="V36" s="53"/>
    </row>
    <row r="37" spans="1:22" s="51" customFormat="1" x14ac:dyDescent="0.2">
      <c r="A37" s="63" t="s">
        <v>331</v>
      </c>
      <c r="B37" s="63"/>
      <c r="C37" s="63"/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f t="shared" si="48"/>
        <v>0</v>
      </c>
      <c r="J37" s="64">
        <f t="shared" si="49"/>
        <v>0</v>
      </c>
      <c r="K37" s="65" t="str">
        <f t="shared" si="50"/>
        <v>NA</v>
      </c>
      <c r="L37" s="65" t="str">
        <f t="shared" si="51"/>
        <v>NA</v>
      </c>
      <c r="M37" s="65" t="str">
        <f t="shared" si="52"/>
        <v>NA</v>
      </c>
      <c r="R37" s="53"/>
      <c r="S37" s="53"/>
      <c r="T37" s="53"/>
      <c r="U37" s="53"/>
      <c r="V37" s="53"/>
    </row>
    <row r="38" spans="1:22" s="51" customFormat="1" x14ac:dyDescent="0.2">
      <c r="A38" s="51" t="s">
        <v>362</v>
      </c>
      <c r="B38" s="51" t="s">
        <v>125</v>
      </c>
      <c r="C38" s="51" t="s">
        <v>126</v>
      </c>
      <c r="D38" s="56">
        <v>0</v>
      </c>
      <c r="E38" s="56">
        <v>0</v>
      </c>
      <c r="F38" s="56">
        <v>11488.24</v>
      </c>
      <c r="G38" s="56">
        <v>29154.04</v>
      </c>
      <c r="H38" s="56">
        <v>0</v>
      </c>
      <c r="I38" s="56">
        <f t="shared" si="48"/>
        <v>29154.04</v>
      </c>
      <c r="J38" s="56">
        <f t="shared" si="49"/>
        <v>-29154.04</v>
      </c>
      <c r="K38" s="57" t="str">
        <f t="shared" si="50"/>
        <v>NA</v>
      </c>
      <c r="L38" s="57" t="str">
        <f t="shared" si="51"/>
        <v>NA</v>
      </c>
      <c r="M38" s="57" t="str">
        <f t="shared" si="52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139</v>
      </c>
      <c r="C39" s="51" t="s">
        <v>140</v>
      </c>
      <c r="D39" s="56">
        <v>10000000</v>
      </c>
      <c r="E39" s="56">
        <v>7000000</v>
      </c>
      <c r="F39" s="56">
        <v>47927.12</v>
      </c>
      <c r="G39" s="56">
        <v>285765.75</v>
      </c>
      <c r="H39" s="56">
        <v>0</v>
      </c>
      <c r="I39" s="56">
        <f t="shared" si="48"/>
        <v>285765.75</v>
      </c>
      <c r="J39" s="56">
        <f t="shared" si="49"/>
        <v>6714234.25</v>
      </c>
      <c r="K39" s="57">
        <f t="shared" si="50"/>
        <v>0.95917632142857145</v>
      </c>
      <c r="L39" s="57">
        <f t="shared" si="51"/>
        <v>-0.9931532685714286</v>
      </c>
      <c r="M39" s="57">
        <f t="shared" si="52"/>
        <v>-0.91835264285714291</v>
      </c>
      <c r="R39" s="53"/>
      <c r="S39" s="53"/>
      <c r="T39" s="53"/>
      <c r="U39" s="53"/>
      <c r="V39" s="53"/>
    </row>
    <row r="40" spans="1:22" s="51" customFormat="1" x14ac:dyDescent="0.2">
      <c r="B40" s="51" t="s">
        <v>141</v>
      </c>
      <c r="C40" s="51" t="s">
        <v>142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48"/>
        <v>0</v>
      </c>
      <c r="J40" s="56">
        <f t="shared" si="49"/>
        <v>0</v>
      </c>
      <c r="K40" s="57" t="str">
        <f t="shared" si="50"/>
        <v>NA</v>
      </c>
      <c r="L40" s="57" t="str">
        <f t="shared" si="51"/>
        <v>NA</v>
      </c>
      <c r="M40" s="57" t="str">
        <f t="shared" si="52"/>
        <v>NA</v>
      </c>
      <c r="R40" s="53"/>
      <c r="S40" s="53"/>
      <c r="T40" s="53"/>
      <c r="U40" s="53"/>
      <c r="V40" s="53"/>
    </row>
    <row r="41" spans="1:22" s="51" customFormat="1" x14ac:dyDescent="0.2">
      <c r="B41" s="51" t="s">
        <v>149</v>
      </c>
      <c r="C41" s="51" t="s">
        <v>150</v>
      </c>
      <c r="D41" s="56">
        <v>0</v>
      </c>
      <c r="E41" s="56">
        <v>1000000</v>
      </c>
      <c r="F41" s="56">
        <v>10270</v>
      </c>
      <c r="G41" s="56">
        <v>41340</v>
      </c>
      <c r="H41" s="56">
        <v>0</v>
      </c>
      <c r="I41" s="56">
        <f t="shared" si="48"/>
        <v>41340</v>
      </c>
      <c r="J41" s="56">
        <f t="shared" si="49"/>
        <v>958660</v>
      </c>
      <c r="K41" s="57">
        <f t="shared" si="50"/>
        <v>0.95865999999999996</v>
      </c>
      <c r="L41" s="57">
        <f t="shared" si="51"/>
        <v>-0.98973</v>
      </c>
      <c r="M41" s="57">
        <f t="shared" si="52"/>
        <v>-0.91732000000000002</v>
      </c>
      <c r="R41" s="53"/>
      <c r="S41" s="53"/>
      <c r="T41" s="53"/>
      <c r="U41" s="53"/>
      <c r="V41" s="53"/>
    </row>
    <row r="42" spans="1:22" s="51" customFormat="1" x14ac:dyDescent="0.2">
      <c r="B42" s="51" t="s">
        <v>151</v>
      </c>
      <c r="C42" s="51" t="s">
        <v>152</v>
      </c>
      <c r="D42" s="56">
        <v>0</v>
      </c>
      <c r="E42" s="56">
        <v>0</v>
      </c>
      <c r="F42" s="56">
        <v>819.51</v>
      </c>
      <c r="G42" s="56">
        <v>4557.28</v>
      </c>
      <c r="H42" s="56">
        <v>0</v>
      </c>
      <c r="I42" s="56">
        <f t="shared" si="48"/>
        <v>4557.28</v>
      </c>
      <c r="J42" s="56">
        <f t="shared" si="49"/>
        <v>-4557.28</v>
      </c>
      <c r="K42" s="57" t="str">
        <f t="shared" si="50"/>
        <v>NA</v>
      </c>
      <c r="L42" s="57" t="str">
        <f t="shared" si="51"/>
        <v>NA</v>
      </c>
      <c r="M42" s="57" t="str">
        <f t="shared" si="52"/>
        <v>NA</v>
      </c>
      <c r="R42" s="53"/>
      <c r="S42" s="53"/>
      <c r="T42" s="53"/>
      <c r="U42" s="53"/>
      <c r="V42" s="53"/>
    </row>
    <row r="43" spans="1:22" s="51" customFormat="1" x14ac:dyDescent="0.2">
      <c r="B43" s="51" t="s">
        <v>153</v>
      </c>
      <c r="C43" s="51" t="s">
        <v>154</v>
      </c>
      <c r="D43" s="56">
        <v>0</v>
      </c>
      <c r="E43" s="56">
        <v>1000000</v>
      </c>
      <c r="F43" s="56">
        <v>12346.52</v>
      </c>
      <c r="G43" s="56">
        <v>64307.33</v>
      </c>
      <c r="H43" s="56">
        <v>0</v>
      </c>
      <c r="I43" s="56">
        <f t="shared" si="48"/>
        <v>64307.33</v>
      </c>
      <c r="J43" s="56">
        <f t="shared" si="49"/>
        <v>935692.67</v>
      </c>
      <c r="K43" s="57">
        <f t="shared" si="50"/>
        <v>0.93569267</v>
      </c>
      <c r="L43" s="57">
        <f t="shared" si="51"/>
        <v>-0.98765347999999997</v>
      </c>
      <c r="M43" s="57">
        <f t="shared" si="52"/>
        <v>-0.87138534000000001</v>
      </c>
      <c r="R43" s="53"/>
      <c r="S43" s="53"/>
      <c r="T43" s="53"/>
      <c r="U43" s="53"/>
      <c r="V43" s="53"/>
    </row>
    <row r="44" spans="1:22" s="51" customFormat="1" x14ac:dyDescent="0.2">
      <c r="B44" s="51" t="s">
        <v>169</v>
      </c>
      <c r="C44" s="51" t="s">
        <v>170</v>
      </c>
      <c r="D44" s="56">
        <v>0</v>
      </c>
      <c r="E44" s="56">
        <v>1000000</v>
      </c>
      <c r="F44" s="56">
        <v>508.18</v>
      </c>
      <c r="G44" s="56">
        <v>3830.81</v>
      </c>
      <c r="H44" s="56">
        <v>0</v>
      </c>
      <c r="I44" s="56">
        <f t="shared" si="43"/>
        <v>3830.81</v>
      </c>
      <c r="J44" s="56">
        <f t="shared" si="44"/>
        <v>996169.19</v>
      </c>
      <c r="K44" s="57">
        <f t="shared" si="45"/>
        <v>0.99616918999999993</v>
      </c>
      <c r="L44" s="57">
        <f t="shared" si="46"/>
        <v>-0.99949181999999992</v>
      </c>
      <c r="M44" s="57">
        <f t="shared" si="47"/>
        <v>-0.99233837999999996</v>
      </c>
      <c r="R44" s="53"/>
      <c r="S44" s="53"/>
      <c r="T44" s="53"/>
      <c r="U44" s="53"/>
      <c r="V44" s="53"/>
    </row>
    <row r="45" spans="1:22" s="51" customFormat="1" x14ac:dyDescent="0.2">
      <c r="B45" s="51" t="s">
        <v>171</v>
      </c>
      <c r="C45" s="51" t="s">
        <v>172</v>
      </c>
      <c r="D45" s="56">
        <v>5294.12</v>
      </c>
      <c r="E45" s="56">
        <v>93812.69</v>
      </c>
      <c r="F45" s="56">
        <v>0</v>
      </c>
      <c r="G45" s="56">
        <v>0</v>
      </c>
      <c r="H45" s="56">
        <v>15683.269999999999</v>
      </c>
      <c r="I45" s="56">
        <f t="shared" si="43"/>
        <v>15683.269999999999</v>
      </c>
      <c r="J45" s="56">
        <f t="shared" si="44"/>
        <v>78129.42</v>
      </c>
      <c r="K45" s="57">
        <f t="shared" si="45"/>
        <v>0.83282357642660065</v>
      </c>
      <c r="L45" s="57">
        <f t="shared" si="46"/>
        <v>-1</v>
      </c>
      <c r="M45" s="57">
        <f t="shared" si="47"/>
        <v>-1</v>
      </c>
      <c r="R45" s="53"/>
      <c r="S45" s="53"/>
      <c r="T45" s="53"/>
      <c r="U45" s="53"/>
      <c r="V45" s="53"/>
    </row>
    <row r="46" spans="1:22" s="51" customFormat="1" x14ac:dyDescent="0.2">
      <c r="B46" s="51" t="s">
        <v>181</v>
      </c>
      <c r="C46" s="51" t="s">
        <v>182</v>
      </c>
      <c r="D46" s="56">
        <v>0</v>
      </c>
      <c r="E46" s="56">
        <v>2279</v>
      </c>
      <c r="F46" s="56">
        <v>0</v>
      </c>
      <c r="G46" s="56">
        <v>0</v>
      </c>
      <c r="H46" s="56">
        <v>0</v>
      </c>
      <c r="I46" s="56">
        <f t="shared" ref="I46:I51" si="53">SUM(G46:H46)</f>
        <v>0</v>
      </c>
      <c r="J46" s="56">
        <f t="shared" ref="J46:J51" si="54">E46-I46</f>
        <v>2279</v>
      </c>
      <c r="K46" s="57">
        <f t="shared" ref="K46:K51" si="55">IF(E46=0,"NA",J46/E46)</f>
        <v>1</v>
      </c>
      <c r="L46" s="57">
        <f t="shared" ref="L46:L51" si="56">IF(E46=0,"NA",(  ( F46 - (E46/$L$6)) / (E46/$L$6)))</f>
        <v>-1</v>
      </c>
      <c r="M46" s="57">
        <f t="shared" ref="M46:M51" si="57">IF(E46=0,"NA",(  ( G46 - ($M$6*(E46/12))) / ($M$6*(E46/12))))</f>
        <v>-1</v>
      </c>
      <c r="R46" s="53"/>
      <c r="S46" s="53"/>
      <c r="T46" s="53"/>
      <c r="U46" s="53"/>
      <c r="V46" s="53"/>
    </row>
    <row r="47" spans="1:22" s="51" customFormat="1" x14ac:dyDescent="0.2">
      <c r="B47" s="51" t="s">
        <v>215</v>
      </c>
      <c r="C47" s="51" t="s">
        <v>216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53"/>
        <v>0</v>
      </c>
      <c r="J47" s="56">
        <f t="shared" si="54"/>
        <v>0</v>
      </c>
      <c r="K47" s="57" t="str">
        <f t="shared" si="55"/>
        <v>NA</v>
      </c>
      <c r="L47" s="57" t="str">
        <f t="shared" si="56"/>
        <v>NA</v>
      </c>
      <c r="M47" s="57" t="str">
        <f t="shared" si="57"/>
        <v>NA</v>
      </c>
      <c r="R47" s="53"/>
      <c r="S47" s="53"/>
      <c r="T47" s="53"/>
      <c r="U47" s="53"/>
      <c r="V47" s="53"/>
    </row>
    <row r="48" spans="1:22" s="51" customFormat="1" x14ac:dyDescent="0.2">
      <c r="B48" s="51" t="s">
        <v>229</v>
      </c>
      <c r="C48" s="51" t="s">
        <v>230</v>
      </c>
      <c r="D48" s="56">
        <v>30000.069999999989</v>
      </c>
      <c r="E48" s="56">
        <v>897822.23</v>
      </c>
      <c r="F48" s="56">
        <v>0</v>
      </c>
      <c r="G48" s="56">
        <v>0</v>
      </c>
      <c r="H48" s="56">
        <v>16392.2</v>
      </c>
      <c r="I48" s="56">
        <f t="shared" si="53"/>
        <v>16392.2</v>
      </c>
      <c r="J48" s="56">
        <f t="shared" si="54"/>
        <v>881430.03</v>
      </c>
      <c r="K48" s="57">
        <f t="shared" si="55"/>
        <v>0.98174226539256004</v>
      </c>
      <c r="L48" s="57">
        <f t="shared" si="56"/>
        <v>-1</v>
      </c>
      <c r="M48" s="57">
        <f t="shared" si="57"/>
        <v>-1</v>
      </c>
      <c r="R48" s="53"/>
      <c r="S48" s="53"/>
      <c r="T48" s="53"/>
      <c r="U48" s="53"/>
      <c r="V48" s="53"/>
    </row>
    <row r="49" spans="1:22" s="51" customFormat="1" x14ac:dyDescent="0.2">
      <c r="B49" s="51" t="s">
        <v>233</v>
      </c>
      <c r="C49" s="51" t="s">
        <v>234</v>
      </c>
      <c r="D49" s="56">
        <v>10588.24</v>
      </c>
      <c r="E49" s="56">
        <v>0</v>
      </c>
      <c r="F49" s="56">
        <v>0</v>
      </c>
      <c r="G49" s="56">
        <v>0</v>
      </c>
      <c r="H49" s="56">
        <v>0</v>
      </c>
      <c r="I49" s="56">
        <f t="shared" si="53"/>
        <v>0</v>
      </c>
      <c r="J49" s="56">
        <f t="shared" si="54"/>
        <v>0</v>
      </c>
      <c r="K49" s="57" t="str">
        <f t="shared" si="55"/>
        <v>NA</v>
      </c>
      <c r="L49" s="57" t="str">
        <f t="shared" si="56"/>
        <v>NA</v>
      </c>
      <c r="M49" s="57" t="str">
        <f t="shared" si="57"/>
        <v>NA</v>
      </c>
      <c r="R49" s="53"/>
      <c r="S49" s="53"/>
      <c r="T49" s="53"/>
      <c r="U49" s="53"/>
      <c r="V49" s="53"/>
    </row>
    <row r="50" spans="1:22" s="51" customFormat="1" x14ac:dyDescent="0.2">
      <c r="A50" s="63" t="s">
        <v>421</v>
      </c>
      <c r="B50" s="63"/>
      <c r="C50" s="63"/>
      <c r="D50" s="64">
        <v>10045882.43</v>
      </c>
      <c r="E50" s="64">
        <v>10993913.92</v>
      </c>
      <c r="F50" s="64">
        <v>83359.569999999992</v>
      </c>
      <c r="G50" s="64">
        <v>428955.21</v>
      </c>
      <c r="H50" s="64">
        <v>32075.47</v>
      </c>
      <c r="I50" s="64">
        <f t="shared" si="53"/>
        <v>461030.68000000005</v>
      </c>
      <c r="J50" s="64">
        <f t="shared" si="54"/>
        <v>10532883.24</v>
      </c>
      <c r="K50" s="65">
        <f t="shared" si="55"/>
        <v>0.95806491815791839</v>
      </c>
      <c r="L50" s="65">
        <f t="shared" si="56"/>
        <v>-0.99241766211682325</v>
      </c>
      <c r="M50" s="65">
        <f t="shared" si="57"/>
        <v>-0.92196496841408782</v>
      </c>
      <c r="R50" s="53"/>
      <c r="S50" s="53"/>
      <c r="T50" s="53"/>
      <c r="U50" s="53"/>
      <c r="V50" s="53"/>
    </row>
    <row r="51" spans="1:22" s="51" customFormat="1" x14ac:dyDescent="0.2">
      <c r="A51" s="51" t="s">
        <v>426</v>
      </c>
      <c r="B51" s="51" t="s">
        <v>233</v>
      </c>
      <c r="C51" s="51" t="s">
        <v>234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53"/>
        <v>0</v>
      </c>
      <c r="J51" s="56">
        <f t="shared" si="54"/>
        <v>0</v>
      </c>
      <c r="K51" s="57" t="str">
        <f t="shared" si="55"/>
        <v>NA</v>
      </c>
      <c r="L51" s="57" t="str">
        <f t="shared" si="56"/>
        <v>NA</v>
      </c>
      <c r="M51" s="57" t="str">
        <f t="shared" si="57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429</v>
      </c>
      <c r="C52" s="51" t="s">
        <v>430</v>
      </c>
      <c r="D52" s="56">
        <v>1000000</v>
      </c>
      <c r="E52" s="56">
        <v>9270947.9499999993</v>
      </c>
      <c r="F52" s="56">
        <v>781760.89</v>
      </c>
      <c r="G52" s="56">
        <v>781760.89</v>
      </c>
      <c r="H52" s="56">
        <v>0</v>
      </c>
      <c r="I52" s="56">
        <f t="shared" ref="I52:I61" si="58">SUM(G52:H52)</f>
        <v>781760.89</v>
      </c>
      <c r="J52" s="56">
        <f t="shared" ref="J52:J61" si="59">E52-I52</f>
        <v>8489187.0599999987</v>
      </c>
      <c r="K52" s="57">
        <f t="shared" ref="K52:K61" si="60">IF(E52=0,"NA",J52/E52)</f>
        <v>0.91567627234925841</v>
      </c>
      <c r="L52" s="57">
        <f t="shared" ref="L52:L61" si="61">IF(E52=0,"NA",(  ( F52 - (E52/$L$6)) / (E52/$L$6)))</f>
        <v>-0.91567627234925841</v>
      </c>
      <c r="M52" s="57">
        <f t="shared" ref="M52:M61" si="62">IF(E52=0,"NA",(  ( G52 - ($M$6*(E52/12))) / ($M$6*(E52/12))))</f>
        <v>-0.83135254469851705</v>
      </c>
      <c r="R52" s="53"/>
      <c r="S52" s="53"/>
      <c r="T52" s="53"/>
      <c r="U52" s="53"/>
      <c r="V52" s="53"/>
    </row>
    <row r="53" spans="1:22" s="51" customFormat="1" x14ac:dyDescent="0.2">
      <c r="A53" s="63" t="s">
        <v>431</v>
      </c>
      <c r="B53" s="63"/>
      <c r="C53" s="63"/>
      <c r="D53" s="64">
        <v>1000000</v>
      </c>
      <c r="E53" s="64">
        <v>9270947.9499999993</v>
      </c>
      <c r="F53" s="64">
        <v>781760.89</v>
      </c>
      <c r="G53" s="64">
        <v>781760.89</v>
      </c>
      <c r="H53" s="64">
        <v>0</v>
      </c>
      <c r="I53" s="64">
        <f t="shared" si="58"/>
        <v>781760.89</v>
      </c>
      <c r="J53" s="64">
        <f t="shared" si="59"/>
        <v>8489187.0599999987</v>
      </c>
      <c r="K53" s="65">
        <f t="shared" si="60"/>
        <v>0.91567627234925841</v>
      </c>
      <c r="L53" s="65">
        <f t="shared" si="61"/>
        <v>-0.91567627234925841</v>
      </c>
      <c r="M53" s="65">
        <f t="shared" si="62"/>
        <v>-0.83135254469851705</v>
      </c>
      <c r="R53" s="53"/>
      <c r="S53" s="53"/>
      <c r="T53" s="53"/>
      <c r="U53" s="53"/>
      <c r="V53" s="53"/>
    </row>
    <row r="54" spans="1:22" s="51" customFormat="1" x14ac:dyDescent="0.2">
      <c r="A54" s="51" t="s">
        <v>432</v>
      </c>
      <c r="B54" s="51" t="s">
        <v>169</v>
      </c>
      <c r="C54" s="51" t="s">
        <v>170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f t="shared" si="58"/>
        <v>0</v>
      </c>
      <c r="J54" s="56">
        <f t="shared" si="59"/>
        <v>0</v>
      </c>
      <c r="K54" s="57" t="str">
        <f t="shared" si="60"/>
        <v>NA</v>
      </c>
      <c r="L54" s="57" t="str">
        <f t="shared" si="61"/>
        <v>NA</v>
      </c>
      <c r="M54" s="57" t="str">
        <f t="shared" si="62"/>
        <v>NA</v>
      </c>
      <c r="R54" s="53"/>
      <c r="S54" s="53"/>
      <c r="T54" s="53"/>
      <c r="U54" s="53"/>
      <c r="V54" s="53"/>
    </row>
    <row r="55" spans="1:22" s="51" customFormat="1" x14ac:dyDescent="0.2">
      <c r="B55" s="51" t="s">
        <v>171</v>
      </c>
      <c r="C55" s="51" t="s">
        <v>172</v>
      </c>
      <c r="D55" s="56">
        <v>18000000</v>
      </c>
      <c r="E55" s="56">
        <v>18000000</v>
      </c>
      <c r="F55" s="56">
        <v>257420</v>
      </c>
      <c r="G55" s="56">
        <v>1338218.1200000001</v>
      </c>
      <c r="H55" s="56">
        <v>8701632.9199999999</v>
      </c>
      <c r="I55" s="56">
        <f t="shared" si="58"/>
        <v>10039851.039999999</v>
      </c>
      <c r="J55" s="56">
        <f t="shared" si="59"/>
        <v>7960148.9600000009</v>
      </c>
      <c r="K55" s="57">
        <f t="shared" si="60"/>
        <v>0.44223049777777784</v>
      </c>
      <c r="L55" s="57">
        <f t="shared" si="61"/>
        <v>-0.9856988888888889</v>
      </c>
      <c r="M55" s="57">
        <f t="shared" si="62"/>
        <v>-0.85130909777777775</v>
      </c>
      <c r="R55" s="53"/>
      <c r="S55" s="53"/>
      <c r="T55" s="53"/>
      <c r="U55" s="53"/>
      <c r="V55" s="53"/>
    </row>
    <row r="56" spans="1:22" s="51" customFormat="1" x14ac:dyDescent="0.2">
      <c r="B56" s="51" t="s">
        <v>219</v>
      </c>
      <c r="C56" s="51" t="s">
        <v>220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58"/>
        <v>0</v>
      </c>
      <c r="J56" s="56">
        <f t="shared" si="59"/>
        <v>0</v>
      </c>
      <c r="K56" s="57" t="str">
        <f t="shared" si="60"/>
        <v>NA</v>
      </c>
      <c r="L56" s="57" t="str">
        <f t="shared" si="61"/>
        <v>NA</v>
      </c>
      <c r="M56" s="57" t="str">
        <f t="shared" si="62"/>
        <v>NA</v>
      </c>
      <c r="R56" s="53"/>
      <c r="S56" s="53"/>
      <c r="T56" s="53"/>
      <c r="U56" s="53"/>
      <c r="V56" s="53"/>
    </row>
    <row r="57" spans="1:22" s="51" customFormat="1" x14ac:dyDescent="0.2">
      <c r="A57" s="63" t="s">
        <v>435</v>
      </c>
      <c r="B57" s="63"/>
      <c r="C57" s="63"/>
      <c r="D57" s="64">
        <v>18000000</v>
      </c>
      <c r="E57" s="64">
        <v>18000000</v>
      </c>
      <c r="F57" s="64">
        <v>257420</v>
      </c>
      <c r="G57" s="64">
        <v>1338218.1200000001</v>
      </c>
      <c r="H57" s="64">
        <v>8701632.9199999999</v>
      </c>
      <c r="I57" s="64">
        <f t="shared" si="58"/>
        <v>10039851.039999999</v>
      </c>
      <c r="J57" s="64">
        <f t="shared" si="59"/>
        <v>7960148.9600000009</v>
      </c>
      <c r="K57" s="65">
        <f t="shared" si="60"/>
        <v>0.44223049777777784</v>
      </c>
      <c r="L57" s="65">
        <f t="shared" si="61"/>
        <v>-0.9856988888888889</v>
      </c>
      <c r="M57" s="65">
        <f t="shared" si="62"/>
        <v>-0.85130909777777775</v>
      </c>
      <c r="R57" s="53"/>
      <c r="S57" s="53"/>
      <c r="T57" s="53"/>
      <c r="U57" s="53"/>
      <c r="V57" s="53"/>
    </row>
    <row r="58" spans="1:22" s="51" customFormat="1" x14ac:dyDescent="0.2">
      <c r="A58" s="51" t="s">
        <v>444</v>
      </c>
      <c r="B58" s="51" t="s">
        <v>125</v>
      </c>
      <c r="C58" s="51" t="s">
        <v>126</v>
      </c>
      <c r="D58" s="56">
        <v>39562.400000000001</v>
      </c>
      <c r="E58" s="56">
        <v>39562.400000000001</v>
      </c>
      <c r="F58" s="56">
        <v>0</v>
      </c>
      <c r="G58" s="56">
        <v>0</v>
      </c>
      <c r="H58" s="56">
        <v>0</v>
      </c>
      <c r="I58" s="56">
        <f t="shared" si="58"/>
        <v>0</v>
      </c>
      <c r="J58" s="56">
        <f t="shared" si="59"/>
        <v>39562.400000000001</v>
      </c>
      <c r="K58" s="57">
        <f t="shared" si="60"/>
        <v>1</v>
      </c>
      <c r="L58" s="57">
        <f t="shared" si="61"/>
        <v>-1</v>
      </c>
      <c r="M58" s="57">
        <f t="shared" si="62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139</v>
      </c>
      <c r="C59" s="51" t="s">
        <v>140</v>
      </c>
      <c r="D59" s="56">
        <v>4912961.76</v>
      </c>
      <c r="E59" s="56">
        <v>4912961.76</v>
      </c>
      <c r="F59" s="56">
        <v>66410.460000000006</v>
      </c>
      <c r="G59" s="56">
        <v>208999.55</v>
      </c>
      <c r="H59" s="56">
        <v>0</v>
      </c>
      <c r="I59" s="56">
        <f t="shared" si="58"/>
        <v>208999.55</v>
      </c>
      <c r="J59" s="56">
        <f t="shared" si="59"/>
        <v>4703962.21</v>
      </c>
      <c r="K59" s="57">
        <f t="shared" si="60"/>
        <v>0.95745956101233731</v>
      </c>
      <c r="L59" s="57">
        <f t="shared" si="61"/>
        <v>-0.98648260189185755</v>
      </c>
      <c r="M59" s="57">
        <f t="shared" si="62"/>
        <v>-0.91491912202467462</v>
      </c>
      <c r="R59" s="53"/>
      <c r="S59" s="53"/>
      <c r="T59" s="53"/>
      <c r="U59" s="53"/>
      <c r="V59" s="53"/>
    </row>
    <row r="60" spans="1:22" s="51" customFormat="1" x14ac:dyDescent="0.2">
      <c r="B60" s="51" t="s">
        <v>149</v>
      </c>
      <c r="C60" s="51" t="s">
        <v>150</v>
      </c>
      <c r="D60" s="56">
        <v>467208</v>
      </c>
      <c r="E60" s="56">
        <v>467208</v>
      </c>
      <c r="F60" s="56">
        <v>7265</v>
      </c>
      <c r="G60" s="56">
        <v>19910</v>
      </c>
      <c r="H60" s="56">
        <v>0</v>
      </c>
      <c r="I60" s="56">
        <f t="shared" si="58"/>
        <v>19910</v>
      </c>
      <c r="J60" s="56">
        <f t="shared" si="59"/>
        <v>447298</v>
      </c>
      <c r="K60" s="57">
        <f t="shared" si="60"/>
        <v>0.95738514751459736</v>
      </c>
      <c r="L60" s="57">
        <f t="shared" si="61"/>
        <v>-0.9844501806475916</v>
      </c>
      <c r="M60" s="57">
        <f t="shared" si="62"/>
        <v>-0.91477029502919471</v>
      </c>
      <c r="R60" s="53"/>
      <c r="S60" s="53"/>
      <c r="T60" s="53"/>
      <c r="U60" s="53"/>
      <c r="V60" s="53"/>
    </row>
    <row r="61" spans="1:22" s="51" customFormat="1" x14ac:dyDescent="0.2">
      <c r="B61" s="51" t="s">
        <v>151</v>
      </c>
      <c r="C61" s="51" t="s">
        <v>152</v>
      </c>
      <c r="D61" s="56">
        <v>0</v>
      </c>
      <c r="E61" s="56">
        <v>0</v>
      </c>
      <c r="F61" s="56">
        <v>912.73</v>
      </c>
      <c r="G61" s="56">
        <v>2861.13</v>
      </c>
      <c r="H61" s="56">
        <v>0</v>
      </c>
      <c r="I61" s="56">
        <f t="shared" si="58"/>
        <v>2861.13</v>
      </c>
      <c r="J61" s="56">
        <f t="shared" si="59"/>
        <v>-2861.13</v>
      </c>
      <c r="K61" s="57" t="str">
        <f t="shared" si="60"/>
        <v>NA</v>
      </c>
      <c r="L61" s="57" t="str">
        <f t="shared" si="61"/>
        <v>NA</v>
      </c>
      <c r="M61" s="57" t="str">
        <f t="shared" si="62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153</v>
      </c>
      <c r="C62" s="51" t="s">
        <v>154</v>
      </c>
      <c r="D62" s="56">
        <v>743475</v>
      </c>
      <c r="E62" s="56">
        <v>743475</v>
      </c>
      <c r="F62" s="56">
        <v>13800.08</v>
      </c>
      <c r="G62" s="56">
        <v>43425.41</v>
      </c>
      <c r="H62" s="56">
        <v>0</v>
      </c>
      <c r="I62" s="56">
        <f t="shared" si="43"/>
        <v>43425.41</v>
      </c>
      <c r="J62" s="56">
        <f t="shared" si="44"/>
        <v>700049.59</v>
      </c>
      <c r="K62" s="57">
        <f t="shared" si="45"/>
        <v>0.94159129762265037</v>
      </c>
      <c r="L62" s="57">
        <f t="shared" si="46"/>
        <v>-0.98143840747839539</v>
      </c>
      <c r="M62" s="57">
        <f t="shared" si="47"/>
        <v>-0.88318259524530074</v>
      </c>
      <c r="R62" s="53"/>
      <c r="S62" s="53"/>
      <c r="T62" s="53"/>
      <c r="U62" s="53"/>
      <c r="V62" s="53"/>
    </row>
    <row r="63" spans="1:22" s="51" customFormat="1" x14ac:dyDescent="0.2">
      <c r="B63" s="51" t="s">
        <v>169</v>
      </c>
      <c r="C63" s="51" t="s">
        <v>170</v>
      </c>
      <c r="D63" s="56">
        <v>99677</v>
      </c>
      <c r="E63" s="56">
        <v>99677</v>
      </c>
      <c r="F63" s="56">
        <v>1005.26</v>
      </c>
      <c r="G63" s="56">
        <v>3440.9</v>
      </c>
      <c r="H63" s="56">
        <v>0</v>
      </c>
      <c r="I63" s="56">
        <f t="shared" si="43"/>
        <v>3440.9</v>
      </c>
      <c r="J63" s="56">
        <f t="shared" si="44"/>
        <v>96236.1</v>
      </c>
      <c r="K63" s="57">
        <f t="shared" si="45"/>
        <v>0.96547949878106287</v>
      </c>
      <c r="L63" s="57">
        <f t="shared" si="46"/>
        <v>-0.98991482488437654</v>
      </c>
      <c r="M63" s="57">
        <f t="shared" si="47"/>
        <v>-0.93095899756212563</v>
      </c>
      <c r="R63" s="53"/>
      <c r="S63" s="53"/>
      <c r="T63" s="53"/>
      <c r="U63" s="53"/>
      <c r="V63" s="53"/>
    </row>
    <row r="64" spans="1:22" s="51" customFormat="1" x14ac:dyDescent="0.2">
      <c r="B64" s="51" t="s">
        <v>171</v>
      </c>
      <c r="C64" s="51" t="s">
        <v>172</v>
      </c>
      <c r="D64" s="56">
        <v>2538975.1100000003</v>
      </c>
      <c r="E64" s="56">
        <v>-2318404.5300000012</v>
      </c>
      <c r="F64" s="56">
        <v>0</v>
      </c>
      <c r="G64" s="56">
        <v>96000</v>
      </c>
      <c r="H64" s="56">
        <v>0</v>
      </c>
      <c r="I64" s="56">
        <f t="shared" si="43"/>
        <v>96000</v>
      </c>
      <c r="J64" s="56">
        <f t="shared" si="44"/>
        <v>-2414404.5300000012</v>
      </c>
      <c r="K64" s="57">
        <f t="shared" si="45"/>
        <v>1.0414077865867524</v>
      </c>
      <c r="L64" s="57">
        <f t="shared" si="46"/>
        <v>-1</v>
      </c>
      <c r="M64" s="57">
        <f t="shared" si="47"/>
        <v>-1.0828155731735047</v>
      </c>
      <c r="R64" s="53"/>
      <c r="S64" s="53"/>
      <c r="T64" s="53"/>
      <c r="U64" s="53"/>
      <c r="V64" s="53"/>
    </row>
    <row r="65" spans="1:22" s="51" customFormat="1" x14ac:dyDescent="0.2">
      <c r="B65" s="51" t="s">
        <v>185</v>
      </c>
      <c r="C65" s="51" t="s">
        <v>186</v>
      </c>
      <c r="D65" s="56">
        <v>0</v>
      </c>
      <c r="E65" s="56">
        <v>237168.95</v>
      </c>
      <c r="F65" s="56">
        <v>0</v>
      </c>
      <c r="G65" s="56">
        <v>0</v>
      </c>
      <c r="H65" s="56">
        <v>0</v>
      </c>
      <c r="I65" s="56">
        <f t="shared" si="43"/>
        <v>0</v>
      </c>
      <c r="J65" s="56">
        <f t="shared" si="44"/>
        <v>237168.95</v>
      </c>
      <c r="K65" s="57">
        <f t="shared" si="45"/>
        <v>1</v>
      </c>
      <c r="L65" s="57">
        <f t="shared" si="46"/>
        <v>-1</v>
      </c>
      <c r="M65" s="57">
        <f t="shared" si="47"/>
        <v>-1</v>
      </c>
      <c r="R65" s="53"/>
      <c r="S65" s="53"/>
      <c r="T65" s="53"/>
      <c r="U65" s="53"/>
      <c r="V65" s="53"/>
    </row>
    <row r="66" spans="1:22" s="51" customFormat="1" x14ac:dyDescent="0.2">
      <c r="B66" s="51" t="s">
        <v>199</v>
      </c>
      <c r="C66" s="51" t="s">
        <v>200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3"/>
        <v>0</v>
      </c>
      <c r="J66" s="56">
        <f t="shared" si="44"/>
        <v>0</v>
      </c>
      <c r="K66" s="57" t="str">
        <f t="shared" si="45"/>
        <v>NA</v>
      </c>
      <c r="L66" s="57" t="str">
        <f t="shared" si="46"/>
        <v>NA</v>
      </c>
      <c r="M66" s="57" t="str">
        <f t="shared" si="47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215</v>
      </c>
      <c r="C67" s="51" t="s">
        <v>216</v>
      </c>
      <c r="D67" s="56">
        <v>-8575</v>
      </c>
      <c r="E67" s="56">
        <v>2350831.06</v>
      </c>
      <c r="F67" s="56">
        <v>0</v>
      </c>
      <c r="G67" s="56">
        <v>0</v>
      </c>
      <c r="H67" s="56">
        <v>0</v>
      </c>
      <c r="I67" s="56">
        <f t="shared" si="43"/>
        <v>0</v>
      </c>
      <c r="J67" s="56">
        <f t="shared" si="44"/>
        <v>2350831.06</v>
      </c>
      <c r="K67" s="57">
        <f t="shared" si="45"/>
        <v>1</v>
      </c>
      <c r="L67" s="57">
        <f t="shared" si="46"/>
        <v>-1</v>
      </c>
      <c r="M67" s="57">
        <f t="shared" si="47"/>
        <v>-1</v>
      </c>
      <c r="R67" s="53"/>
      <c r="S67" s="53"/>
      <c r="T67" s="53"/>
      <c r="U67" s="53"/>
      <c r="V67" s="53"/>
    </row>
    <row r="68" spans="1:22" s="51" customFormat="1" x14ac:dyDescent="0.2">
      <c r="B68" s="51" t="s">
        <v>219</v>
      </c>
      <c r="C68" s="51" t="s">
        <v>220</v>
      </c>
      <c r="D68" s="56">
        <v>3259000</v>
      </c>
      <c r="E68" s="56">
        <v>5814048.0500000007</v>
      </c>
      <c r="F68" s="56">
        <v>0</v>
      </c>
      <c r="G68" s="56">
        <v>0</v>
      </c>
      <c r="H68" s="56">
        <v>0</v>
      </c>
      <c r="I68" s="56">
        <f t="shared" si="43"/>
        <v>0</v>
      </c>
      <c r="J68" s="56">
        <f t="shared" si="44"/>
        <v>5814048.0500000007</v>
      </c>
      <c r="K68" s="57">
        <f t="shared" si="45"/>
        <v>1</v>
      </c>
      <c r="L68" s="57">
        <f t="shared" si="46"/>
        <v>-1</v>
      </c>
      <c r="M68" s="57">
        <f t="shared" si="47"/>
        <v>-1</v>
      </c>
      <c r="R68" s="53"/>
      <c r="S68" s="53"/>
      <c r="T68" s="53"/>
      <c r="U68" s="53"/>
      <c r="V68" s="53"/>
    </row>
    <row r="69" spans="1:22" s="51" customFormat="1" x14ac:dyDescent="0.2">
      <c r="B69" s="51" t="s">
        <v>229</v>
      </c>
      <c r="C69" s="51" t="s">
        <v>230</v>
      </c>
      <c r="D69" s="56">
        <v>19893</v>
      </c>
      <c r="E69" s="56">
        <v>0</v>
      </c>
      <c r="F69" s="56">
        <v>0</v>
      </c>
      <c r="G69" s="56">
        <v>0</v>
      </c>
      <c r="H69" s="56">
        <v>0</v>
      </c>
      <c r="I69" s="56">
        <f t="shared" si="43"/>
        <v>0</v>
      </c>
      <c r="J69" s="56">
        <f t="shared" si="44"/>
        <v>0</v>
      </c>
      <c r="K69" s="57" t="str">
        <f t="shared" si="45"/>
        <v>NA</v>
      </c>
      <c r="L69" s="57" t="str">
        <f t="shared" si="46"/>
        <v>NA</v>
      </c>
      <c r="M69" s="57" t="str">
        <f t="shared" si="47"/>
        <v>NA</v>
      </c>
      <c r="R69" s="53"/>
      <c r="S69" s="53"/>
      <c r="T69" s="53"/>
      <c r="U69" s="53"/>
      <c r="V69" s="53"/>
    </row>
    <row r="70" spans="1:22" s="51" customFormat="1" x14ac:dyDescent="0.2">
      <c r="B70" s="51" t="s">
        <v>231</v>
      </c>
      <c r="C70" s="51" t="s">
        <v>232</v>
      </c>
      <c r="D70" s="56">
        <v>694936550.00999999</v>
      </c>
      <c r="E70" s="56">
        <v>872507615.53000009</v>
      </c>
      <c r="F70" s="56">
        <v>8593746.9800000004</v>
      </c>
      <c r="G70" s="56">
        <v>90079015.139999986</v>
      </c>
      <c r="H70" s="56">
        <v>279521067.84000015</v>
      </c>
      <c r="I70" s="56">
        <f t="shared" si="43"/>
        <v>369600082.98000014</v>
      </c>
      <c r="J70" s="56">
        <f t="shared" si="44"/>
        <v>502907532.54999995</v>
      </c>
      <c r="K70" s="57">
        <f t="shared" si="45"/>
        <v>0.57639328711705451</v>
      </c>
      <c r="L70" s="57">
        <f t="shared" si="46"/>
        <v>-0.9901505192309642</v>
      </c>
      <c r="M70" s="57">
        <f t="shared" si="47"/>
        <v>-0.79351695380840437</v>
      </c>
      <c r="R70" s="53"/>
      <c r="S70" s="53"/>
      <c r="T70" s="53"/>
      <c r="U70" s="53"/>
      <c r="V70" s="53"/>
    </row>
    <row r="71" spans="1:22" s="51" customFormat="1" x14ac:dyDescent="0.2">
      <c r="B71" s="51" t="s">
        <v>233</v>
      </c>
      <c r="C71" s="51" t="s">
        <v>234</v>
      </c>
      <c r="D71" s="56">
        <v>-2208498</v>
      </c>
      <c r="E71" s="56">
        <v>4215675.5599999996</v>
      </c>
      <c r="F71" s="56">
        <v>0</v>
      </c>
      <c r="G71" s="56">
        <v>0</v>
      </c>
      <c r="H71" s="56">
        <v>0</v>
      </c>
      <c r="I71" s="56">
        <f t="shared" si="43"/>
        <v>0</v>
      </c>
      <c r="J71" s="56">
        <f t="shared" si="44"/>
        <v>4215675.5599999996</v>
      </c>
      <c r="K71" s="57">
        <f t="shared" si="45"/>
        <v>1</v>
      </c>
      <c r="L71" s="57">
        <f t="shared" si="46"/>
        <v>-1</v>
      </c>
      <c r="M71" s="57">
        <f t="shared" si="47"/>
        <v>-1</v>
      </c>
      <c r="R71" s="53"/>
      <c r="S71" s="53"/>
      <c r="T71" s="53"/>
      <c r="U71" s="53"/>
      <c r="V71" s="53"/>
    </row>
    <row r="72" spans="1:22" s="51" customFormat="1" x14ac:dyDescent="0.2">
      <c r="B72" s="51" t="s">
        <v>235</v>
      </c>
      <c r="C72" s="51" t="s">
        <v>236</v>
      </c>
      <c r="D72" s="56">
        <v>-2339143.3600000003</v>
      </c>
      <c r="E72" s="56">
        <v>1272656.1700000004</v>
      </c>
      <c r="F72" s="56">
        <v>0</v>
      </c>
      <c r="G72" s="56">
        <v>249600</v>
      </c>
      <c r="H72" s="56">
        <v>7088.86</v>
      </c>
      <c r="I72" s="56">
        <f t="shared" si="43"/>
        <v>256688.86</v>
      </c>
      <c r="J72" s="56">
        <f t="shared" si="44"/>
        <v>1015967.3100000004</v>
      </c>
      <c r="K72" s="57">
        <f t="shared" si="45"/>
        <v>0.79830462771417676</v>
      </c>
      <c r="L72" s="57">
        <f t="shared" si="46"/>
        <v>-1</v>
      </c>
      <c r="M72" s="57">
        <f t="shared" si="47"/>
        <v>-0.60774951493772289</v>
      </c>
      <c r="R72" s="53"/>
      <c r="S72" s="53"/>
      <c r="T72" s="53"/>
      <c r="U72" s="53"/>
      <c r="V72" s="53"/>
    </row>
    <row r="73" spans="1:22" s="51" customFormat="1" x14ac:dyDescent="0.2">
      <c r="B73" s="51" t="s">
        <v>237</v>
      </c>
      <c r="C73" s="51" t="s">
        <v>238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43"/>
        <v>0</v>
      </c>
      <c r="J73" s="56">
        <f t="shared" si="44"/>
        <v>0</v>
      </c>
      <c r="K73" s="57" t="str">
        <f t="shared" si="45"/>
        <v>NA</v>
      </c>
      <c r="L73" s="57" t="str">
        <f t="shared" si="46"/>
        <v>NA</v>
      </c>
      <c r="M73" s="57" t="str">
        <f t="shared" si="47"/>
        <v>NA</v>
      </c>
      <c r="R73" s="53"/>
      <c r="S73" s="53"/>
      <c r="T73" s="53"/>
      <c r="U73" s="53"/>
      <c r="V73" s="53"/>
    </row>
    <row r="74" spans="1:22" s="51" customFormat="1" x14ac:dyDescent="0.2">
      <c r="B74" s="51" t="s">
        <v>239</v>
      </c>
      <c r="C74" s="51" t="s">
        <v>240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3"/>
        <v>0</v>
      </c>
      <c r="J74" s="56">
        <f t="shared" si="44"/>
        <v>0</v>
      </c>
      <c r="K74" s="57" t="str">
        <f t="shared" si="45"/>
        <v>NA</v>
      </c>
      <c r="L74" s="57" t="str">
        <f t="shared" si="46"/>
        <v>NA</v>
      </c>
      <c r="M74" s="57" t="str">
        <f t="shared" si="47"/>
        <v>NA</v>
      </c>
      <c r="R74" s="53"/>
      <c r="S74" s="53"/>
      <c r="T74" s="53"/>
      <c r="U74" s="53"/>
      <c r="V74" s="53"/>
    </row>
    <row r="75" spans="1:22" s="51" customFormat="1" x14ac:dyDescent="0.2">
      <c r="B75" s="51" t="s">
        <v>341</v>
      </c>
      <c r="C75" s="51" t="s">
        <v>342</v>
      </c>
      <c r="D75" s="56">
        <v>19837.5</v>
      </c>
      <c r="E75" s="56">
        <v>19837.5</v>
      </c>
      <c r="F75" s="56">
        <v>0</v>
      </c>
      <c r="G75" s="56">
        <v>0</v>
      </c>
      <c r="H75" s="56">
        <v>0</v>
      </c>
      <c r="I75" s="56">
        <f t="shared" si="43"/>
        <v>0</v>
      </c>
      <c r="J75" s="56">
        <f t="shared" si="44"/>
        <v>19837.5</v>
      </c>
      <c r="K75" s="57">
        <f t="shared" si="45"/>
        <v>1</v>
      </c>
      <c r="L75" s="57">
        <f t="shared" si="46"/>
        <v>-1</v>
      </c>
      <c r="M75" s="57">
        <f t="shared" si="47"/>
        <v>-1</v>
      </c>
      <c r="R75" s="53"/>
      <c r="S75" s="53"/>
      <c r="T75" s="53"/>
      <c r="U75" s="53"/>
      <c r="V75" s="53"/>
    </row>
    <row r="76" spans="1:22" s="51" customFormat="1" x14ac:dyDescent="0.2">
      <c r="B76" s="51" t="s">
        <v>363</v>
      </c>
      <c r="C76" s="51" t="s">
        <v>364</v>
      </c>
      <c r="D76" s="56">
        <v>8318081.9900000002</v>
      </c>
      <c r="E76" s="56">
        <v>41453903.049999997</v>
      </c>
      <c r="F76" s="56">
        <v>1574060.97</v>
      </c>
      <c r="G76" s="56">
        <v>5650287.9399999995</v>
      </c>
      <c r="H76" s="56">
        <v>4886716.87</v>
      </c>
      <c r="I76" s="56">
        <f t="shared" si="43"/>
        <v>10537004.809999999</v>
      </c>
      <c r="J76" s="56">
        <f t="shared" si="44"/>
        <v>30916898.239999998</v>
      </c>
      <c r="K76" s="57">
        <f t="shared" si="45"/>
        <v>0.74581392740532304</v>
      </c>
      <c r="L76" s="57">
        <f t="shared" si="46"/>
        <v>-0.96202864255987108</v>
      </c>
      <c r="M76" s="57">
        <f t="shared" si="47"/>
        <v>-0.72739416439581794</v>
      </c>
      <c r="R76" s="53"/>
      <c r="S76" s="53"/>
      <c r="T76" s="53"/>
      <c r="U76" s="53"/>
      <c r="V76" s="53"/>
    </row>
    <row r="77" spans="1:22" s="51" customFormat="1" x14ac:dyDescent="0.2">
      <c r="B77" s="51" t="s">
        <v>429</v>
      </c>
      <c r="C77" s="51" t="s">
        <v>430</v>
      </c>
      <c r="D77" s="56">
        <v>101832.5</v>
      </c>
      <c r="E77" s="56">
        <v>101832.5</v>
      </c>
      <c r="F77" s="56">
        <v>0</v>
      </c>
      <c r="G77" s="56">
        <v>0</v>
      </c>
      <c r="H77" s="56">
        <v>0</v>
      </c>
      <c r="I77" s="56">
        <f t="shared" si="43"/>
        <v>0</v>
      </c>
      <c r="J77" s="56">
        <f t="shared" si="44"/>
        <v>101832.5</v>
      </c>
      <c r="K77" s="57">
        <f t="shared" si="45"/>
        <v>1</v>
      </c>
      <c r="L77" s="57">
        <f t="shared" si="46"/>
        <v>-1</v>
      </c>
      <c r="M77" s="57">
        <f t="shared" si="47"/>
        <v>-1</v>
      </c>
      <c r="R77" s="53"/>
      <c r="S77" s="53"/>
      <c r="T77" s="53"/>
      <c r="U77" s="53"/>
      <c r="V77" s="53"/>
    </row>
    <row r="78" spans="1:22" s="51" customFormat="1" x14ac:dyDescent="0.2">
      <c r="B78" s="51" t="s">
        <v>445</v>
      </c>
      <c r="C78" s="51" t="s">
        <v>446</v>
      </c>
      <c r="D78" s="56">
        <v>18422211.73</v>
      </c>
      <c r="E78" s="56">
        <v>19321390.949999999</v>
      </c>
      <c r="F78" s="56">
        <v>0</v>
      </c>
      <c r="G78" s="56">
        <v>0</v>
      </c>
      <c r="H78" s="56">
        <v>0</v>
      </c>
      <c r="I78" s="56">
        <f t="shared" si="43"/>
        <v>0</v>
      </c>
      <c r="J78" s="56">
        <f t="shared" si="44"/>
        <v>19321390.949999999</v>
      </c>
      <c r="K78" s="57">
        <f t="shared" si="45"/>
        <v>1</v>
      </c>
      <c r="L78" s="57">
        <f t="shared" si="46"/>
        <v>-1</v>
      </c>
      <c r="M78" s="57">
        <f t="shared" si="47"/>
        <v>-1</v>
      </c>
      <c r="R78" s="53"/>
      <c r="S78" s="53"/>
      <c r="T78" s="53"/>
      <c r="U78" s="53"/>
      <c r="V78" s="53"/>
    </row>
    <row r="79" spans="1:22" s="51" customFormat="1" x14ac:dyDescent="0.2">
      <c r="A79" s="63" t="s">
        <v>447</v>
      </c>
      <c r="B79" s="63"/>
      <c r="C79" s="63"/>
      <c r="D79" s="64">
        <v>729323049.63999999</v>
      </c>
      <c r="E79" s="64">
        <v>951239438.95000005</v>
      </c>
      <c r="F79" s="64">
        <v>10257201.48</v>
      </c>
      <c r="G79" s="64">
        <v>96353540.069999978</v>
      </c>
      <c r="H79" s="64">
        <v>284414873.57000017</v>
      </c>
      <c r="I79" s="64">
        <f t="shared" si="43"/>
        <v>380768413.64000016</v>
      </c>
      <c r="J79" s="64">
        <f t="shared" si="44"/>
        <v>570471025.30999994</v>
      </c>
      <c r="K79" s="65">
        <f t="shared" si="45"/>
        <v>0.59971338650518835</v>
      </c>
      <c r="L79" s="65">
        <f t="shared" si="46"/>
        <v>-0.9892170140765798</v>
      </c>
      <c r="M79" s="65">
        <f t="shared" si="47"/>
        <v>-0.79741474937927881</v>
      </c>
      <c r="R79" s="53"/>
      <c r="S79" s="53"/>
      <c r="T79" s="53"/>
      <c r="U79" s="53"/>
      <c r="V79" s="53"/>
    </row>
    <row r="80" spans="1:22" s="51" customFormat="1" x14ac:dyDescent="0.2">
      <c r="A80" s="51" t="s">
        <v>30</v>
      </c>
      <c r="B80" s="51" t="s">
        <v>31</v>
      </c>
      <c r="C80" s="51" t="s">
        <v>32</v>
      </c>
      <c r="D80" s="56">
        <v>83403442</v>
      </c>
      <c r="E80" s="56">
        <v>83403442</v>
      </c>
      <c r="F80" s="56">
        <v>0</v>
      </c>
      <c r="G80" s="56">
        <v>0</v>
      </c>
      <c r="H80" s="56">
        <v>0</v>
      </c>
      <c r="I80" s="56">
        <f t="shared" ref="I80:I93" si="63">SUM(G80:H80)</f>
        <v>0</v>
      </c>
      <c r="J80" s="56">
        <f t="shared" ref="J80:J93" si="64">E80-I80</f>
        <v>83403442</v>
      </c>
      <c r="K80" s="57">
        <f t="shared" ref="K80:K93" si="65">IF(E80=0,"NA",J80/E80)</f>
        <v>1</v>
      </c>
      <c r="L80" s="57">
        <f t="shared" ref="L80:L93" si="66">IF(E80=0,"NA",(  ( F80 - (E80/$L$6)) / (E80/$L$6)))</f>
        <v>-1</v>
      </c>
      <c r="M80" s="57">
        <f t="shared" ref="M80:M93" si="67">IF(E80=0,"NA",(  ( G80 - ($M$6*(E80/12))) / ($M$6*(E80/12))))</f>
        <v>-1</v>
      </c>
      <c r="R80" s="53"/>
      <c r="S80" s="53"/>
      <c r="T80" s="53"/>
      <c r="U80" s="53"/>
      <c r="V80" s="53"/>
    </row>
    <row r="81" spans="1:22" s="51" customFormat="1" x14ac:dyDescent="0.2">
      <c r="A81" s="63" t="s">
        <v>33</v>
      </c>
      <c r="B81" s="63"/>
      <c r="C81" s="63"/>
      <c r="D81" s="64">
        <v>83403442</v>
      </c>
      <c r="E81" s="64">
        <v>83403442</v>
      </c>
      <c r="F81" s="64">
        <v>0</v>
      </c>
      <c r="G81" s="64">
        <v>0</v>
      </c>
      <c r="H81" s="64">
        <v>0</v>
      </c>
      <c r="I81" s="64">
        <f t="shared" si="63"/>
        <v>0</v>
      </c>
      <c r="J81" s="64">
        <f t="shared" si="64"/>
        <v>83403442</v>
      </c>
      <c r="K81" s="65">
        <f t="shared" si="65"/>
        <v>1</v>
      </c>
      <c r="L81" s="65">
        <f t="shared" si="66"/>
        <v>-1</v>
      </c>
      <c r="M81" s="65">
        <f t="shared" si="67"/>
        <v>-1</v>
      </c>
      <c r="R81" s="53"/>
      <c r="S81" s="53"/>
      <c r="T81" s="53"/>
      <c r="U81" s="53"/>
      <c r="V81" s="53"/>
    </row>
    <row r="82" spans="1:22" s="51" customFormat="1" x14ac:dyDescent="0.2">
      <c r="A82" s="51" t="s">
        <v>34</v>
      </c>
      <c r="B82" s="51" t="s">
        <v>237</v>
      </c>
      <c r="C82" s="51" t="s">
        <v>238</v>
      </c>
      <c r="D82" s="56">
        <v>0</v>
      </c>
      <c r="E82" s="56">
        <v>434565.98</v>
      </c>
      <c r="F82" s="56">
        <v>0</v>
      </c>
      <c r="G82" s="56">
        <v>0</v>
      </c>
      <c r="H82" s="56">
        <v>0</v>
      </c>
      <c r="I82" s="56">
        <f t="shared" si="63"/>
        <v>0</v>
      </c>
      <c r="J82" s="56">
        <f t="shared" si="64"/>
        <v>434565.98</v>
      </c>
      <c r="K82" s="57">
        <f t="shared" si="65"/>
        <v>1</v>
      </c>
      <c r="L82" s="57">
        <f t="shared" si="66"/>
        <v>-1</v>
      </c>
      <c r="M82" s="57">
        <f t="shared" si="67"/>
        <v>-1</v>
      </c>
      <c r="R82" s="53"/>
      <c r="S82" s="53"/>
      <c r="T82" s="53"/>
      <c r="U82" s="53"/>
      <c r="V82" s="53"/>
    </row>
    <row r="83" spans="1:22" s="51" customFormat="1" x14ac:dyDescent="0.2">
      <c r="B83" s="51" t="s">
        <v>28</v>
      </c>
      <c r="C83" s="51" t="s">
        <v>29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63"/>
        <v>0</v>
      </c>
      <c r="J83" s="56">
        <f t="shared" si="64"/>
        <v>0</v>
      </c>
      <c r="K83" s="57" t="str">
        <f t="shared" si="65"/>
        <v>NA</v>
      </c>
      <c r="L83" s="57" t="str">
        <f t="shared" si="66"/>
        <v>NA</v>
      </c>
      <c r="M83" s="57" t="str">
        <f t="shared" si="67"/>
        <v>NA</v>
      </c>
      <c r="R83" s="53"/>
      <c r="S83" s="53"/>
      <c r="T83" s="53"/>
      <c r="U83" s="53"/>
      <c r="V83" s="53"/>
    </row>
    <row r="84" spans="1:22" s="51" customFormat="1" x14ac:dyDescent="0.2">
      <c r="B84" s="51" t="s">
        <v>35</v>
      </c>
      <c r="C84" s="51" t="s">
        <v>36</v>
      </c>
      <c r="D84" s="56">
        <v>5572080</v>
      </c>
      <c r="E84" s="56">
        <v>5572080</v>
      </c>
      <c r="F84" s="56">
        <v>0</v>
      </c>
      <c r="G84" s="56">
        <v>0</v>
      </c>
      <c r="H84" s="56">
        <v>0</v>
      </c>
      <c r="I84" s="56">
        <f t="shared" si="63"/>
        <v>0</v>
      </c>
      <c r="J84" s="56">
        <f t="shared" si="64"/>
        <v>5572080</v>
      </c>
      <c r="K84" s="57">
        <f t="shared" si="65"/>
        <v>1</v>
      </c>
      <c r="L84" s="57">
        <f t="shared" si="66"/>
        <v>-1</v>
      </c>
      <c r="M84" s="57">
        <f t="shared" si="67"/>
        <v>-1</v>
      </c>
      <c r="R84" s="53"/>
      <c r="S84" s="53"/>
      <c r="T84" s="53"/>
      <c r="U84" s="53"/>
      <c r="V84" s="53"/>
    </row>
    <row r="85" spans="1:22" s="51" customFormat="1" x14ac:dyDescent="0.2">
      <c r="A85" s="63" t="s">
        <v>37</v>
      </c>
      <c r="B85" s="63"/>
      <c r="C85" s="63"/>
      <c r="D85" s="64">
        <v>5572080</v>
      </c>
      <c r="E85" s="64">
        <v>6006645.9800000004</v>
      </c>
      <c r="F85" s="64">
        <v>0</v>
      </c>
      <c r="G85" s="64">
        <v>0</v>
      </c>
      <c r="H85" s="64">
        <v>0</v>
      </c>
      <c r="I85" s="64">
        <f t="shared" si="63"/>
        <v>0</v>
      </c>
      <c r="J85" s="64">
        <f t="shared" si="64"/>
        <v>6006645.9800000004</v>
      </c>
      <c r="K85" s="65">
        <f t="shared" si="65"/>
        <v>1</v>
      </c>
      <c r="L85" s="65">
        <f t="shared" si="66"/>
        <v>-1</v>
      </c>
      <c r="M85" s="65">
        <f t="shared" si="67"/>
        <v>-1</v>
      </c>
      <c r="R85" s="53"/>
      <c r="S85" s="53"/>
      <c r="T85" s="53"/>
      <c r="U85" s="53"/>
      <c r="V85" s="53"/>
    </row>
    <row r="86" spans="1:22" s="51" customFormat="1" x14ac:dyDescent="0.2">
      <c r="D86" s="56"/>
      <c r="E86" s="56"/>
      <c r="F86" s="56"/>
      <c r="G86" s="56"/>
      <c r="H86" s="56"/>
      <c r="I86" s="56">
        <f t="shared" si="63"/>
        <v>0</v>
      </c>
      <c r="J86" s="56">
        <f t="shared" si="64"/>
        <v>0</v>
      </c>
      <c r="K86" s="57" t="str">
        <f t="shared" si="65"/>
        <v>NA</v>
      </c>
      <c r="L86" s="57" t="str">
        <f t="shared" si="66"/>
        <v>NA</v>
      </c>
      <c r="M86" s="57" t="str">
        <f t="shared" si="67"/>
        <v>NA</v>
      </c>
      <c r="R86" s="53"/>
      <c r="S86" s="53"/>
      <c r="T86" s="53"/>
      <c r="U86" s="53"/>
      <c r="V86" s="53"/>
    </row>
    <row r="87" spans="1:22" s="51" customFormat="1" x14ac:dyDescent="0.2">
      <c r="D87" s="56"/>
      <c r="E87" s="56"/>
      <c r="F87" s="56"/>
      <c r="G87" s="56"/>
      <c r="H87" s="56"/>
      <c r="I87" s="56">
        <f t="shared" si="63"/>
        <v>0</v>
      </c>
      <c r="J87" s="56">
        <f t="shared" si="64"/>
        <v>0</v>
      </c>
      <c r="K87" s="57" t="str">
        <f t="shared" si="65"/>
        <v>NA</v>
      </c>
      <c r="L87" s="57" t="str">
        <f t="shared" si="66"/>
        <v>NA</v>
      </c>
      <c r="M87" s="57" t="str">
        <f t="shared" si="67"/>
        <v>NA</v>
      </c>
      <c r="R87" s="53"/>
      <c r="S87" s="53"/>
      <c r="T87" s="53"/>
      <c r="U87" s="53"/>
      <c r="V87" s="53"/>
    </row>
    <row r="88" spans="1:22" s="51" customFormat="1" x14ac:dyDescent="0.2">
      <c r="D88" s="56"/>
      <c r="E88" s="56"/>
      <c r="F88" s="56"/>
      <c r="G88" s="56"/>
      <c r="H88" s="56"/>
      <c r="I88" s="56">
        <f t="shared" si="63"/>
        <v>0</v>
      </c>
      <c r="J88" s="56">
        <f t="shared" si="64"/>
        <v>0</v>
      </c>
      <c r="K88" s="57" t="str">
        <f t="shared" si="65"/>
        <v>NA</v>
      </c>
      <c r="L88" s="57" t="str">
        <f t="shared" si="66"/>
        <v>NA</v>
      </c>
      <c r="M88" s="57" t="str">
        <f t="shared" si="67"/>
        <v>NA</v>
      </c>
      <c r="R88" s="53"/>
      <c r="S88" s="53"/>
      <c r="T88" s="53"/>
      <c r="U88" s="53"/>
      <c r="V88" s="53"/>
    </row>
    <row r="89" spans="1:22" s="51" customFormat="1" x14ac:dyDescent="0.2">
      <c r="D89" s="56"/>
      <c r="E89" s="56"/>
      <c r="F89" s="56"/>
      <c r="G89" s="56"/>
      <c r="H89" s="56"/>
      <c r="I89" s="56">
        <f t="shared" si="63"/>
        <v>0</v>
      </c>
      <c r="J89" s="56">
        <f t="shared" si="64"/>
        <v>0</v>
      </c>
      <c r="K89" s="57" t="str">
        <f t="shared" si="65"/>
        <v>NA</v>
      </c>
      <c r="L89" s="57" t="str">
        <f t="shared" si="66"/>
        <v>NA</v>
      </c>
      <c r="M89" s="57" t="str">
        <f t="shared" si="67"/>
        <v>NA</v>
      </c>
      <c r="R89" s="53"/>
      <c r="S89" s="53"/>
      <c r="T89" s="53"/>
      <c r="U89" s="53"/>
      <c r="V89" s="53"/>
    </row>
    <row r="90" spans="1:22" s="51" customFormat="1" x14ac:dyDescent="0.2">
      <c r="D90" s="56"/>
      <c r="E90" s="56"/>
      <c r="F90" s="56"/>
      <c r="G90" s="56"/>
      <c r="H90" s="56"/>
      <c r="I90" s="56">
        <f t="shared" si="63"/>
        <v>0</v>
      </c>
      <c r="J90" s="56">
        <f t="shared" si="64"/>
        <v>0</v>
      </c>
      <c r="K90" s="57" t="str">
        <f t="shared" si="65"/>
        <v>NA</v>
      </c>
      <c r="L90" s="57" t="str">
        <f t="shared" si="66"/>
        <v>NA</v>
      </c>
      <c r="M90" s="57" t="str">
        <f t="shared" si="67"/>
        <v>NA</v>
      </c>
      <c r="R90" s="53"/>
      <c r="S90" s="53"/>
      <c r="T90" s="53"/>
      <c r="U90" s="53"/>
      <c r="V90" s="53"/>
    </row>
    <row r="91" spans="1:22" s="51" customFormat="1" x14ac:dyDescent="0.2">
      <c r="D91" s="56"/>
      <c r="E91" s="56"/>
      <c r="F91" s="56"/>
      <c r="G91" s="56"/>
      <c r="H91" s="56"/>
      <c r="I91" s="56">
        <f t="shared" si="63"/>
        <v>0</v>
      </c>
      <c r="J91" s="56">
        <f t="shared" si="64"/>
        <v>0</v>
      </c>
      <c r="K91" s="57" t="str">
        <f t="shared" si="65"/>
        <v>NA</v>
      </c>
      <c r="L91" s="57" t="str">
        <f t="shared" si="66"/>
        <v>NA</v>
      </c>
      <c r="M91" s="57" t="str">
        <f t="shared" si="67"/>
        <v>NA</v>
      </c>
      <c r="R91" s="53"/>
      <c r="S91" s="53"/>
      <c r="T91" s="53"/>
      <c r="U91" s="53"/>
      <c r="V91" s="53"/>
    </row>
    <row r="92" spans="1:22" s="51" customFormat="1" x14ac:dyDescent="0.2">
      <c r="D92" s="56"/>
      <c r="E92" s="56"/>
      <c r="F92" s="56"/>
      <c r="G92" s="56"/>
      <c r="H92" s="56"/>
      <c r="I92" s="56">
        <f t="shared" si="63"/>
        <v>0</v>
      </c>
      <c r="J92" s="56">
        <f t="shared" si="64"/>
        <v>0</v>
      </c>
      <c r="K92" s="57" t="str">
        <f t="shared" si="65"/>
        <v>NA</v>
      </c>
      <c r="L92" s="57" t="str">
        <f t="shared" si="66"/>
        <v>NA</v>
      </c>
      <c r="M92" s="57" t="str">
        <f t="shared" si="67"/>
        <v>NA</v>
      </c>
      <c r="R92" s="53"/>
      <c r="S92" s="53"/>
      <c r="T92" s="53"/>
      <c r="U92" s="53"/>
      <c r="V92" s="53"/>
    </row>
    <row r="93" spans="1:22" s="51" customFormat="1" x14ac:dyDescent="0.2">
      <c r="D93" s="56"/>
      <c r="E93" s="56"/>
      <c r="F93" s="56"/>
      <c r="G93" s="56"/>
      <c r="H93" s="56"/>
      <c r="I93" s="56">
        <f t="shared" si="63"/>
        <v>0</v>
      </c>
      <c r="J93" s="56">
        <f t="shared" si="64"/>
        <v>0</v>
      </c>
      <c r="K93" s="57" t="str">
        <f t="shared" si="65"/>
        <v>NA</v>
      </c>
      <c r="L93" s="57" t="str">
        <f t="shared" si="66"/>
        <v>NA</v>
      </c>
      <c r="M93" s="57" t="str">
        <f t="shared" si="67"/>
        <v>NA</v>
      </c>
      <c r="R93" s="53"/>
      <c r="S93" s="53"/>
      <c r="T93" s="53"/>
      <c r="U93" s="53"/>
      <c r="V93" s="53"/>
    </row>
    <row r="94" spans="1:22" x14ac:dyDescent="0.2">
      <c r="A94" s="23"/>
      <c r="B94" s="31"/>
      <c r="C94" s="23"/>
      <c r="D94" s="18"/>
      <c r="E94" s="18"/>
      <c r="F94" s="18"/>
      <c r="G94" s="18"/>
      <c r="H94" s="18"/>
      <c r="I94" s="18"/>
      <c r="J94" s="18"/>
      <c r="K94" s="47"/>
      <c r="L94" s="37"/>
      <c r="M94" s="37"/>
    </row>
    <row r="95" spans="1:22" s="17" customFormat="1" ht="15.75" x14ac:dyDescent="0.25">
      <c r="A95" s="25" t="s">
        <v>11</v>
      </c>
      <c r="B95" s="32"/>
      <c r="C95" s="25"/>
      <c r="D95" s="6">
        <f>+D31+D35+D37+D50+D53+D57+D79+D81+D85</f>
        <v>847344454.06999993</v>
      </c>
      <c r="E95" s="6">
        <f t="shared" ref="E95:J95" si="68">+E31+E35+E37+E50+E53+E57+E79+E81+E85</f>
        <v>1165375485.1200001</v>
      </c>
      <c r="F95" s="6">
        <f t="shared" si="68"/>
        <v>13346525.880000001</v>
      </c>
      <c r="G95" s="6">
        <f t="shared" si="68"/>
        <v>105465877.11999997</v>
      </c>
      <c r="H95" s="6">
        <f t="shared" si="68"/>
        <v>328080416.77000016</v>
      </c>
      <c r="I95" s="6">
        <f t="shared" si="68"/>
        <v>433546293.89000016</v>
      </c>
      <c r="J95" s="6">
        <f t="shared" si="68"/>
        <v>731829191.23000002</v>
      </c>
      <c r="K95" s="38">
        <f t="shared" ref="K95" si="69">IF(E95=0,"NA",J95/E95)</f>
        <v>0.62797716321846486</v>
      </c>
      <c r="L95" s="38">
        <f t="shared" ref="L95" si="70">IF(E95=0,"NA",(  ( F95 - (E95/$L$6)) / (E95/$L$6)))</f>
        <v>-0.98854744582290077</v>
      </c>
      <c r="M95" s="38">
        <f t="shared" ref="M95" si="71">IF(E95=0,"NA",(  ( G95 - ($M$6*(E95/12))) / ($M$6*(E95/12))))</f>
        <v>-0.81900103706207605</v>
      </c>
    </row>
    <row r="103" spans="11:13" x14ac:dyDescent="0.2">
      <c r="K103" s="5"/>
    </row>
    <row r="104" spans="11:13" x14ac:dyDescent="0.2">
      <c r="K104" s="5"/>
    </row>
    <row r="105" spans="11:13" x14ac:dyDescent="0.2">
      <c r="K105" s="5"/>
      <c r="L105" s="5"/>
      <c r="M105" s="5"/>
    </row>
    <row r="106" spans="11:13" x14ac:dyDescent="0.2">
      <c r="K106" s="5"/>
      <c r="L106" s="5"/>
      <c r="M106" s="5"/>
    </row>
  </sheetData>
  <autoFilter ref="A7:M95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2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3">
        <v>45657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45</v>
      </c>
      <c r="B8" s="51" t="s">
        <v>68</v>
      </c>
      <c r="C8" s="51" t="s">
        <v>69</v>
      </c>
      <c r="D8" s="56">
        <v>557046</v>
      </c>
      <c r="E8" s="56">
        <v>557046</v>
      </c>
      <c r="F8" s="56">
        <v>5875.2</v>
      </c>
      <c r="G8" s="56">
        <v>977680.25</v>
      </c>
      <c r="H8" s="56">
        <v>0</v>
      </c>
      <c r="I8" s="56">
        <f t="shared" ref="I8" si="0">SUM(G8:H8)</f>
        <v>977680.25</v>
      </c>
      <c r="J8" s="56">
        <f t="shared" ref="J8" si="1">E8-I8</f>
        <v>-420634.25</v>
      </c>
      <c r="K8" s="57">
        <f t="shared" ref="K8" si="2">IF(E8=0,"NA",J8/E8)</f>
        <v>-0.7551158252639818</v>
      </c>
      <c r="L8" s="57">
        <f t="shared" ref="L8" si="3">IF(E8=0,"NA",(  ( F8 - (E8/$L$6)) / (E8/$L$6)))</f>
        <v>-0.98945293566420012</v>
      </c>
      <c r="M8" s="57">
        <f t="shared" ref="M8" si="4">IF(E8=0,"NA",(  ( G8 - ($M$6*(E8/12))) / ($M$6*(E8/12))))</f>
        <v>2.5102316505279636</v>
      </c>
      <c r="R8" s="53"/>
      <c r="S8" s="53"/>
      <c r="T8" s="53"/>
      <c r="U8" s="53"/>
      <c r="V8" s="53"/>
    </row>
    <row r="9" spans="1:38" s="51" customFormat="1" x14ac:dyDescent="0.2">
      <c r="B9" s="51" t="s">
        <v>545</v>
      </c>
      <c r="C9" s="51" t="s">
        <v>546</v>
      </c>
      <c r="D9" s="56">
        <v>0</v>
      </c>
      <c r="E9" s="56">
        <v>0</v>
      </c>
      <c r="F9" s="56">
        <v>20384.580000000002</v>
      </c>
      <c r="G9" s="56">
        <v>80873.369999999981</v>
      </c>
      <c r="H9" s="56">
        <v>0</v>
      </c>
      <c r="I9" s="56">
        <f t="shared" ref="I9" si="5">SUM(G9:H9)</f>
        <v>80873.369999999981</v>
      </c>
      <c r="J9" s="56">
        <f t="shared" ref="J9" si="6">E9-I9</f>
        <v>-80873.369999999981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547</v>
      </c>
      <c r="C10" s="51" t="s">
        <v>548</v>
      </c>
      <c r="D10" s="56">
        <v>69017224.079999998</v>
      </c>
      <c r="E10" s="56">
        <v>69017224.079999998</v>
      </c>
      <c r="F10" s="56">
        <v>68.25</v>
      </c>
      <c r="G10" s="56">
        <v>309.89999999999998</v>
      </c>
      <c r="H10" s="56">
        <v>0</v>
      </c>
      <c r="I10" s="56">
        <f t="shared" ref="I10:I11" si="10">SUM(G10:H10)</f>
        <v>309.89999999999998</v>
      </c>
      <c r="J10" s="56">
        <f t="shared" ref="J10:J11" si="11">E10-I10</f>
        <v>69016914.179999992</v>
      </c>
      <c r="K10" s="57">
        <f t="shared" ref="K10:K11" si="12">IF(E10=0,"NA",J10/E10)</f>
        <v>0.9999955098165112</v>
      </c>
      <c r="L10" s="57">
        <f t="shared" ref="L10:L11" si="13">IF(E10=0,"NA",(  ( F10 - (E10/$L$6)) / (E10/$L$6)))</f>
        <v>-0.99999901111641465</v>
      </c>
      <c r="M10" s="57">
        <f t="shared" ref="M10:M11" si="14">IF(E10=0,"NA",(  ( G10 - ($M$6*(E10/12))) / ($M$6*(E10/12))))</f>
        <v>-0.99999101963302262</v>
      </c>
      <c r="R10" s="53"/>
      <c r="S10" s="53"/>
      <c r="T10" s="53"/>
      <c r="U10" s="53"/>
      <c r="V10" s="53"/>
    </row>
    <row r="11" spans="1:38" s="51" customFormat="1" x14ac:dyDescent="0.2">
      <c r="B11" s="51" t="s">
        <v>549</v>
      </c>
      <c r="C11" s="51" t="s">
        <v>550</v>
      </c>
      <c r="D11" s="56">
        <v>0</v>
      </c>
      <c r="E11" s="56">
        <v>0</v>
      </c>
      <c r="F11" s="56">
        <v>35406.549999999996</v>
      </c>
      <c r="G11" s="56">
        <v>106168.70000000001</v>
      </c>
      <c r="H11" s="56">
        <v>0</v>
      </c>
      <c r="I11" s="56">
        <f t="shared" si="10"/>
        <v>106168.70000000001</v>
      </c>
      <c r="J11" s="56">
        <f t="shared" si="11"/>
        <v>-106168.70000000001</v>
      </c>
      <c r="K11" s="57" t="str">
        <f t="shared" si="12"/>
        <v>NA</v>
      </c>
      <c r="L11" s="57" t="str">
        <f t="shared" si="13"/>
        <v>NA</v>
      </c>
      <c r="M11" s="57" t="str">
        <f t="shared" si="14"/>
        <v>NA</v>
      </c>
      <c r="R11" s="53"/>
      <c r="S11" s="53"/>
      <c r="T11" s="53"/>
      <c r="U11" s="53"/>
      <c r="V11" s="53"/>
    </row>
    <row r="12" spans="1:38" s="51" customFormat="1" x14ac:dyDescent="0.2">
      <c r="B12" s="51" t="s">
        <v>551</v>
      </c>
      <c r="C12" s="51" t="s">
        <v>552</v>
      </c>
      <c r="D12" s="56">
        <v>0</v>
      </c>
      <c r="E12" s="56">
        <v>0</v>
      </c>
      <c r="F12" s="56">
        <v>36845.549999999996</v>
      </c>
      <c r="G12" s="56">
        <v>52361.499999999993</v>
      </c>
      <c r="H12" s="56">
        <v>0</v>
      </c>
      <c r="I12" s="56">
        <f t="shared" ref="I12" si="15">SUM(G12:H12)</f>
        <v>52361.499999999993</v>
      </c>
      <c r="J12" s="56">
        <f t="shared" ref="J12" si="16">E12-I12</f>
        <v>-52361.499999999993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553</v>
      </c>
      <c r="C13" s="51" t="s">
        <v>554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21" si="20">SUM(G13:H13)</f>
        <v>0</v>
      </c>
      <c r="J13" s="56">
        <f t="shared" ref="J13:J21" si="21">E13-I13</f>
        <v>0</v>
      </c>
      <c r="K13" s="57" t="str">
        <f t="shared" ref="K13:K21" si="22">IF(E13=0,"NA",J13/E13)</f>
        <v>NA</v>
      </c>
      <c r="L13" s="57" t="str">
        <f t="shared" ref="L13:L21" si="23">IF(E13=0,"NA",(  ( F13 - (E13/$L$6)) / (E13/$L$6)))</f>
        <v>NA</v>
      </c>
      <c r="M13" s="57" t="str">
        <f t="shared" ref="M13:M21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555</v>
      </c>
      <c r="C14" s="51" t="s">
        <v>556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557</v>
      </c>
      <c r="C15" s="51" t="s">
        <v>558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20"/>
        <v>0</v>
      </c>
      <c r="J15" s="56">
        <f t="shared" si="21"/>
        <v>0</v>
      </c>
      <c r="K15" s="57" t="str">
        <f t="shared" si="22"/>
        <v>NA</v>
      </c>
      <c r="L15" s="57" t="str">
        <f t="shared" si="23"/>
        <v>NA</v>
      </c>
      <c r="M15" s="57" t="str">
        <f t="shared" si="24"/>
        <v>NA</v>
      </c>
      <c r="R15" s="53"/>
      <c r="S15" s="53"/>
      <c r="T15" s="53"/>
      <c r="U15" s="53"/>
      <c r="V15" s="53"/>
    </row>
    <row r="16" spans="1:38" s="51" customFormat="1" x14ac:dyDescent="0.2">
      <c r="A16" s="63" t="s">
        <v>74</v>
      </c>
      <c r="B16" s="63"/>
      <c r="C16" s="63"/>
      <c r="D16" s="64">
        <v>69574270.079999998</v>
      </c>
      <c r="E16" s="64">
        <v>69574270.079999998</v>
      </c>
      <c r="F16" s="64">
        <v>98580.13</v>
      </c>
      <c r="G16" s="64">
        <v>1217393.7199999997</v>
      </c>
      <c r="H16" s="64">
        <v>0</v>
      </c>
      <c r="I16" s="64">
        <f t="shared" si="20"/>
        <v>1217393.7199999997</v>
      </c>
      <c r="J16" s="64">
        <f t="shared" si="21"/>
        <v>68356876.359999999</v>
      </c>
      <c r="K16" s="65">
        <f t="shared" si="22"/>
        <v>0.98250224230020411</v>
      </c>
      <c r="L16" s="65">
        <f t="shared" si="23"/>
        <v>-0.99858309501649611</v>
      </c>
      <c r="M16" s="65">
        <f t="shared" si="24"/>
        <v>-0.96500448460040822</v>
      </c>
      <c r="R16" s="53"/>
      <c r="S16" s="53"/>
      <c r="T16" s="53"/>
      <c r="U16" s="53"/>
      <c r="V16" s="53"/>
    </row>
    <row r="17" spans="1:22" s="51" customFormat="1" x14ac:dyDescent="0.2">
      <c r="A17" s="51" t="s">
        <v>20</v>
      </c>
      <c r="B17" s="51" t="s">
        <v>21</v>
      </c>
      <c r="C17" s="51" t="s">
        <v>22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20"/>
        <v>0</v>
      </c>
      <c r="J17" s="56">
        <f t="shared" si="21"/>
        <v>0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20"/>
        <v>0</v>
      </c>
      <c r="J18" s="64">
        <f t="shared" si="21"/>
        <v>0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75</v>
      </c>
      <c r="B19" s="51" t="s">
        <v>76</v>
      </c>
      <c r="C19" s="51" t="s">
        <v>77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559</v>
      </c>
      <c r="C20" s="51" t="s">
        <v>560</v>
      </c>
      <c r="D20" s="56">
        <v>0</v>
      </c>
      <c r="E20" s="56">
        <v>0</v>
      </c>
      <c r="F20" s="56">
        <v>0</v>
      </c>
      <c r="G20" s="56">
        <v>645726.99999999988</v>
      </c>
      <c r="H20" s="56">
        <v>0</v>
      </c>
      <c r="I20" s="56">
        <f t="shared" si="20"/>
        <v>645726.99999999988</v>
      </c>
      <c r="J20" s="56">
        <f t="shared" si="21"/>
        <v>-645726.99999999988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94</v>
      </c>
      <c r="B21" s="63"/>
      <c r="C21" s="63"/>
      <c r="D21" s="64">
        <v>0</v>
      </c>
      <c r="E21" s="64">
        <v>0</v>
      </c>
      <c r="F21" s="64">
        <v>0</v>
      </c>
      <c r="G21" s="64">
        <v>645726.99999999988</v>
      </c>
      <c r="H21" s="64">
        <v>0</v>
      </c>
      <c r="I21" s="64">
        <f t="shared" si="20"/>
        <v>645726.99999999988</v>
      </c>
      <c r="J21" s="64">
        <f t="shared" si="21"/>
        <v>-645726.99999999988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95</v>
      </c>
      <c r="B22" s="51" t="s">
        <v>98</v>
      </c>
      <c r="C22" s="51" t="s">
        <v>99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ref="I22:I42" si="25">SUM(G22:H22)</f>
        <v>0</v>
      </c>
      <c r="J22" s="56">
        <f t="shared" ref="J22:J42" si="26">E22-I22</f>
        <v>0</v>
      </c>
      <c r="K22" s="57" t="str">
        <f t="shared" ref="K22:K42" si="27">IF(E22=0,"NA",J22/E22)</f>
        <v>NA</v>
      </c>
      <c r="L22" s="57" t="str">
        <f t="shared" ref="L22:L42" si="28">IF(E22=0,"NA",(  ( F22 - (E22/$L$6)) / (E22/$L$6)))</f>
        <v>NA</v>
      </c>
      <c r="M22" s="57" t="str">
        <f t="shared" ref="M22:M42" si="29">IF(E22=0,"NA",(  ( G22 - ($M$6*(E22/12))) / ($M$6*(E22/12))))</f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472</v>
      </c>
      <c r="C23" s="51" t="s">
        <v>473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5"/>
        <v>0</v>
      </c>
      <c r="J23" s="56">
        <f t="shared" si="26"/>
        <v>0</v>
      </c>
      <c r="K23" s="57" t="str">
        <f t="shared" si="27"/>
        <v>NA</v>
      </c>
      <c r="L23" s="57" t="str">
        <f t="shared" si="28"/>
        <v>NA</v>
      </c>
      <c r="M23" s="57" t="str">
        <f t="shared" si="2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474</v>
      </c>
      <c r="C24" s="51" t="s">
        <v>475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5"/>
        <v>0</v>
      </c>
      <c r="J24" s="56">
        <f t="shared" si="26"/>
        <v>0</v>
      </c>
      <c r="K24" s="57" t="str">
        <f t="shared" si="27"/>
        <v>NA</v>
      </c>
      <c r="L24" s="57" t="str">
        <f t="shared" si="28"/>
        <v>NA</v>
      </c>
      <c r="M24" s="57" t="str">
        <f t="shared" si="2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561</v>
      </c>
      <c r="C25" s="51" t="s">
        <v>562</v>
      </c>
      <c r="D25" s="56">
        <v>2230800</v>
      </c>
      <c r="E25" s="56">
        <v>2230800</v>
      </c>
      <c r="F25" s="56">
        <v>0</v>
      </c>
      <c r="G25" s="56">
        <v>17080979.700000003</v>
      </c>
      <c r="H25" s="56">
        <v>0</v>
      </c>
      <c r="I25" s="56">
        <f t="shared" si="25"/>
        <v>17080979.700000003</v>
      </c>
      <c r="J25" s="56">
        <f t="shared" si="26"/>
        <v>-14850179.700000003</v>
      </c>
      <c r="K25" s="57">
        <f t="shared" si="27"/>
        <v>-6.6568852877891356</v>
      </c>
      <c r="L25" s="57">
        <f t="shared" si="28"/>
        <v>-1</v>
      </c>
      <c r="M25" s="57">
        <f t="shared" si="29"/>
        <v>14.313770575578271</v>
      </c>
      <c r="R25" s="53"/>
      <c r="S25" s="53"/>
      <c r="T25" s="53"/>
      <c r="U25" s="53"/>
      <c r="V25" s="53"/>
    </row>
    <row r="26" spans="1:22" s="51" customFormat="1" x14ac:dyDescent="0.2">
      <c r="B26" s="51" t="s">
        <v>563</v>
      </c>
      <c r="C26" s="51" t="s">
        <v>564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25"/>
        <v>0</v>
      </c>
      <c r="J26" s="56">
        <f t="shared" si="26"/>
        <v>0</v>
      </c>
      <c r="K26" s="57" t="str">
        <f t="shared" si="27"/>
        <v>NA</v>
      </c>
      <c r="L26" s="57" t="str">
        <f t="shared" si="28"/>
        <v>NA</v>
      </c>
      <c r="M26" s="57" t="str">
        <f t="shared" si="29"/>
        <v>NA</v>
      </c>
      <c r="R26" s="53"/>
      <c r="S26" s="53"/>
      <c r="T26" s="53"/>
      <c r="U26" s="53"/>
      <c r="V26" s="53"/>
    </row>
    <row r="27" spans="1:22" s="51" customFormat="1" x14ac:dyDescent="0.2">
      <c r="B27" s="51" t="s">
        <v>565</v>
      </c>
      <c r="C27" s="51" t="s">
        <v>566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5"/>
        <v>0</v>
      </c>
      <c r="J27" s="56">
        <f t="shared" si="26"/>
        <v>0</v>
      </c>
      <c r="K27" s="57" t="str">
        <f t="shared" si="27"/>
        <v>NA</v>
      </c>
      <c r="L27" s="57" t="str">
        <f t="shared" si="28"/>
        <v>NA</v>
      </c>
      <c r="M27" s="57" t="str">
        <f t="shared" si="2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567</v>
      </c>
      <c r="C28" s="51" t="s">
        <v>568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ref="I28" si="30">SUM(G28:H28)</f>
        <v>0</v>
      </c>
      <c r="J28" s="56">
        <f t="shared" ref="J28" si="31">E28-I28</f>
        <v>0</v>
      </c>
      <c r="K28" s="57" t="str">
        <f t="shared" ref="K28" si="32">IF(E28=0,"NA",J28/E28)</f>
        <v>NA</v>
      </c>
      <c r="L28" s="57" t="str">
        <f t="shared" ref="L28" si="33">IF(E28=0,"NA",(  ( F28 - (E28/$L$6)) / (E28/$L$6)))</f>
        <v>NA</v>
      </c>
      <c r="M28" s="57" t="str">
        <f t="shared" ref="M28" si="34">IF(E28=0,"NA",(  ( G28 - ($M$6*(E28/12))) / ($M$6*(E28/12))))</f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569</v>
      </c>
      <c r="C29" s="51" t="s">
        <v>570</v>
      </c>
      <c r="D29" s="56">
        <v>4332340</v>
      </c>
      <c r="E29" s="56">
        <v>4332340</v>
      </c>
      <c r="F29" s="56">
        <v>0</v>
      </c>
      <c r="G29" s="56">
        <v>6052191.9900000021</v>
      </c>
      <c r="H29" s="56">
        <v>0</v>
      </c>
      <c r="I29" s="56">
        <f t="shared" si="25"/>
        <v>6052191.9900000021</v>
      </c>
      <c r="J29" s="56">
        <f t="shared" si="26"/>
        <v>-1719851.9900000021</v>
      </c>
      <c r="K29" s="57">
        <f t="shared" si="27"/>
        <v>-0.39697992078184124</v>
      </c>
      <c r="L29" s="57">
        <f t="shared" si="28"/>
        <v>-1</v>
      </c>
      <c r="M29" s="57">
        <f t="shared" si="29"/>
        <v>1.7939598415636824</v>
      </c>
      <c r="R29" s="53"/>
      <c r="S29" s="53"/>
      <c r="T29" s="53"/>
      <c r="U29" s="53"/>
      <c r="V29" s="53"/>
    </row>
    <row r="30" spans="1:22" s="51" customFormat="1" x14ac:dyDescent="0.2">
      <c r="B30" s="51" t="s">
        <v>571</v>
      </c>
      <c r="C30" s="51" t="s">
        <v>572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5"/>
        <v>0</v>
      </c>
      <c r="J30" s="56">
        <f t="shared" si="26"/>
        <v>0</v>
      </c>
      <c r="K30" s="57" t="str">
        <f t="shared" si="27"/>
        <v>NA</v>
      </c>
      <c r="L30" s="57" t="str">
        <f t="shared" si="28"/>
        <v>NA</v>
      </c>
      <c r="M30" s="57" t="str">
        <f t="shared" si="29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573</v>
      </c>
      <c r="C31" s="51" t="s">
        <v>574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25"/>
        <v>0</v>
      </c>
      <c r="J31" s="56">
        <f t="shared" si="26"/>
        <v>0</v>
      </c>
      <c r="K31" s="57" t="str">
        <f t="shared" si="27"/>
        <v>NA</v>
      </c>
      <c r="L31" s="57" t="str">
        <f t="shared" si="28"/>
        <v>NA</v>
      </c>
      <c r="M31" s="57" t="str">
        <f t="shared" si="29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575</v>
      </c>
      <c r="C32" s="51" t="s">
        <v>576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5"/>
        <v>0</v>
      </c>
      <c r="J32" s="56">
        <f t="shared" si="26"/>
        <v>0</v>
      </c>
      <c r="K32" s="57" t="str">
        <f t="shared" si="27"/>
        <v>NA</v>
      </c>
      <c r="L32" s="57" t="str">
        <f t="shared" si="28"/>
        <v>NA</v>
      </c>
      <c r="M32" s="57" t="str">
        <f t="shared" si="29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577</v>
      </c>
      <c r="C33" s="51" t="s">
        <v>578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5"/>
        <v>0</v>
      </c>
      <c r="J33" s="56">
        <f t="shared" si="26"/>
        <v>0</v>
      </c>
      <c r="K33" s="57" t="str">
        <f t="shared" si="27"/>
        <v>NA</v>
      </c>
      <c r="L33" s="57" t="str">
        <f t="shared" si="28"/>
        <v>NA</v>
      </c>
      <c r="M33" s="57" t="str">
        <f t="shared" si="29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579</v>
      </c>
      <c r="C34" s="51" t="s">
        <v>580</v>
      </c>
      <c r="D34" s="56">
        <v>510000</v>
      </c>
      <c r="E34" s="56">
        <v>510000</v>
      </c>
      <c r="F34" s="56">
        <v>0</v>
      </c>
      <c r="G34" s="56">
        <v>173042.89999999994</v>
      </c>
      <c r="H34" s="56">
        <v>0</v>
      </c>
      <c r="I34" s="56">
        <f t="shared" si="25"/>
        <v>173042.89999999994</v>
      </c>
      <c r="J34" s="56">
        <f t="shared" si="26"/>
        <v>336957.10000000009</v>
      </c>
      <c r="K34" s="57">
        <f t="shared" si="27"/>
        <v>0.66070019607843156</v>
      </c>
      <c r="L34" s="57">
        <f t="shared" si="28"/>
        <v>-1</v>
      </c>
      <c r="M34" s="57">
        <f t="shared" si="29"/>
        <v>-0.321400392156863</v>
      </c>
      <c r="R34" s="53"/>
      <c r="S34" s="53"/>
      <c r="T34" s="53"/>
      <c r="U34" s="53"/>
      <c r="V34" s="53"/>
    </row>
    <row r="35" spans="1:38" s="51" customFormat="1" x14ac:dyDescent="0.2">
      <c r="B35" s="51" t="s">
        <v>581</v>
      </c>
      <c r="C35" s="51" t="s">
        <v>582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25"/>
        <v>0</v>
      </c>
      <c r="J35" s="56">
        <f t="shared" si="26"/>
        <v>0</v>
      </c>
      <c r="K35" s="57" t="str">
        <f t="shared" si="27"/>
        <v>NA</v>
      </c>
      <c r="L35" s="57" t="str">
        <f t="shared" si="28"/>
        <v>NA</v>
      </c>
      <c r="M35" s="57" t="str">
        <f t="shared" si="29"/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583</v>
      </c>
      <c r="C36" s="51" t="s">
        <v>584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5"/>
        <v>0</v>
      </c>
      <c r="J36" s="56">
        <f t="shared" si="26"/>
        <v>0</v>
      </c>
      <c r="K36" s="57" t="str">
        <f t="shared" si="27"/>
        <v>NA</v>
      </c>
      <c r="L36" s="57" t="str">
        <f t="shared" si="28"/>
        <v>NA</v>
      </c>
      <c r="M36" s="57" t="str">
        <f t="shared" si="29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585</v>
      </c>
      <c r="C37" s="51" t="s">
        <v>586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5"/>
        <v>0</v>
      </c>
      <c r="J37" s="56">
        <f t="shared" si="26"/>
        <v>0</v>
      </c>
      <c r="K37" s="57" t="str">
        <f t="shared" si="27"/>
        <v>NA</v>
      </c>
      <c r="L37" s="57" t="str">
        <f t="shared" si="28"/>
        <v>NA</v>
      </c>
      <c r="M37" s="57" t="str">
        <f t="shared" si="29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587</v>
      </c>
      <c r="C38" s="51" t="s">
        <v>588</v>
      </c>
      <c r="D38" s="56">
        <v>4721325</v>
      </c>
      <c r="E38" s="56">
        <v>9732050.2299999967</v>
      </c>
      <c r="F38" s="56">
        <v>0</v>
      </c>
      <c r="G38" s="56">
        <v>1328584.9799999997</v>
      </c>
      <c r="H38" s="56">
        <v>0</v>
      </c>
      <c r="I38" s="56">
        <f t="shared" si="25"/>
        <v>1328584.9799999997</v>
      </c>
      <c r="J38" s="56">
        <f t="shared" si="26"/>
        <v>8403465.2499999963</v>
      </c>
      <c r="K38" s="57">
        <f t="shared" si="27"/>
        <v>0.86348354677573413</v>
      </c>
      <c r="L38" s="57">
        <f t="shared" si="28"/>
        <v>-1</v>
      </c>
      <c r="M38" s="57">
        <f t="shared" si="29"/>
        <v>-0.72696709355146849</v>
      </c>
      <c r="R38" s="53"/>
      <c r="S38" s="53"/>
      <c r="T38" s="53"/>
      <c r="U38" s="53"/>
      <c r="V38" s="53"/>
    </row>
    <row r="39" spans="1:38" s="51" customFormat="1" x14ac:dyDescent="0.2">
      <c r="A39" s="63" t="s">
        <v>100</v>
      </c>
      <c r="B39" s="63"/>
      <c r="C39" s="63"/>
      <c r="D39" s="64">
        <v>11794465</v>
      </c>
      <c r="E39" s="64">
        <v>16805190.229999997</v>
      </c>
      <c r="F39" s="64">
        <v>0</v>
      </c>
      <c r="G39" s="64">
        <v>24634799.570000004</v>
      </c>
      <c r="H39" s="64">
        <v>0</v>
      </c>
      <c r="I39" s="64">
        <f t="shared" ref="I39:I41" si="35">SUM(G39:H39)</f>
        <v>24634799.570000004</v>
      </c>
      <c r="J39" s="64">
        <f t="shared" ref="J39:J41" si="36">E39-I39</f>
        <v>-7829609.3400000073</v>
      </c>
      <c r="K39" s="65">
        <f t="shared" ref="K39:K41" si="37">IF(E39=0,"NA",J39/E39)</f>
        <v>-0.46590423749103904</v>
      </c>
      <c r="L39" s="65">
        <f t="shared" ref="L39:L41" si="38">IF(E39=0,"NA",(  ( F39 - (E39/$L$6)) / (E39/$L$6)))</f>
        <v>-1</v>
      </c>
      <c r="M39" s="65">
        <f t="shared" ref="M39:M41" si="39">IF(E39=0,"NA",(  ( G39 - ($M$6*(E39/12))) / ($M$6*(E39/12))))</f>
        <v>1.9318084749820781</v>
      </c>
      <c r="R39" s="53"/>
      <c r="S39" s="53"/>
      <c r="T39" s="53"/>
      <c r="U39" s="53"/>
      <c r="V39" s="53"/>
    </row>
    <row r="40" spans="1:38" s="51" customFormat="1" x14ac:dyDescent="0.2">
      <c r="A40" s="51" t="s">
        <v>24</v>
      </c>
      <c r="B40" s="51" t="s">
        <v>25</v>
      </c>
      <c r="C40" s="51" t="s">
        <v>26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35"/>
        <v>0</v>
      </c>
      <c r="J40" s="56">
        <f t="shared" si="36"/>
        <v>0</v>
      </c>
      <c r="K40" s="57" t="str">
        <f t="shared" si="37"/>
        <v>NA</v>
      </c>
      <c r="L40" s="57" t="str">
        <f t="shared" si="38"/>
        <v>NA</v>
      </c>
      <c r="M40" s="57" t="str">
        <f t="shared" si="39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589</v>
      </c>
      <c r="C41" s="51" t="s">
        <v>590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35"/>
        <v>0</v>
      </c>
      <c r="J41" s="56">
        <f t="shared" si="36"/>
        <v>0</v>
      </c>
      <c r="K41" s="57" t="str">
        <f t="shared" si="37"/>
        <v>NA</v>
      </c>
      <c r="L41" s="57" t="str">
        <f t="shared" si="38"/>
        <v>NA</v>
      </c>
      <c r="M41" s="57" t="str">
        <f t="shared" si="39"/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27</v>
      </c>
      <c r="B42" s="63"/>
      <c r="C42" s="63"/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25"/>
        <v>0</v>
      </c>
      <c r="J42" s="64">
        <f t="shared" si="26"/>
        <v>0</v>
      </c>
      <c r="K42" s="65" t="str">
        <f t="shared" si="27"/>
        <v>NA</v>
      </c>
      <c r="L42" s="65" t="str">
        <f t="shared" si="28"/>
        <v>NA</v>
      </c>
      <c r="M42" s="65" t="str">
        <f t="shared" si="29"/>
        <v>NA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81368735.079999998</v>
      </c>
      <c r="E44" s="6">
        <f t="shared" ref="E44:J44" si="40">+E16+E18+E21+E39+E42</f>
        <v>86379460.310000002</v>
      </c>
      <c r="F44" s="6">
        <f t="shared" si="40"/>
        <v>98580.13</v>
      </c>
      <c r="G44" s="6">
        <f t="shared" si="40"/>
        <v>26497920.290000003</v>
      </c>
      <c r="H44" s="6">
        <f t="shared" si="40"/>
        <v>0</v>
      </c>
      <c r="I44" s="6">
        <f t="shared" si="40"/>
        <v>26497920.290000003</v>
      </c>
      <c r="J44" s="6">
        <f t="shared" si="40"/>
        <v>59881540.019999996</v>
      </c>
      <c r="K44" s="38">
        <f t="shared" ref="K44:K89" si="41">IF(E44=0,"NA",J44/E44)</f>
        <v>0.69323818191380404</v>
      </c>
      <c r="L44" s="38">
        <f>IF(E44=0,"NA",(  ( F44 - (E44/$L$6)) / (E44/$L$6)))</f>
        <v>-0.99885875496737064</v>
      </c>
      <c r="M44" s="38">
        <f>IF(E44=0,"NA",(  ( G44 - ($M$6*(E44/12))) / ($M$6*(E44/12))))</f>
        <v>-0.38647636382760814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288</v>
      </c>
      <c r="B46" s="51" t="s">
        <v>171</v>
      </c>
      <c r="C46" s="51" t="s">
        <v>172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42">SUM(G46:H46)</f>
        <v>0</v>
      </c>
      <c r="J46" s="56">
        <f t="shared" ref="J46:J48" si="43">E46-I46</f>
        <v>0</v>
      </c>
      <c r="K46" s="57" t="str">
        <f t="shared" ref="K46:K48" si="44">IF(E46=0,"NA",J46/E46)</f>
        <v>NA</v>
      </c>
      <c r="L46" s="57" t="str">
        <f t="shared" ref="L46:L48" si="45">IF(E46=0,"NA",(  ( F46 - (E46/$L$6)) / (E46/$L$6)))</f>
        <v>NA</v>
      </c>
      <c r="M46" s="57" t="str">
        <f t="shared" ref="M46:M48" si="4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215</v>
      </c>
      <c r="C47" s="51" t="s">
        <v>216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42"/>
        <v>0</v>
      </c>
      <c r="J47" s="56">
        <f t="shared" si="43"/>
        <v>0</v>
      </c>
      <c r="K47" s="57" t="str">
        <f t="shared" si="44"/>
        <v>NA</v>
      </c>
      <c r="L47" s="57" t="str">
        <f t="shared" si="45"/>
        <v>NA</v>
      </c>
      <c r="M47" s="57" t="str">
        <f t="shared" si="4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329</v>
      </c>
      <c r="C48" s="51" t="s">
        <v>330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42"/>
        <v>0</v>
      </c>
      <c r="J48" s="56">
        <f t="shared" si="43"/>
        <v>0</v>
      </c>
      <c r="K48" s="57" t="str">
        <f t="shared" si="44"/>
        <v>NA</v>
      </c>
      <c r="L48" s="57" t="str">
        <f t="shared" si="45"/>
        <v>NA</v>
      </c>
      <c r="M48" s="57" t="str">
        <f t="shared" si="4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331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50" si="47">SUM(G49:H49)</f>
        <v>0</v>
      </c>
      <c r="J49" s="64">
        <f t="shared" ref="J49:J50" si="48">E49-I49</f>
        <v>0</v>
      </c>
      <c r="K49" s="65" t="str">
        <f t="shared" ref="K49:K50" si="49">IF(E49=0,"NA",J49/E49)</f>
        <v>NA</v>
      </c>
      <c r="L49" s="65" t="str">
        <f t="shared" ref="L49:L50" si="50">IF(E49=0,"NA",(  ( F49 - (E49/$L$6)) / (E49/$L$6)))</f>
        <v>NA</v>
      </c>
      <c r="M49" s="65" t="str">
        <f t="shared" ref="M49:M50" si="5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340</v>
      </c>
      <c r="B50" s="51" t="s">
        <v>143</v>
      </c>
      <c r="C50" s="51" t="s">
        <v>144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7"/>
        <v>0</v>
      </c>
      <c r="J50" s="56">
        <f t="shared" si="48"/>
        <v>0</v>
      </c>
      <c r="K50" s="57" t="str">
        <f t="shared" si="49"/>
        <v>NA</v>
      </c>
      <c r="L50" s="57" t="str">
        <f t="shared" si="50"/>
        <v>NA</v>
      </c>
      <c r="M50" s="57" t="str">
        <f t="shared" si="5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153</v>
      </c>
      <c r="C51" s="51" t="s">
        <v>154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81" si="52">SUM(G51:H51)</f>
        <v>0</v>
      </c>
      <c r="J51" s="56">
        <f t="shared" ref="J51:J81" si="53">E51-I51</f>
        <v>0</v>
      </c>
      <c r="K51" s="57" t="str">
        <f t="shared" ref="K51:K81" si="54">IF(E51=0,"NA",J51/E51)</f>
        <v>NA</v>
      </c>
      <c r="L51" s="57" t="str">
        <f t="shared" ref="L51:L81" si="55">IF(E51=0,"NA",(  ( F51 - (E51/$L$6)) / (E51/$L$6)))</f>
        <v>NA</v>
      </c>
      <c r="M51" s="57" t="str">
        <f t="shared" ref="M51:M81" si="56">IF(E51=0,"NA",(  ( G51 - ($M$6*(E51/12))) / ($M$6*(E51/12))))</f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169</v>
      </c>
      <c r="C52" s="51" t="s">
        <v>170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52"/>
        <v>0</v>
      </c>
      <c r="J52" s="56">
        <f t="shared" si="53"/>
        <v>0</v>
      </c>
      <c r="K52" s="57" t="str">
        <f t="shared" si="54"/>
        <v>NA</v>
      </c>
      <c r="L52" s="57" t="str">
        <f t="shared" si="55"/>
        <v>NA</v>
      </c>
      <c r="M52" s="57" t="str">
        <f t="shared" si="56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335</v>
      </c>
      <c r="C53" s="51" t="s">
        <v>336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52"/>
        <v>0</v>
      </c>
      <c r="J53" s="56">
        <f t="shared" si="53"/>
        <v>0</v>
      </c>
      <c r="K53" s="57" t="str">
        <f t="shared" si="54"/>
        <v>NA</v>
      </c>
      <c r="L53" s="57" t="str">
        <f t="shared" si="55"/>
        <v>NA</v>
      </c>
      <c r="M53" s="57" t="str">
        <f t="shared" si="5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361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ref="I54:I66" si="57">SUM(G54:H54)</f>
        <v>0</v>
      </c>
      <c r="J54" s="64">
        <f t="shared" ref="J54:J66" si="58">E54-I54</f>
        <v>0</v>
      </c>
      <c r="K54" s="65" t="str">
        <f t="shared" ref="K54:K66" si="59">IF(E54=0,"NA",J54/E54)</f>
        <v>NA</v>
      </c>
      <c r="L54" s="65" t="str">
        <f t="shared" ref="L54:L66" si="60">IF(E54=0,"NA",(  ( F54 - (E54/$L$6)) / (E54/$L$6)))</f>
        <v>NA</v>
      </c>
      <c r="M54" s="65" t="str">
        <f t="shared" ref="M54:M66" si="61">IF(E54=0,"NA",(  ( G54 - ($M$6*(E54/12))) / ($M$6*(E54/12))))</f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438</v>
      </c>
      <c r="B55" s="51" t="s">
        <v>125</v>
      </c>
      <c r="C55" s="51" t="s">
        <v>126</v>
      </c>
      <c r="D55" s="56">
        <v>98010</v>
      </c>
      <c r="E55" s="56">
        <v>98010</v>
      </c>
      <c r="F55" s="56">
        <v>9172.2999999999993</v>
      </c>
      <c r="G55" s="56">
        <v>40910.480000000003</v>
      </c>
      <c r="H55" s="56">
        <v>0</v>
      </c>
      <c r="I55" s="56">
        <f t="shared" si="57"/>
        <v>40910.480000000003</v>
      </c>
      <c r="J55" s="56">
        <f t="shared" si="58"/>
        <v>57099.519999999997</v>
      </c>
      <c r="K55" s="57">
        <f t="shared" si="59"/>
        <v>0.58258871543720026</v>
      </c>
      <c r="L55" s="57">
        <f t="shared" si="60"/>
        <v>-0.90641465156616674</v>
      </c>
      <c r="M55" s="57">
        <f t="shared" si="61"/>
        <v>-0.16517743087440051</v>
      </c>
      <c r="R55" s="53"/>
      <c r="S55" s="53"/>
      <c r="T55" s="53"/>
      <c r="U55" s="53"/>
      <c r="V55" s="53"/>
    </row>
    <row r="56" spans="1:22" s="51" customFormat="1" x14ac:dyDescent="0.2">
      <c r="B56" s="51" t="s">
        <v>139</v>
      </c>
      <c r="C56" s="51" t="s">
        <v>140</v>
      </c>
      <c r="D56" s="56">
        <v>1187519.8600000001</v>
      </c>
      <c r="E56" s="56">
        <v>1187519.8600000001</v>
      </c>
      <c r="F56" s="56">
        <v>149731.69</v>
      </c>
      <c r="G56" s="56">
        <v>956386.7</v>
      </c>
      <c r="H56" s="56">
        <v>0</v>
      </c>
      <c r="I56" s="56">
        <f t="shared" si="57"/>
        <v>956386.7</v>
      </c>
      <c r="J56" s="56">
        <f t="shared" si="58"/>
        <v>231133.16000000015</v>
      </c>
      <c r="K56" s="57">
        <f t="shared" si="59"/>
        <v>0.19463519540633209</v>
      </c>
      <c r="L56" s="57">
        <f t="shared" si="60"/>
        <v>-0.87391226450730686</v>
      </c>
      <c r="M56" s="57">
        <f t="shared" si="61"/>
        <v>0.61072960918733576</v>
      </c>
      <c r="R56" s="53"/>
      <c r="S56" s="53"/>
      <c r="T56" s="53"/>
      <c r="U56" s="53"/>
      <c r="V56" s="53"/>
    </row>
    <row r="57" spans="1:22" s="51" customFormat="1" x14ac:dyDescent="0.2">
      <c r="B57" s="51" t="s">
        <v>141</v>
      </c>
      <c r="C57" s="51" t="s">
        <v>142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57"/>
        <v>0</v>
      </c>
      <c r="J57" s="56">
        <f t="shared" si="58"/>
        <v>0</v>
      </c>
      <c r="K57" s="57" t="str">
        <f t="shared" si="59"/>
        <v>NA</v>
      </c>
      <c r="L57" s="57" t="str">
        <f t="shared" si="60"/>
        <v>NA</v>
      </c>
      <c r="M57" s="57" t="str">
        <f t="shared" si="61"/>
        <v>NA</v>
      </c>
      <c r="R57" s="53"/>
      <c r="S57" s="53"/>
      <c r="T57" s="53"/>
      <c r="U57" s="53"/>
      <c r="V57" s="53"/>
    </row>
    <row r="58" spans="1:22" s="51" customFormat="1" x14ac:dyDescent="0.2">
      <c r="B58" s="51" t="s">
        <v>143</v>
      </c>
      <c r="C58" s="51" t="s">
        <v>144</v>
      </c>
      <c r="D58" s="56">
        <v>0</v>
      </c>
      <c r="E58" s="56">
        <v>32000</v>
      </c>
      <c r="F58" s="56">
        <v>0</v>
      </c>
      <c r="G58" s="56">
        <v>31800</v>
      </c>
      <c r="H58" s="56">
        <v>0</v>
      </c>
      <c r="I58" s="56">
        <f t="shared" si="57"/>
        <v>31800</v>
      </c>
      <c r="J58" s="56">
        <f t="shared" si="58"/>
        <v>200</v>
      </c>
      <c r="K58" s="57">
        <f t="shared" si="59"/>
        <v>6.2500000000000003E-3</v>
      </c>
      <c r="L58" s="57">
        <f t="shared" si="60"/>
        <v>-1</v>
      </c>
      <c r="M58" s="57">
        <f t="shared" si="61"/>
        <v>0.98750000000000004</v>
      </c>
      <c r="R58" s="53"/>
      <c r="S58" s="53"/>
      <c r="T58" s="53"/>
      <c r="U58" s="53"/>
      <c r="V58" s="53"/>
    </row>
    <row r="59" spans="1:22" s="51" customFormat="1" x14ac:dyDescent="0.2">
      <c r="B59" s="51" t="s">
        <v>149</v>
      </c>
      <c r="C59" s="51" t="s">
        <v>150</v>
      </c>
      <c r="D59" s="56">
        <v>9845500</v>
      </c>
      <c r="E59" s="56">
        <v>9845500</v>
      </c>
      <c r="F59" s="56">
        <v>581974.12999999989</v>
      </c>
      <c r="G59" s="56">
        <v>1908070.0999999992</v>
      </c>
      <c r="H59" s="56">
        <v>0</v>
      </c>
      <c r="I59" s="56">
        <f t="shared" si="57"/>
        <v>1908070.0999999992</v>
      </c>
      <c r="J59" s="56">
        <f t="shared" si="58"/>
        <v>7937429.9000000004</v>
      </c>
      <c r="K59" s="57">
        <f t="shared" si="59"/>
        <v>0.80619876085521303</v>
      </c>
      <c r="L59" s="57">
        <f t="shared" si="60"/>
        <v>-0.94088932710375306</v>
      </c>
      <c r="M59" s="57">
        <f t="shared" si="61"/>
        <v>-0.61239752171042627</v>
      </c>
      <c r="R59" s="53"/>
      <c r="S59" s="53"/>
      <c r="T59" s="53"/>
      <c r="U59" s="53"/>
      <c r="V59" s="53"/>
    </row>
    <row r="60" spans="1:22" s="51" customFormat="1" x14ac:dyDescent="0.2">
      <c r="B60" s="51" t="s">
        <v>151</v>
      </c>
      <c r="C60" s="51" t="s">
        <v>152</v>
      </c>
      <c r="D60" s="56">
        <v>0</v>
      </c>
      <c r="E60" s="56">
        <v>0</v>
      </c>
      <c r="F60" s="56">
        <v>24477.330000000016</v>
      </c>
      <c r="G60" s="56">
        <v>134619.34000000003</v>
      </c>
      <c r="H60" s="56">
        <v>0</v>
      </c>
      <c r="I60" s="56">
        <f t="shared" si="57"/>
        <v>134619.34000000003</v>
      </c>
      <c r="J60" s="56">
        <f t="shared" si="58"/>
        <v>-134619.34000000003</v>
      </c>
      <c r="K60" s="57" t="str">
        <f t="shared" si="59"/>
        <v>NA</v>
      </c>
      <c r="L60" s="57" t="str">
        <f t="shared" si="60"/>
        <v>NA</v>
      </c>
      <c r="M60" s="57" t="str">
        <f t="shared" si="61"/>
        <v>NA</v>
      </c>
      <c r="R60" s="53"/>
      <c r="S60" s="53"/>
      <c r="T60" s="53"/>
      <c r="U60" s="53"/>
      <c r="V60" s="53"/>
    </row>
    <row r="61" spans="1:22" s="51" customFormat="1" x14ac:dyDescent="0.2">
      <c r="B61" s="51" t="s">
        <v>153</v>
      </c>
      <c r="C61" s="51" t="s">
        <v>154</v>
      </c>
      <c r="D61" s="56">
        <v>3726035.32</v>
      </c>
      <c r="E61" s="56">
        <v>3726035.32</v>
      </c>
      <c r="F61" s="56">
        <v>139095.51</v>
      </c>
      <c r="G61" s="56">
        <v>649844.68000000005</v>
      </c>
      <c r="H61" s="56">
        <v>0</v>
      </c>
      <c r="I61" s="56">
        <f t="shared" si="57"/>
        <v>649844.68000000005</v>
      </c>
      <c r="J61" s="56">
        <f t="shared" si="58"/>
        <v>3076190.6399999997</v>
      </c>
      <c r="K61" s="57">
        <f t="shared" si="59"/>
        <v>0.82559352657988216</v>
      </c>
      <c r="L61" s="57">
        <f t="shared" si="60"/>
        <v>-0.9626692991197946</v>
      </c>
      <c r="M61" s="57">
        <f t="shared" si="61"/>
        <v>-0.65118705315976433</v>
      </c>
      <c r="R61" s="53"/>
      <c r="S61" s="53"/>
      <c r="T61" s="53"/>
      <c r="U61" s="53"/>
      <c r="V61" s="53"/>
    </row>
    <row r="62" spans="1:22" s="51" customFormat="1" x14ac:dyDescent="0.2">
      <c r="B62" s="51" t="s">
        <v>157</v>
      </c>
      <c r="C62" s="51" t="s">
        <v>158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57"/>
        <v>0</v>
      </c>
      <c r="J62" s="56">
        <f t="shared" si="58"/>
        <v>0</v>
      </c>
      <c r="K62" s="57" t="str">
        <f t="shared" si="59"/>
        <v>NA</v>
      </c>
      <c r="L62" s="57" t="str">
        <f t="shared" si="60"/>
        <v>NA</v>
      </c>
      <c r="M62" s="57" t="str">
        <f t="shared" si="61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159</v>
      </c>
      <c r="C63" s="51" t="s">
        <v>160</v>
      </c>
      <c r="D63" s="56">
        <v>0</v>
      </c>
      <c r="E63" s="56">
        <v>0</v>
      </c>
      <c r="F63" s="56">
        <v>0</v>
      </c>
      <c r="G63" s="56">
        <v>127557.32</v>
      </c>
      <c r="H63" s="56">
        <v>0</v>
      </c>
      <c r="I63" s="56">
        <f t="shared" si="57"/>
        <v>127557.32</v>
      </c>
      <c r="J63" s="56">
        <f t="shared" si="58"/>
        <v>-127557.32</v>
      </c>
      <c r="K63" s="57" t="str">
        <f t="shared" si="59"/>
        <v>NA</v>
      </c>
      <c r="L63" s="57" t="str">
        <f t="shared" si="60"/>
        <v>NA</v>
      </c>
      <c r="M63" s="57" t="str">
        <f t="shared" si="61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167</v>
      </c>
      <c r="C64" s="51" t="s">
        <v>168</v>
      </c>
      <c r="D64" s="56">
        <v>0</v>
      </c>
      <c r="E64" s="56">
        <v>0</v>
      </c>
      <c r="F64" s="56">
        <v>81440.44</v>
      </c>
      <c r="G64" s="56">
        <v>376088.30000000005</v>
      </c>
      <c r="H64" s="56">
        <v>0</v>
      </c>
      <c r="I64" s="56">
        <f t="shared" si="57"/>
        <v>376088.30000000005</v>
      </c>
      <c r="J64" s="56">
        <f t="shared" si="58"/>
        <v>-376088.30000000005</v>
      </c>
      <c r="K64" s="57" t="str">
        <f t="shared" si="59"/>
        <v>NA</v>
      </c>
      <c r="L64" s="57" t="str">
        <f t="shared" si="60"/>
        <v>NA</v>
      </c>
      <c r="M64" s="57" t="str">
        <f t="shared" si="61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169</v>
      </c>
      <c r="C65" s="51" t="s">
        <v>170</v>
      </c>
      <c r="D65" s="56">
        <v>475168.09999999986</v>
      </c>
      <c r="E65" s="56">
        <v>475168.09999999986</v>
      </c>
      <c r="F65" s="56">
        <v>13044.88</v>
      </c>
      <c r="G65" s="56">
        <v>106533.84</v>
      </c>
      <c r="H65" s="56">
        <v>0</v>
      </c>
      <c r="I65" s="56">
        <f t="shared" si="57"/>
        <v>106533.84</v>
      </c>
      <c r="J65" s="56">
        <f t="shared" si="58"/>
        <v>368634.25999999989</v>
      </c>
      <c r="K65" s="57">
        <f t="shared" si="59"/>
        <v>0.77579757563691676</v>
      </c>
      <c r="L65" s="57">
        <f t="shared" si="60"/>
        <v>-0.97254681027619483</v>
      </c>
      <c r="M65" s="57">
        <f t="shared" si="61"/>
        <v>-0.5515951512738333</v>
      </c>
      <c r="R65" s="53"/>
      <c r="S65" s="53"/>
      <c r="T65" s="53"/>
      <c r="U65" s="53"/>
      <c r="V65" s="53"/>
    </row>
    <row r="66" spans="2:22" s="51" customFormat="1" x14ac:dyDescent="0.2">
      <c r="B66" s="51" t="s">
        <v>171</v>
      </c>
      <c r="C66" s="51" t="s">
        <v>172</v>
      </c>
      <c r="D66" s="56">
        <v>412126</v>
      </c>
      <c r="E66" s="56">
        <v>412126</v>
      </c>
      <c r="F66" s="56">
        <v>0</v>
      </c>
      <c r="G66" s="56">
        <v>0</v>
      </c>
      <c r="H66" s="56">
        <v>0</v>
      </c>
      <c r="I66" s="56">
        <f t="shared" si="57"/>
        <v>0</v>
      </c>
      <c r="J66" s="56">
        <f t="shared" si="58"/>
        <v>412126</v>
      </c>
      <c r="K66" s="57">
        <f t="shared" si="59"/>
        <v>1</v>
      </c>
      <c r="L66" s="57">
        <f t="shared" si="60"/>
        <v>-1</v>
      </c>
      <c r="M66" s="57">
        <f t="shared" si="61"/>
        <v>-1</v>
      </c>
      <c r="R66" s="53"/>
      <c r="S66" s="53"/>
      <c r="T66" s="53"/>
      <c r="U66" s="53"/>
      <c r="V66" s="53"/>
    </row>
    <row r="67" spans="2:22" s="51" customFormat="1" x14ac:dyDescent="0.2">
      <c r="B67" s="51" t="s">
        <v>181</v>
      </c>
      <c r="C67" s="51" t="s">
        <v>182</v>
      </c>
      <c r="D67" s="56">
        <v>330000</v>
      </c>
      <c r="E67" s="56">
        <v>330000</v>
      </c>
      <c r="F67" s="56">
        <v>0</v>
      </c>
      <c r="G67" s="56">
        <v>0</v>
      </c>
      <c r="H67" s="56">
        <v>0</v>
      </c>
      <c r="I67" s="56">
        <f t="shared" si="52"/>
        <v>0</v>
      </c>
      <c r="J67" s="56">
        <f t="shared" si="53"/>
        <v>330000</v>
      </c>
      <c r="K67" s="57">
        <f t="shared" si="54"/>
        <v>1</v>
      </c>
      <c r="L67" s="57">
        <f t="shared" si="55"/>
        <v>-1</v>
      </c>
      <c r="M67" s="57">
        <f t="shared" si="56"/>
        <v>-1</v>
      </c>
      <c r="R67" s="53"/>
      <c r="S67" s="53"/>
      <c r="T67" s="53"/>
      <c r="U67" s="53"/>
      <c r="V67" s="53"/>
    </row>
    <row r="68" spans="2:22" s="51" customFormat="1" x14ac:dyDescent="0.2">
      <c r="B68" s="51" t="s">
        <v>183</v>
      </c>
      <c r="C68" s="51" t="s">
        <v>184</v>
      </c>
      <c r="D68" s="56">
        <v>330000</v>
      </c>
      <c r="E68" s="56">
        <v>330000</v>
      </c>
      <c r="F68" s="56">
        <v>17791.43</v>
      </c>
      <c r="G68" s="56">
        <v>136740.9</v>
      </c>
      <c r="H68" s="56">
        <v>116189.59</v>
      </c>
      <c r="I68" s="56">
        <f t="shared" si="52"/>
        <v>252930.49</v>
      </c>
      <c r="J68" s="56">
        <f t="shared" si="53"/>
        <v>77069.510000000009</v>
      </c>
      <c r="K68" s="57">
        <f t="shared" si="54"/>
        <v>0.23354396969696972</v>
      </c>
      <c r="L68" s="57">
        <f t="shared" si="55"/>
        <v>-0.94608657575757582</v>
      </c>
      <c r="M68" s="57">
        <f t="shared" si="56"/>
        <v>-0.17126727272727277</v>
      </c>
      <c r="R68" s="53"/>
      <c r="S68" s="53"/>
      <c r="T68" s="53"/>
      <c r="U68" s="53"/>
      <c r="V68" s="53"/>
    </row>
    <row r="69" spans="2:22" s="51" customFormat="1" x14ac:dyDescent="0.2">
      <c r="B69" s="51" t="s">
        <v>185</v>
      </c>
      <c r="C69" s="51" t="s">
        <v>186</v>
      </c>
      <c r="D69" s="56">
        <v>60500</v>
      </c>
      <c r="E69" s="56">
        <v>60500</v>
      </c>
      <c r="F69" s="56">
        <v>0</v>
      </c>
      <c r="G69" s="56">
        <v>11967.01</v>
      </c>
      <c r="H69" s="56">
        <v>25000</v>
      </c>
      <c r="I69" s="56">
        <f t="shared" si="52"/>
        <v>36967.01</v>
      </c>
      <c r="J69" s="56">
        <f t="shared" si="53"/>
        <v>23532.989999999998</v>
      </c>
      <c r="K69" s="57">
        <f t="shared" si="54"/>
        <v>0.38897504132231403</v>
      </c>
      <c r="L69" s="57">
        <f t="shared" si="55"/>
        <v>-1</v>
      </c>
      <c r="M69" s="57">
        <f t="shared" si="56"/>
        <v>-0.60439636363636362</v>
      </c>
      <c r="R69" s="53"/>
      <c r="S69" s="53"/>
      <c r="T69" s="53"/>
      <c r="U69" s="53"/>
      <c r="V69" s="53"/>
    </row>
    <row r="70" spans="2:22" s="51" customFormat="1" x14ac:dyDescent="0.2">
      <c r="B70" s="51" t="s">
        <v>199</v>
      </c>
      <c r="C70" s="51" t="s">
        <v>200</v>
      </c>
      <c r="D70" s="56">
        <v>165000</v>
      </c>
      <c r="E70" s="56">
        <v>165000</v>
      </c>
      <c r="F70" s="56">
        <v>0</v>
      </c>
      <c r="G70" s="56">
        <v>7318.97</v>
      </c>
      <c r="H70" s="56">
        <v>0</v>
      </c>
      <c r="I70" s="56">
        <f t="shared" si="52"/>
        <v>7318.97</v>
      </c>
      <c r="J70" s="56">
        <f t="shared" si="53"/>
        <v>157681.03</v>
      </c>
      <c r="K70" s="57">
        <f t="shared" si="54"/>
        <v>0.95564260606060603</v>
      </c>
      <c r="L70" s="57">
        <f t="shared" si="55"/>
        <v>-1</v>
      </c>
      <c r="M70" s="57">
        <f t="shared" si="56"/>
        <v>-0.91128521212121216</v>
      </c>
      <c r="R70" s="53"/>
      <c r="S70" s="53"/>
      <c r="T70" s="53"/>
      <c r="U70" s="53"/>
      <c r="V70" s="53"/>
    </row>
    <row r="71" spans="2:22" s="51" customFormat="1" x14ac:dyDescent="0.2">
      <c r="B71" s="51" t="s">
        <v>205</v>
      </c>
      <c r="C71" s="51" t="s">
        <v>206</v>
      </c>
      <c r="D71" s="56">
        <v>330440</v>
      </c>
      <c r="E71" s="56">
        <v>330440</v>
      </c>
      <c r="F71" s="56">
        <v>0</v>
      </c>
      <c r="G71" s="56">
        <v>0</v>
      </c>
      <c r="H71" s="56">
        <v>258940</v>
      </c>
      <c r="I71" s="56">
        <f t="shared" si="52"/>
        <v>258940</v>
      </c>
      <c r="J71" s="56">
        <f t="shared" si="53"/>
        <v>71500</v>
      </c>
      <c r="K71" s="57">
        <f t="shared" si="54"/>
        <v>0.21637816245006658</v>
      </c>
      <c r="L71" s="57">
        <f t="shared" si="55"/>
        <v>-1</v>
      </c>
      <c r="M71" s="57">
        <f t="shared" si="56"/>
        <v>-1</v>
      </c>
      <c r="R71" s="53"/>
      <c r="S71" s="53"/>
      <c r="T71" s="53"/>
      <c r="U71" s="53"/>
      <c r="V71" s="53"/>
    </row>
    <row r="72" spans="2:22" s="51" customFormat="1" x14ac:dyDescent="0.2">
      <c r="B72" s="51" t="s">
        <v>207</v>
      </c>
      <c r="C72" s="51" t="s">
        <v>208</v>
      </c>
      <c r="D72" s="56">
        <v>3865716.65</v>
      </c>
      <c r="E72" s="56">
        <v>3855716.65</v>
      </c>
      <c r="F72" s="56">
        <v>671156.6399999999</v>
      </c>
      <c r="G72" s="56">
        <v>1082946.1499999999</v>
      </c>
      <c r="H72" s="56">
        <v>1088681.71</v>
      </c>
      <c r="I72" s="56">
        <f t="shared" si="52"/>
        <v>2171627.86</v>
      </c>
      <c r="J72" s="56">
        <f t="shared" si="53"/>
        <v>1684088.79</v>
      </c>
      <c r="K72" s="57">
        <f t="shared" si="54"/>
        <v>0.43677711379543416</v>
      </c>
      <c r="L72" s="57">
        <f t="shared" si="55"/>
        <v>-0.825932063757849</v>
      </c>
      <c r="M72" s="57">
        <f t="shared" si="56"/>
        <v>-0.43826466086401866</v>
      </c>
      <c r="R72" s="53"/>
      <c r="S72" s="53"/>
      <c r="T72" s="53"/>
      <c r="U72" s="53"/>
      <c r="V72" s="53"/>
    </row>
    <row r="73" spans="2:22" s="51" customFormat="1" x14ac:dyDescent="0.2">
      <c r="B73" s="51" t="s">
        <v>211</v>
      </c>
      <c r="C73" s="51" t="s">
        <v>212</v>
      </c>
      <c r="D73" s="56">
        <v>0</v>
      </c>
      <c r="E73" s="56">
        <v>10000</v>
      </c>
      <c r="F73" s="56">
        <v>0</v>
      </c>
      <c r="G73" s="56">
        <v>0</v>
      </c>
      <c r="H73" s="56">
        <v>0</v>
      </c>
      <c r="I73" s="56">
        <f t="shared" si="52"/>
        <v>0</v>
      </c>
      <c r="J73" s="56">
        <f t="shared" si="53"/>
        <v>10000</v>
      </c>
      <c r="K73" s="57">
        <f t="shared" si="54"/>
        <v>1</v>
      </c>
      <c r="L73" s="57">
        <f t="shared" si="55"/>
        <v>-1</v>
      </c>
      <c r="M73" s="57">
        <f t="shared" si="56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215</v>
      </c>
      <c r="C74" s="51" t="s">
        <v>216</v>
      </c>
      <c r="D74" s="56">
        <v>363575</v>
      </c>
      <c r="E74" s="56">
        <v>363575</v>
      </c>
      <c r="F74" s="56">
        <v>2402.4</v>
      </c>
      <c r="G74" s="56">
        <v>20152.22</v>
      </c>
      <c r="H74" s="56">
        <v>0</v>
      </c>
      <c r="I74" s="56">
        <f t="shared" si="52"/>
        <v>20152.22</v>
      </c>
      <c r="J74" s="56">
        <f t="shared" si="53"/>
        <v>343422.78</v>
      </c>
      <c r="K74" s="57">
        <f t="shared" si="54"/>
        <v>0.94457204153200858</v>
      </c>
      <c r="L74" s="57">
        <f t="shared" si="55"/>
        <v>-0.99339228494808496</v>
      </c>
      <c r="M74" s="57">
        <f t="shared" si="56"/>
        <v>-0.88914408306401704</v>
      </c>
      <c r="R74" s="53"/>
      <c r="S74" s="53"/>
      <c r="T74" s="53"/>
      <c r="U74" s="53"/>
      <c r="V74" s="53"/>
    </row>
    <row r="75" spans="2:22" s="51" customFormat="1" x14ac:dyDescent="0.2">
      <c r="B75" s="51" t="s">
        <v>219</v>
      </c>
      <c r="C75" s="51" t="s">
        <v>220</v>
      </c>
      <c r="D75" s="56">
        <v>350000</v>
      </c>
      <c r="E75" s="56">
        <v>350000</v>
      </c>
      <c r="F75" s="56">
        <v>8760</v>
      </c>
      <c r="G75" s="56">
        <v>8760</v>
      </c>
      <c r="H75" s="56">
        <v>4380</v>
      </c>
      <c r="I75" s="56">
        <f t="shared" si="52"/>
        <v>13140</v>
      </c>
      <c r="J75" s="56">
        <f t="shared" si="53"/>
        <v>336860</v>
      </c>
      <c r="K75" s="57">
        <f t="shared" si="54"/>
        <v>0.9624571428571429</v>
      </c>
      <c r="L75" s="57">
        <f t="shared" si="55"/>
        <v>-0.9749714285714286</v>
      </c>
      <c r="M75" s="57">
        <f t="shared" si="56"/>
        <v>-0.94994285714285709</v>
      </c>
      <c r="R75" s="53"/>
      <c r="S75" s="53"/>
      <c r="T75" s="53"/>
      <c r="U75" s="53"/>
      <c r="V75" s="53"/>
    </row>
    <row r="76" spans="2:22" s="51" customFormat="1" x14ac:dyDescent="0.2">
      <c r="B76" s="51" t="s">
        <v>227</v>
      </c>
      <c r="C76" s="51" t="s">
        <v>228</v>
      </c>
      <c r="D76" s="56">
        <v>4400</v>
      </c>
      <c r="E76" s="56">
        <v>4400</v>
      </c>
      <c r="F76" s="56">
        <v>0</v>
      </c>
      <c r="G76" s="56">
        <v>0</v>
      </c>
      <c r="H76" s="56">
        <v>0</v>
      </c>
      <c r="I76" s="56">
        <f t="shared" si="52"/>
        <v>0</v>
      </c>
      <c r="J76" s="56">
        <f t="shared" si="53"/>
        <v>4400</v>
      </c>
      <c r="K76" s="57">
        <f t="shared" si="54"/>
        <v>1</v>
      </c>
      <c r="L76" s="57">
        <f t="shared" si="55"/>
        <v>-1</v>
      </c>
      <c r="M76" s="57">
        <f t="shared" si="56"/>
        <v>-1</v>
      </c>
      <c r="R76" s="53"/>
      <c r="S76" s="53"/>
      <c r="T76" s="53"/>
      <c r="U76" s="53"/>
      <c r="V76" s="53"/>
    </row>
    <row r="77" spans="2:22" s="51" customFormat="1" x14ac:dyDescent="0.2">
      <c r="B77" s="51" t="s">
        <v>233</v>
      </c>
      <c r="C77" s="51" t="s">
        <v>234</v>
      </c>
      <c r="D77" s="56">
        <v>1500000</v>
      </c>
      <c r="E77" s="56">
        <v>1500000</v>
      </c>
      <c r="F77" s="56">
        <v>11855</v>
      </c>
      <c r="G77" s="56">
        <v>1123886.3500000001</v>
      </c>
      <c r="H77" s="56">
        <v>0</v>
      </c>
      <c r="I77" s="56">
        <f t="shared" si="52"/>
        <v>1123886.3500000001</v>
      </c>
      <c r="J77" s="56">
        <f t="shared" si="53"/>
        <v>376113.64999999991</v>
      </c>
      <c r="K77" s="57">
        <f t="shared" si="54"/>
        <v>0.25074243333333329</v>
      </c>
      <c r="L77" s="57">
        <f t="shared" si="55"/>
        <v>-0.99209666666666663</v>
      </c>
      <c r="M77" s="57">
        <f t="shared" si="56"/>
        <v>0.49851513333333347</v>
      </c>
      <c r="R77" s="53"/>
      <c r="S77" s="53"/>
      <c r="T77" s="53"/>
      <c r="U77" s="53"/>
      <c r="V77" s="53"/>
    </row>
    <row r="78" spans="2:22" s="51" customFormat="1" x14ac:dyDescent="0.2">
      <c r="B78" s="51" t="s">
        <v>237</v>
      </c>
      <c r="C78" s="51" t="s">
        <v>238</v>
      </c>
      <c r="D78" s="56">
        <v>27500</v>
      </c>
      <c r="E78" s="56">
        <v>27500</v>
      </c>
      <c r="F78" s="56">
        <v>0</v>
      </c>
      <c r="G78" s="56">
        <v>0</v>
      </c>
      <c r="H78" s="56">
        <v>0</v>
      </c>
      <c r="I78" s="56">
        <f t="shared" si="52"/>
        <v>0</v>
      </c>
      <c r="J78" s="56">
        <f t="shared" si="53"/>
        <v>27500</v>
      </c>
      <c r="K78" s="57">
        <f t="shared" si="54"/>
        <v>1</v>
      </c>
      <c r="L78" s="57">
        <f t="shared" si="55"/>
        <v>-1</v>
      </c>
      <c r="M78" s="57">
        <f t="shared" si="56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259</v>
      </c>
      <c r="C79" s="51" t="s">
        <v>260</v>
      </c>
      <c r="D79" s="56">
        <v>118977</v>
      </c>
      <c r="E79" s="56">
        <v>118977</v>
      </c>
      <c r="F79" s="56">
        <v>0</v>
      </c>
      <c r="G79" s="56">
        <v>119480.42</v>
      </c>
      <c r="H79" s="56">
        <v>0</v>
      </c>
      <c r="I79" s="56">
        <f t="shared" si="52"/>
        <v>119480.42</v>
      </c>
      <c r="J79" s="56">
        <f t="shared" si="53"/>
        <v>-503.41999999999825</v>
      </c>
      <c r="K79" s="57">
        <f t="shared" si="54"/>
        <v>-4.231237970364005E-3</v>
      </c>
      <c r="L79" s="57">
        <f t="shared" si="55"/>
        <v>-1</v>
      </c>
      <c r="M79" s="57">
        <f t="shared" si="56"/>
        <v>1.0084624759407279</v>
      </c>
      <c r="R79" s="53"/>
      <c r="S79" s="53"/>
      <c r="T79" s="53"/>
      <c r="U79" s="53"/>
      <c r="V79" s="53"/>
    </row>
    <row r="80" spans="2:22" s="51" customFormat="1" x14ac:dyDescent="0.2">
      <c r="B80" s="51" t="s">
        <v>329</v>
      </c>
      <c r="C80" s="51" t="s">
        <v>330</v>
      </c>
      <c r="D80" s="56">
        <v>596000</v>
      </c>
      <c r="E80" s="56">
        <v>596000</v>
      </c>
      <c r="F80" s="56">
        <v>0</v>
      </c>
      <c r="G80" s="56">
        <v>0</v>
      </c>
      <c r="H80" s="56">
        <v>0</v>
      </c>
      <c r="I80" s="56">
        <f t="shared" si="52"/>
        <v>0</v>
      </c>
      <c r="J80" s="56">
        <f t="shared" si="53"/>
        <v>596000</v>
      </c>
      <c r="K80" s="57">
        <f t="shared" si="54"/>
        <v>1</v>
      </c>
      <c r="L80" s="57">
        <f t="shared" si="55"/>
        <v>-1</v>
      </c>
      <c r="M80" s="57">
        <f t="shared" si="56"/>
        <v>-1</v>
      </c>
      <c r="R80" s="53"/>
      <c r="S80" s="53"/>
      <c r="T80" s="53"/>
      <c r="U80" s="53"/>
      <c r="V80" s="53"/>
    </row>
    <row r="81" spans="1:23" s="51" customFormat="1" x14ac:dyDescent="0.2">
      <c r="B81" s="51" t="s">
        <v>341</v>
      </c>
      <c r="C81" s="51" t="s">
        <v>342</v>
      </c>
      <c r="D81" s="56">
        <v>77368</v>
      </c>
      <c r="E81" s="56">
        <v>77368</v>
      </c>
      <c r="F81" s="56">
        <v>0</v>
      </c>
      <c r="G81" s="56">
        <v>0</v>
      </c>
      <c r="H81" s="56">
        <v>0</v>
      </c>
      <c r="I81" s="56">
        <f t="shared" si="52"/>
        <v>0</v>
      </c>
      <c r="J81" s="56">
        <f t="shared" si="53"/>
        <v>77368</v>
      </c>
      <c r="K81" s="57">
        <f t="shared" si="54"/>
        <v>1</v>
      </c>
      <c r="L81" s="57">
        <f t="shared" si="55"/>
        <v>-1</v>
      </c>
      <c r="M81" s="57">
        <f t="shared" si="56"/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502</v>
      </c>
      <c r="C82" s="51" t="s">
        <v>503</v>
      </c>
      <c r="D82" s="56">
        <v>26771284.800000004</v>
      </c>
      <c r="E82" s="56">
        <v>26739284.800000004</v>
      </c>
      <c r="F82" s="56">
        <v>1525215.3299999996</v>
      </c>
      <c r="G82" s="56">
        <v>6981297.9500000011</v>
      </c>
      <c r="H82" s="56">
        <v>0</v>
      </c>
      <c r="I82" s="56">
        <f t="shared" ref="I82" si="62">SUM(G82:H82)</f>
        <v>6981297.9500000011</v>
      </c>
      <c r="J82" s="56">
        <f t="shared" ref="J82" si="63">E82-I82</f>
        <v>19757986.850000001</v>
      </c>
      <c r="K82" s="57">
        <f t="shared" ref="K82" si="64">IF(E82=0,"NA",J82/E82)</f>
        <v>0.73891231563530813</v>
      </c>
      <c r="L82" s="57">
        <f t="shared" ref="L82" si="65">IF(E82=0,"NA",(  ( F82 - (E82/$L$6)) / (E82/$L$6)))</f>
        <v>-0.94295975597671944</v>
      </c>
      <c r="M82" s="57">
        <f t="shared" ref="M82" si="66">IF(E82=0,"NA",(  ( G82 - ($M$6*(E82/12))) / ($M$6*(E82/12))))</f>
        <v>-0.47782463127061647</v>
      </c>
      <c r="R82" s="53"/>
      <c r="S82" s="53"/>
      <c r="T82" s="53"/>
      <c r="U82" s="53"/>
      <c r="V82" s="53"/>
    </row>
    <row r="83" spans="1:23" s="51" customFormat="1" x14ac:dyDescent="0.2">
      <c r="B83" s="51" t="s">
        <v>504</v>
      </c>
      <c r="C83" s="51" t="s">
        <v>505</v>
      </c>
      <c r="D83" s="56">
        <v>28823148</v>
      </c>
      <c r="E83" s="56">
        <v>28823148</v>
      </c>
      <c r="F83" s="56">
        <v>514141.67000000004</v>
      </c>
      <c r="G83" s="56">
        <v>10718038.699999999</v>
      </c>
      <c r="H83" s="56">
        <v>14732104.060000001</v>
      </c>
      <c r="I83" s="56">
        <f t="shared" ref="I83:I87" si="67">SUM(G83:H83)</f>
        <v>25450142.759999998</v>
      </c>
      <c r="J83" s="56">
        <f t="shared" ref="J83:J87" si="68">E83-I83</f>
        <v>3373005.2400000021</v>
      </c>
      <c r="K83" s="57">
        <f t="shared" ref="K83:K87" si="69">IF(E83=0,"NA",J83/E83)</f>
        <v>0.11702417931587494</v>
      </c>
      <c r="L83" s="57">
        <f t="shared" ref="L83:L87" si="70">IF(E83=0,"NA",(  ( F83 - (E83/$L$6)) / (E83/$L$6)))</f>
        <v>-0.98216219581566866</v>
      </c>
      <c r="M83" s="57">
        <f t="shared" ref="M83:M87" si="71">IF(E83=0,"NA",(  ( G83 - ($M$6*(E83/12))) / ($M$6*(E83/12))))</f>
        <v>-0.25628951424736818</v>
      </c>
      <c r="R83" s="53"/>
      <c r="S83" s="53"/>
      <c r="T83" s="53"/>
      <c r="U83" s="53"/>
      <c r="V83" s="53"/>
    </row>
    <row r="84" spans="1:23" s="51" customFormat="1" x14ac:dyDescent="0.2">
      <c r="B84" s="51" t="s">
        <v>506</v>
      </c>
      <c r="C84" s="51" t="s">
        <v>507</v>
      </c>
      <c r="D84" s="56">
        <v>5091625</v>
      </c>
      <c r="E84" s="56">
        <v>10102350.229999997</v>
      </c>
      <c r="F84" s="56">
        <v>0</v>
      </c>
      <c r="G84" s="56">
        <v>1583923.3599999999</v>
      </c>
      <c r="H84" s="56">
        <v>68891.31</v>
      </c>
      <c r="I84" s="56">
        <f t="shared" si="67"/>
        <v>1652814.67</v>
      </c>
      <c r="J84" s="56">
        <f t="shared" si="68"/>
        <v>8449535.5599999968</v>
      </c>
      <c r="K84" s="57">
        <f t="shared" si="69"/>
        <v>0.83639305385673601</v>
      </c>
      <c r="L84" s="57">
        <f t="shared" si="70"/>
        <v>-1</v>
      </c>
      <c r="M84" s="57">
        <f t="shared" si="71"/>
        <v>-0.6864247776133573</v>
      </c>
      <c r="R84" s="53"/>
      <c r="S84" s="53"/>
      <c r="T84" s="53"/>
      <c r="U84" s="53"/>
      <c r="V84" s="53"/>
    </row>
    <row r="85" spans="1:23" s="51" customFormat="1" x14ac:dyDescent="0.2">
      <c r="A85" s="63" t="s">
        <v>439</v>
      </c>
      <c r="B85" s="63"/>
      <c r="C85" s="63"/>
      <c r="D85" s="64">
        <v>84549893.730000004</v>
      </c>
      <c r="E85" s="64">
        <v>89560618.960000008</v>
      </c>
      <c r="F85" s="64">
        <v>3750258.7499999991</v>
      </c>
      <c r="G85" s="64">
        <v>26126322.789999999</v>
      </c>
      <c r="H85" s="64">
        <v>16294186.67</v>
      </c>
      <c r="I85" s="64">
        <f t="shared" si="67"/>
        <v>42420509.460000001</v>
      </c>
      <c r="J85" s="64">
        <f t="shared" si="68"/>
        <v>47140109.500000007</v>
      </c>
      <c r="K85" s="65">
        <f t="shared" si="69"/>
        <v>0.52634863456062031</v>
      </c>
      <c r="L85" s="65">
        <f t="shared" si="70"/>
        <v>-0.95812602912363798</v>
      </c>
      <c r="M85" s="65">
        <f t="shared" si="71"/>
        <v>-0.41656672110163367</v>
      </c>
      <c r="R85" s="53"/>
      <c r="S85" s="53"/>
      <c r="T85" s="53"/>
      <c r="U85" s="53"/>
      <c r="V85" s="53"/>
    </row>
    <row r="86" spans="1:23" s="51" customFormat="1" x14ac:dyDescent="0.2">
      <c r="A86" s="51" t="s">
        <v>30</v>
      </c>
      <c r="B86" s="51" t="s">
        <v>31</v>
      </c>
      <c r="C86" s="51" t="s">
        <v>32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67"/>
        <v>0</v>
      </c>
      <c r="J86" s="56">
        <f t="shared" si="68"/>
        <v>0</v>
      </c>
      <c r="K86" s="57" t="str">
        <f t="shared" si="69"/>
        <v>NA</v>
      </c>
      <c r="L86" s="57" t="str">
        <f t="shared" si="70"/>
        <v>NA</v>
      </c>
      <c r="M86" s="57" t="str">
        <f t="shared" si="71"/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33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67"/>
        <v>0</v>
      </c>
      <c r="J87" s="64">
        <f t="shared" si="68"/>
        <v>0</v>
      </c>
      <c r="K87" s="65" t="str">
        <f t="shared" si="69"/>
        <v>NA</v>
      </c>
      <c r="L87" s="65" t="str">
        <f t="shared" si="70"/>
        <v>NA</v>
      </c>
      <c r="M87" s="65" t="str">
        <f t="shared" si="71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84549893.730000004</v>
      </c>
      <c r="E89" s="6">
        <f t="shared" ref="E89:J89" si="72">+E49+E54+E85+E87</f>
        <v>89560618.960000008</v>
      </c>
      <c r="F89" s="6">
        <f t="shared" si="72"/>
        <v>3750258.7499999991</v>
      </c>
      <c r="G89" s="6">
        <f t="shared" si="72"/>
        <v>26126322.789999999</v>
      </c>
      <c r="H89" s="6">
        <f t="shared" si="72"/>
        <v>16294186.67</v>
      </c>
      <c r="I89" s="6">
        <f t="shared" si="72"/>
        <v>42420509.460000001</v>
      </c>
      <c r="J89" s="6">
        <f t="shared" si="72"/>
        <v>47140109.500000007</v>
      </c>
      <c r="K89" s="38">
        <f t="shared" si="41"/>
        <v>0.52634863456062031</v>
      </c>
      <c r="L89" s="38">
        <f>IF(E89=0,"NA",(  ( F89 - (E89/$L$6)) / (E89/$L$6)))</f>
        <v>-0.95812602912363798</v>
      </c>
      <c r="M89" s="38">
        <f>IF(E89=0,"NA",(  ( G89 - ($M$6*(E89/12))) / ($M$6*(E89/12))))</f>
        <v>-0.41656672110163367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2025-01-08T19:41:20Z</cp:lastPrinted>
  <dcterms:created xsi:type="dcterms:W3CDTF">2020-04-20T19:14:57Z</dcterms:created>
  <dcterms:modified xsi:type="dcterms:W3CDTF">2025-01-08T19:42:09Z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